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ml.chartshapes+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2.xml" ContentType="application/vnd.openxmlformats-officedocument.themeOverride+xml"/>
  <Override PartName="/xl/drawings/drawing3.xml" ContentType="application/vnd.openxmlformats-officedocument.drawingml.chartshapes+xml"/>
  <Override PartName="/xl/charts/chart3.xml" ContentType="application/vnd.openxmlformats-officedocument.drawingml.chart+xml"/>
  <Override PartName="/xl/theme/themeOverride3.xml" ContentType="application/vnd.openxmlformats-officedocument.themeOverride+xml"/>
  <Override PartName="/xl/drawings/drawing4.xml" ContentType="application/vnd.openxmlformats-officedocument.drawingml.chartshapes+xml"/>
  <Override PartName="/xl/charts/chart4.xml" ContentType="application/vnd.openxmlformats-officedocument.drawingml.chart+xml"/>
  <Override PartName="/xl/theme/themeOverride4.xml" ContentType="application/vnd.openxmlformats-officedocument.themeOverride+xml"/>
  <Override PartName="/xl/drawings/drawing5.xml" ContentType="application/vnd.openxmlformats-officedocument.drawingml.chartshapes+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5.xml" ContentType="application/vnd.openxmlformats-officedocument.themeOverride+xml"/>
  <Override PartName="/xl/drawings/drawing6.xml" ContentType="application/vnd.openxmlformats-officedocument.drawingml.chartshapes+xml"/>
  <Override PartName="/xl/charts/chart6.xml" ContentType="application/vnd.openxmlformats-officedocument.drawingml.chart+xml"/>
  <Override PartName="/xl/theme/themeOverride6.xml" ContentType="application/vnd.openxmlformats-officedocument.themeOverride+xml"/>
  <Override PartName="/xl/drawings/drawing7.xml" ContentType="application/vnd.openxmlformats-officedocument.drawingml.chartshapes+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ml.chartshapes+xml"/>
  <Override PartName="/xl/charts/chart8.xml" ContentType="application/vnd.openxmlformats-officedocument.drawingml.chart+xml"/>
  <Override PartName="/xl/theme/themeOverride7.xml" ContentType="application/vnd.openxmlformats-officedocument.themeOverride+xml"/>
  <Override PartName="/xl/drawings/drawing10.xml" ContentType="application/vnd.openxmlformats-officedocument.drawingml.chartshapes+xml"/>
  <Override PartName="/xl/charts/chart9.xml" ContentType="application/vnd.openxmlformats-officedocument.drawingml.chart+xml"/>
  <Override PartName="/xl/theme/themeOverride8.xml" ContentType="application/vnd.openxmlformats-officedocument.themeOverride+xml"/>
  <Override PartName="/xl/drawings/drawing11.xml" ContentType="application/vnd.openxmlformats-officedocument.drawingml.chartshapes+xml"/>
  <Override PartName="/xl/drawings/drawing12.xml" ContentType="application/vnd.openxmlformats-officedocument.drawing+xml"/>
  <Override PartName="/xl/charts/chart10.xml" ContentType="application/vnd.openxmlformats-officedocument.drawingml.chart+xml"/>
  <Override PartName="/xl/drawings/drawing13.xml" ContentType="application/vnd.openxmlformats-officedocument.drawingml.chartshapes+xml"/>
  <Override PartName="/xl/charts/chart11.xml" ContentType="application/vnd.openxmlformats-officedocument.drawingml.chart+xml"/>
  <Override PartName="/xl/theme/themeOverride9.xml" ContentType="application/vnd.openxmlformats-officedocument.themeOverride+xml"/>
  <Override PartName="/xl/drawings/drawing14.xml" ContentType="application/vnd.openxmlformats-officedocument.drawingml.chartshapes+xml"/>
  <Override PartName="/xl/drawings/drawing15.xml" ContentType="application/vnd.openxmlformats-officedocument.drawing+xml"/>
  <Override PartName="/xl/charts/chart12.xml" ContentType="application/vnd.openxmlformats-officedocument.drawingml.chart+xml"/>
  <Override PartName="/xl/drawings/drawing16.xml" ContentType="application/vnd.openxmlformats-officedocument.drawingml.chartshapes+xml"/>
  <Override PartName="/xl/charts/chart13.xml" ContentType="application/vnd.openxmlformats-officedocument.drawingml.chart+xml"/>
  <Override PartName="/xl/drawings/drawing17.xml" ContentType="application/vnd.openxmlformats-officedocument.drawingml.chartshapes+xml"/>
  <Override PartName="/xl/charts/chart14.xml" ContentType="application/vnd.openxmlformats-officedocument.drawingml.chart+xml"/>
  <Override PartName="/xl/drawings/drawing18.xml" ContentType="application/vnd.openxmlformats-officedocument.drawingml.chartshapes+xml"/>
  <Override PartName="/xl/charts/chart15.xml" ContentType="application/vnd.openxmlformats-officedocument.drawingml.chart+xml"/>
  <Override PartName="/xl/theme/themeOverride10.xml" ContentType="application/vnd.openxmlformats-officedocument.themeOverride+xml"/>
  <Override PartName="/xl/drawings/drawing19.xml" ContentType="application/vnd.openxmlformats-officedocument.drawingml.chartshapes+xml"/>
  <Override PartName="/xl/charts/chart16.xml" ContentType="application/vnd.openxmlformats-officedocument.drawingml.chart+xml"/>
  <Override PartName="/xl/theme/themeOverride11.xml" ContentType="application/vnd.openxmlformats-officedocument.themeOverride+xml"/>
  <Override PartName="/xl/drawings/drawing20.xml" ContentType="application/vnd.openxmlformats-officedocument.drawingml.chartshapes+xml"/>
  <Override PartName="/xl/charts/chart17.xml" ContentType="application/vnd.openxmlformats-officedocument.drawingml.chart+xml"/>
  <Override PartName="/xl/theme/themeOverride12.xml" ContentType="application/vnd.openxmlformats-officedocument.themeOverride+xml"/>
  <Override PartName="/xl/drawings/drawing21.xml" ContentType="application/vnd.openxmlformats-officedocument.drawingml.chartshapes+xml"/>
  <Override PartName="/xl/drawings/drawing22.xml" ContentType="application/vnd.openxmlformats-officedocument.drawing+xml"/>
  <Override PartName="/xl/charts/chart18.xml" ContentType="application/vnd.openxmlformats-officedocument.drawingml.chart+xml"/>
  <Override PartName="/xl/theme/themeOverride13.xml" ContentType="application/vnd.openxmlformats-officedocument.themeOverride+xml"/>
  <Override PartName="/xl/drawings/drawing23.xml" ContentType="application/vnd.openxmlformats-officedocument.drawingml.chartshapes+xml"/>
  <Override PartName="/xl/charts/chart19.xml" ContentType="application/vnd.openxmlformats-officedocument.drawingml.chart+xml"/>
  <Override PartName="/xl/theme/themeOverride14.xml" ContentType="application/vnd.openxmlformats-officedocument.themeOverride+xml"/>
  <Override PartName="/xl/drawings/drawing24.xml" ContentType="application/vnd.openxmlformats-officedocument.drawingml.chartshapes+xml"/>
  <Override PartName="/xl/charts/chart20.xml" ContentType="application/vnd.openxmlformats-officedocument.drawingml.chart+xml"/>
  <Override PartName="/xl/theme/themeOverride15.xml" ContentType="application/vnd.openxmlformats-officedocument.themeOverride+xml"/>
  <Override PartName="/xl/drawings/drawing25.xml" ContentType="application/vnd.openxmlformats-officedocument.drawingml.chartshapes+xml"/>
  <Override PartName="/xl/charts/chart21.xml" ContentType="application/vnd.openxmlformats-officedocument.drawingml.chart+xml"/>
  <Override PartName="/xl/theme/themeOverride16.xml" ContentType="application/vnd.openxmlformats-officedocument.themeOverride+xml"/>
  <Override PartName="/xl/drawings/drawing26.xml" ContentType="application/vnd.openxmlformats-officedocument.drawingml.chartshapes+xml"/>
  <Override PartName="/xl/drawings/drawing27.xml" ContentType="application/vnd.openxmlformats-officedocument.drawing+xml"/>
  <Override PartName="/xl/charts/chart22.xml" ContentType="application/vnd.openxmlformats-officedocument.drawingml.chart+xml"/>
  <Override PartName="/xl/theme/themeOverride17.xml" ContentType="application/vnd.openxmlformats-officedocument.themeOverride+xml"/>
  <Override PartName="/xl/drawings/drawing28.xml" ContentType="application/vnd.openxmlformats-officedocument.drawingml.chartshapes+xml"/>
  <Override PartName="/xl/charts/chart23.xml" ContentType="application/vnd.openxmlformats-officedocument.drawingml.chart+xml"/>
  <Override PartName="/xl/theme/themeOverride18.xml" ContentType="application/vnd.openxmlformats-officedocument.themeOverride+xml"/>
  <Override PartName="/xl/drawings/drawing29.xml" ContentType="application/vnd.openxmlformats-officedocument.drawingml.chartshapes+xml"/>
  <Override PartName="/xl/charts/chart24.xml" ContentType="application/vnd.openxmlformats-officedocument.drawingml.chart+xml"/>
  <Override PartName="/xl/theme/themeOverride19.xml" ContentType="application/vnd.openxmlformats-officedocument.themeOverride+xml"/>
  <Override PartName="/xl/drawings/drawing30.xml" ContentType="application/vnd.openxmlformats-officedocument.drawingml.chartshapes+xml"/>
  <Override PartName="/xl/charts/chart25.xml" ContentType="application/vnd.openxmlformats-officedocument.drawingml.chart+xml"/>
  <Override PartName="/xl/theme/themeOverride20.xml" ContentType="application/vnd.openxmlformats-officedocument.themeOverride+xml"/>
  <Override PartName="/xl/drawings/drawing31.xml" ContentType="application/vnd.openxmlformats-officedocument.drawingml.chartshapes+xml"/>
  <Override PartName="/xl/drawings/drawing32.xml" ContentType="application/vnd.openxmlformats-officedocument.drawing+xml"/>
  <Override PartName="/xl/charts/chart26.xml" ContentType="application/vnd.openxmlformats-officedocument.drawingml.chart+xml"/>
  <Override PartName="/xl/drawings/drawing33.xml" ContentType="application/vnd.openxmlformats-officedocument.drawingml.chartshapes+xml"/>
  <Override PartName="/xl/charts/chart27.xml" ContentType="application/vnd.openxmlformats-officedocument.drawingml.chart+xml"/>
  <Override PartName="/xl/theme/themeOverride21.xml" ContentType="application/vnd.openxmlformats-officedocument.themeOverride+xml"/>
  <Override PartName="/xl/drawings/drawing34.xml" ContentType="application/vnd.openxmlformats-officedocument.drawingml.chartshapes+xml"/>
  <Override PartName="/xl/charts/chart28.xml" ContentType="application/vnd.openxmlformats-officedocument.drawingml.chart+xml"/>
  <Override PartName="/xl/theme/themeOverride22.xml" ContentType="application/vnd.openxmlformats-officedocument.themeOverride+xml"/>
  <Override PartName="/xl/drawings/drawing35.xml" ContentType="application/vnd.openxmlformats-officedocument.drawingml.chartshapes+xml"/>
  <Override PartName="/xl/charts/chart29.xml" ContentType="application/vnd.openxmlformats-officedocument.drawingml.chart+xml"/>
  <Override PartName="/xl/theme/themeOverride23.xml" ContentType="application/vnd.openxmlformats-officedocument.themeOverride+xml"/>
  <Override PartName="/xl/drawings/drawing36.xml" ContentType="application/vnd.openxmlformats-officedocument.drawingml.chartshapes+xml"/>
  <Override PartName="/xl/charts/chart30.xml" ContentType="application/vnd.openxmlformats-officedocument.drawingml.chart+xml"/>
  <Override PartName="/xl/theme/themeOverride24.xml" ContentType="application/vnd.openxmlformats-officedocument.themeOverride+xml"/>
  <Override PartName="/xl/drawings/drawing37.xml" ContentType="application/vnd.openxmlformats-officedocument.drawingml.chartshapes+xml"/>
  <Override PartName="/xl/charts/chart31.xml" ContentType="application/vnd.openxmlformats-officedocument.drawingml.chart+xml"/>
  <Override PartName="/xl/theme/themeOverride25.xml" ContentType="application/vnd.openxmlformats-officedocument.themeOverride+xml"/>
  <Override PartName="/xl/drawings/drawing38.xml" ContentType="application/vnd.openxmlformats-officedocument.drawingml.chartshapes+xml"/>
  <Override PartName="/xl/drawings/drawing39.xml" ContentType="application/vnd.openxmlformats-officedocument.drawing+xml"/>
  <Override PartName="/xl/charts/chart32.xml" ContentType="application/vnd.openxmlformats-officedocument.drawingml.chart+xml"/>
  <Override PartName="/xl/drawings/drawing40.xml" ContentType="application/vnd.openxmlformats-officedocument.drawingml.chartshapes+xml"/>
  <Override PartName="/xl/charts/chart33.xml" ContentType="application/vnd.openxmlformats-officedocument.drawingml.chart+xml"/>
  <Override PartName="/xl/theme/themeOverride26.xml" ContentType="application/vnd.openxmlformats-officedocument.themeOverride+xml"/>
  <Override PartName="/xl/drawings/drawing41.xml" ContentType="application/vnd.openxmlformats-officedocument.drawingml.chartshapes+xml"/>
  <Override PartName="/xl/charts/chart34.xml" ContentType="application/vnd.openxmlformats-officedocument.drawingml.chart+xml"/>
  <Override PartName="/xl/theme/themeOverride27.xml" ContentType="application/vnd.openxmlformats-officedocument.themeOverride+xml"/>
  <Override PartName="/xl/drawings/drawing42.xml" ContentType="application/vnd.openxmlformats-officedocument.drawingml.chartshapes+xml"/>
  <Override PartName="/xl/charts/chart35.xml" ContentType="application/vnd.openxmlformats-officedocument.drawingml.chart+xml"/>
  <Override PartName="/xl/theme/themeOverride28.xml" ContentType="application/vnd.openxmlformats-officedocument.themeOverride+xml"/>
  <Override PartName="/xl/drawings/drawing43.xml" ContentType="application/vnd.openxmlformats-officedocument.drawingml.chartshapes+xml"/>
  <Override PartName="/xl/charts/chart36.xml" ContentType="application/vnd.openxmlformats-officedocument.drawingml.chart+xml"/>
  <Override PartName="/xl/theme/themeOverride29.xml" ContentType="application/vnd.openxmlformats-officedocument.themeOverride+xml"/>
  <Override PartName="/xl/drawings/drawing44.xml" ContentType="application/vnd.openxmlformats-officedocument.drawingml.chartshapes+xml"/>
  <Override PartName="/xl/charts/chart37.xml" ContentType="application/vnd.openxmlformats-officedocument.drawingml.chart+xml"/>
  <Override PartName="/xl/theme/themeOverride30.xml" ContentType="application/vnd.openxmlformats-officedocument.themeOverride+xml"/>
  <Override PartName="/xl/drawings/drawing45.xml" ContentType="application/vnd.openxmlformats-officedocument.drawingml.chartshapes+xml"/>
  <Override PartName="/xl/drawings/drawing46.xml" ContentType="application/vnd.openxmlformats-officedocument.drawing+xml"/>
  <Override PartName="/xl/charts/chart38.xml" ContentType="application/vnd.openxmlformats-officedocument.drawingml.chart+xml"/>
  <Override PartName="/xl/theme/themeOverride31.xml" ContentType="application/vnd.openxmlformats-officedocument.themeOverride+xml"/>
  <Override PartName="/xl/drawings/drawing47.xml" ContentType="application/vnd.openxmlformats-officedocument.drawingml.chartshapes+xml"/>
  <Override PartName="/xl/charts/chart39.xml" ContentType="application/vnd.openxmlformats-officedocument.drawingml.chart+xml"/>
  <Override PartName="/xl/theme/themeOverride32.xml" ContentType="application/vnd.openxmlformats-officedocument.themeOverride+xml"/>
  <Override PartName="/xl/drawings/drawing48.xml" ContentType="application/vnd.openxmlformats-officedocument.drawingml.chartshapes+xml"/>
  <Override PartName="/xl/charts/chart40.xml" ContentType="application/vnd.openxmlformats-officedocument.drawingml.chart+xml"/>
  <Override PartName="/xl/theme/themeOverride33.xml" ContentType="application/vnd.openxmlformats-officedocument.themeOverride+xml"/>
  <Override PartName="/xl/drawings/drawing49.xml" ContentType="application/vnd.openxmlformats-officedocument.drawingml.chartshapes+xml"/>
  <Override PartName="/xl/charts/chart41.xml" ContentType="application/vnd.openxmlformats-officedocument.drawingml.chart+xml"/>
  <Override PartName="/xl/theme/themeOverride34.xml" ContentType="application/vnd.openxmlformats-officedocument.themeOverride+xml"/>
  <Override PartName="/xl/drawings/drawing50.xml" ContentType="application/vnd.openxmlformats-officedocument.drawingml.chartshapes+xml"/>
  <Override PartName="/xl/charts/chart42.xml" ContentType="application/vnd.openxmlformats-officedocument.drawingml.chart+xml"/>
  <Override PartName="/xl/theme/themeOverride35.xml" ContentType="application/vnd.openxmlformats-officedocument.themeOverride+xml"/>
  <Override PartName="/xl/drawings/drawing51.xml" ContentType="application/vnd.openxmlformats-officedocument.drawingml.chartshapes+xml"/>
  <Override PartName="/xl/charts/chart43.xml" ContentType="application/vnd.openxmlformats-officedocument.drawingml.chart+xml"/>
  <Override PartName="/xl/theme/themeOverride36.xml" ContentType="application/vnd.openxmlformats-officedocument.themeOverride+xml"/>
  <Override PartName="/xl/drawings/drawing52.xml" ContentType="application/vnd.openxmlformats-officedocument.drawingml.chartshapes+xml"/>
  <Override PartName="/xl/charts/chart44.xml" ContentType="application/vnd.openxmlformats-officedocument.drawingml.chart+xml"/>
  <Override PartName="/xl/theme/themeOverride37.xml" ContentType="application/vnd.openxmlformats-officedocument.themeOverride+xml"/>
  <Override PartName="/xl/drawings/drawing53.xml" ContentType="application/vnd.openxmlformats-officedocument.drawingml.chartshapes+xml"/>
  <Override PartName="/xl/charts/chart45.xml" ContentType="application/vnd.openxmlformats-officedocument.drawingml.chart+xml"/>
  <Override PartName="/xl/theme/themeOverride38.xml" ContentType="application/vnd.openxmlformats-officedocument.themeOverride+xml"/>
  <Override PartName="/xl/drawings/drawing54.xml" ContentType="application/vnd.openxmlformats-officedocument.drawingml.chartshapes+xml"/>
  <Override PartName="/xl/charts/chart46.xml" ContentType="application/vnd.openxmlformats-officedocument.drawingml.chart+xml"/>
  <Override PartName="/xl/theme/themeOverride39.xml" ContentType="application/vnd.openxmlformats-officedocument.themeOverride+xml"/>
  <Override PartName="/xl/drawings/drawing55.xml" ContentType="application/vnd.openxmlformats-officedocument.drawingml.chartshapes+xml"/>
  <Override PartName="/xl/charts/chart47.xml" ContentType="application/vnd.openxmlformats-officedocument.drawingml.chart+xml"/>
  <Override PartName="/xl/theme/themeOverride40.xml" ContentType="application/vnd.openxmlformats-officedocument.themeOverride+xml"/>
  <Override PartName="/xl/drawings/drawing56.xml" ContentType="application/vnd.openxmlformats-officedocument.drawingml.chartshapes+xml"/>
  <Override PartName="/xl/charts/chart48.xml" ContentType="application/vnd.openxmlformats-officedocument.drawingml.chart+xml"/>
  <Override PartName="/xl/theme/themeOverride41.xml" ContentType="application/vnd.openxmlformats-officedocument.themeOverride+xml"/>
  <Override PartName="/xl/drawings/drawing57.xml" ContentType="application/vnd.openxmlformats-officedocument.drawingml.chartshapes+xml"/>
  <Override PartName="/xl/charts/chart49.xml" ContentType="application/vnd.openxmlformats-officedocument.drawingml.chart+xml"/>
  <Override PartName="/xl/theme/themeOverride42.xml" ContentType="application/vnd.openxmlformats-officedocument.themeOverride+xml"/>
  <Override PartName="/xl/drawings/drawing58.xml" ContentType="application/vnd.openxmlformats-officedocument.drawingml.chartshapes+xml"/>
  <Override PartName="/xl/charts/chart50.xml" ContentType="application/vnd.openxmlformats-officedocument.drawingml.chart+xml"/>
  <Override PartName="/xl/theme/themeOverride43.xml" ContentType="application/vnd.openxmlformats-officedocument.themeOverride+xml"/>
  <Override PartName="/xl/drawings/drawing59.xml" ContentType="application/vnd.openxmlformats-officedocument.drawingml.chartshapes+xml"/>
  <Override PartName="/xl/charts/chart51.xml" ContentType="application/vnd.openxmlformats-officedocument.drawingml.chart+xml"/>
  <Override PartName="/xl/theme/themeOverride44.xml" ContentType="application/vnd.openxmlformats-officedocument.themeOverride+xml"/>
  <Override PartName="/xl/drawings/drawing60.xml" ContentType="application/vnd.openxmlformats-officedocument.drawingml.chartshapes+xml"/>
  <Override PartName="/xl/charts/chart52.xml" ContentType="application/vnd.openxmlformats-officedocument.drawingml.chart+xml"/>
  <Override PartName="/xl/theme/themeOverride45.xml" ContentType="application/vnd.openxmlformats-officedocument.themeOverride+xml"/>
  <Override PartName="/xl/drawings/drawing61.xml" ContentType="application/vnd.openxmlformats-officedocument.drawingml.chartshapes+xml"/>
  <Override PartName="/xl/charts/chart53.xml" ContentType="application/vnd.openxmlformats-officedocument.drawingml.chart+xml"/>
  <Override PartName="/xl/theme/themeOverride46.xml" ContentType="application/vnd.openxmlformats-officedocument.themeOverride+xml"/>
  <Override PartName="/xl/drawings/drawing62.xml" ContentType="application/vnd.openxmlformats-officedocument.drawingml.chartshapes+xml"/>
  <Override PartName="/xl/charts/chart54.xml" ContentType="application/vnd.openxmlformats-officedocument.drawingml.chart+xml"/>
  <Override PartName="/xl/theme/themeOverride47.xml" ContentType="application/vnd.openxmlformats-officedocument.themeOverride+xml"/>
  <Override PartName="/xl/drawings/drawing63.xml" ContentType="application/vnd.openxmlformats-officedocument.drawingml.chartshapes+xml"/>
  <Override PartName="/xl/charts/chart55.xml" ContentType="application/vnd.openxmlformats-officedocument.drawingml.chart+xml"/>
  <Override PartName="/xl/theme/themeOverride48.xml" ContentType="application/vnd.openxmlformats-officedocument.themeOverride+xml"/>
  <Override PartName="/xl/drawings/drawing64.xml" ContentType="application/vnd.openxmlformats-officedocument.drawingml.chartshapes+xml"/>
  <Override PartName="/xl/charts/chart56.xml" ContentType="application/vnd.openxmlformats-officedocument.drawingml.chart+xml"/>
  <Override PartName="/xl/theme/themeOverride49.xml" ContentType="application/vnd.openxmlformats-officedocument.themeOverride+xml"/>
  <Override PartName="/xl/drawings/drawing65.xml" ContentType="application/vnd.openxmlformats-officedocument.drawingml.chartshapes+xml"/>
  <Override PartName="/xl/charts/chart57.xml" ContentType="application/vnd.openxmlformats-officedocument.drawingml.chart+xml"/>
  <Override PartName="/xl/theme/themeOverride50.xml" ContentType="application/vnd.openxmlformats-officedocument.themeOverride+xml"/>
  <Override PartName="/xl/drawings/drawing66.xml" ContentType="application/vnd.openxmlformats-officedocument.drawingml.chartshapes+xml"/>
  <Override PartName="/xl/charts/chart58.xml" ContentType="application/vnd.openxmlformats-officedocument.drawingml.chart+xml"/>
  <Override PartName="/xl/theme/themeOverride51.xml" ContentType="application/vnd.openxmlformats-officedocument.themeOverride+xml"/>
  <Override PartName="/xl/drawings/drawing67.xml" ContentType="application/vnd.openxmlformats-officedocument.drawingml.chartshapes+xml"/>
  <Override PartName="/xl/charts/chart59.xml" ContentType="application/vnd.openxmlformats-officedocument.drawingml.chart+xml"/>
  <Override PartName="/xl/theme/themeOverride52.xml" ContentType="application/vnd.openxmlformats-officedocument.themeOverride+xml"/>
  <Override PartName="/xl/drawings/drawing68.xml" ContentType="application/vnd.openxmlformats-officedocument.drawingml.chartshapes+xml"/>
  <Override PartName="/xl/charts/chart60.xml" ContentType="application/vnd.openxmlformats-officedocument.drawingml.chart+xml"/>
  <Override PartName="/xl/theme/themeOverride53.xml" ContentType="application/vnd.openxmlformats-officedocument.themeOverride+xml"/>
  <Override PartName="/xl/drawings/drawing69.xml" ContentType="application/vnd.openxmlformats-officedocument.drawingml.chartshapes+xml"/>
  <Override PartName="/xl/charts/chart61.xml" ContentType="application/vnd.openxmlformats-officedocument.drawingml.chart+xml"/>
  <Override PartName="/xl/theme/themeOverride54.xml" ContentType="application/vnd.openxmlformats-officedocument.themeOverride+xml"/>
  <Override PartName="/xl/drawings/drawing70.xml" ContentType="application/vnd.openxmlformats-officedocument.drawingml.chartshapes+xml"/>
  <Override PartName="/xl/drawings/drawing71.xml" ContentType="application/vnd.openxmlformats-officedocument.drawing+xml"/>
  <Override PartName="/xl/charts/chart62.xml" ContentType="application/vnd.openxmlformats-officedocument.drawingml.chart+xml"/>
  <Override PartName="/xl/drawings/drawing72.xml" ContentType="application/vnd.openxmlformats-officedocument.drawingml.chartshapes+xml"/>
  <Override PartName="/xl/charts/chart63.xml" ContentType="application/vnd.openxmlformats-officedocument.drawingml.chart+xml"/>
  <Override PartName="/xl/drawings/drawing73.xml" ContentType="application/vnd.openxmlformats-officedocument.drawingml.chartshapes+xml"/>
  <Override PartName="/xl/charts/chart64.xml" ContentType="application/vnd.openxmlformats-officedocument.drawingml.chart+xml"/>
  <Override PartName="/xl/drawings/drawing74.xml" ContentType="application/vnd.openxmlformats-officedocument.drawingml.chartshapes+xml"/>
  <Override PartName="/xl/charts/chart65.xml" ContentType="application/vnd.openxmlformats-officedocument.drawingml.chart+xml"/>
  <Override PartName="/xl/drawings/drawing75.xml" ContentType="application/vnd.openxmlformats-officedocument.drawingml.chartshapes+xml"/>
  <Override PartName="/xl/charts/chart66.xml" ContentType="application/vnd.openxmlformats-officedocument.drawingml.chart+xml"/>
  <Override PartName="/xl/theme/themeOverride55.xml" ContentType="application/vnd.openxmlformats-officedocument.themeOverride+xml"/>
  <Override PartName="/xl/drawings/drawing76.xml" ContentType="application/vnd.openxmlformats-officedocument.drawingml.chartshapes+xml"/>
  <Override PartName="/xl/charts/chart67.xml" ContentType="application/vnd.openxmlformats-officedocument.drawingml.chart+xml"/>
  <Override PartName="/xl/theme/themeOverride56.xml" ContentType="application/vnd.openxmlformats-officedocument.themeOverride+xml"/>
  <Override PartName="/xl/drawings/drawing77.xml" ContentType="application/vnd.openxmlformats-officedocument.drawingml.chartshapes+xml"/>
  <Override PartName="/xl/charts/chart68.xml" ContentType="application/vnd.openxmlformats-officedocument.drawingml.chart+xml"/>
  <Override PartName="/xl/theme/themeOverride57.xml" ContentType="application/vnd.openxmlformats-officedocument.themeOverride+xml"/>
  <Override PartName="/xl/drawings/drawing78.xml" ContentType="application/vnd.openxmlformats-officedocument.drawingml.chartshapes+xml"/>
  <Override PartName="/xl/charts/chart69.xml" ContentType="application/vnd.openxmlformats-officedocument.drawingml.chart+xml"/>
  <Override PartName="/xl/drawings/drawing79.xml" ContentType="application/vnd.openxmlformats-officedocument.drawingml.chartshapes+xml"/>
  <Override PartName="/xl/drawings/drawing80.xml" ContentType="application/vnd.openxmlformats-officedocument.drawing+xml"/>
  <Override PartName="/xl/charts/chart70.xml" ContentType="application/vnd.openxmlformats-officedocument.drawingml.chart+xml"/>
  <Override PartName="/xl/drawings/drawing81.xml" ContentType="application/vnd.openxmlformats-officedocument.drawingml.chartshapes+xml"/>
  <Override PartName="/xl/charts/chart71.xml" ContentType="application/vnd.openxmlformats-officedocument.drawingml.chart+xml"/>
  <Override PartName="/xl/drawings/drawing82.xml" ContentType="application/vnd.openxmlformats-officedocument.drawingml.chartshapes+xml"/>
  <Override PartName="/xl/charts/chart72.xml" ContentType="application/vnd.openxmlformats-officedocument.drawingml.chart+xml"/>
  <Override PartName="/xl/drawings/drawing83.xml" ContentType="application/vnd.openxmlformats-officedocument.drawingml.chartshapes+xml"/>
  <Override PartName="/xl/charts/chart73.xml" ContentType="application/vnd.openxmlformats-officedocument.drawingml.chart+xml"/>
  <Override PartName="/xl/drawings/drawing84.xml" ContentType="application/vnd.openxmlformats-officedocument.drawingml.chartshapes+xml"/>
  <Override PartName="/xl/charts/chart74.xml" ContentType="application/vnd.openxmlformats-officedocument.drawingml.chart+xml"/>
  <Override PartName="/xl/theme/themeOverride58.xml" ContentType="application/vnd.openxmlformats-officedocument.themeOverride+xml"/>
  <Override PartName="/xl/drawings/drawing85.xml" ContentType="application/vnd.openxmlformats-officedocument.drawingml.chartshapes+xml"/>
  <Override PartName="/xl/charts/chart75.xml" ContentType="application/vnd.openxmlformats-officedocument.drawingml.chart+xml"/>
  <Override PartName="/xl/theme/themeOverride59.xml" ContentType="application/vnd.openxmlformats-officedocument.themeOverride+xml"/>
  <Override PartName="/xl/drawings/drawing86.xml" ContentType="application/vnd.openxmlformats-officedocument.drawingml.chartshapes+xml"/>
  <Override PartName="/xl/charts/chart76.xml" ContentType="application/vnd.openxmlformats-officedocument.drawingml.chart+xml"/>
  <Override PartName="/xl/theme/themeOverride60.xml" ContentType="application/vnd.openxmlformats-officedocument.themeOverride+xml"/>
  <Override PartName="/xl/drawings/drawing87.xml" ContentType="application/vnd.openxmlformats-officedocument.drawingml.chartshapes+xml"/>
  <Override PartName="/xl/charts/chart77.xml" ContentType="application/vnd.openxmlformats-officedocument.drawingml.chart+xml"/>
  <Override PartName="/xl/theme/themeOverride61.xml" ContentType="application/vnd.openxmlformats-officedocument.themeOverride+xml"/>
  <Override PartName="/xl/drawings/drawing88.xml" ContentType="application/vnd.openxmlformats-officedocument.drawingml.chartshapes+xml"/>
  <Override PartName="/xl/drawings/drawing89.xml" ContentType="application/vnd.openxmlformats-officedocument.drawing+xml"/>
  <Override PartName="/xl/charts/chart78.xml" ContentType="application/vnd.openxmlformats-officedocument.drawingml.chart+xml"/>
  <Override PartName="/xl/drawings/drawing90.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ThisWorkbook"/>
  <mc:AlternateContent xmlns:mc="http://schemas.openxmlformats.org/markup-compatibility/2006">
    <mc:Choice Requires="x15">
      <x15ac:absPath xmlns:x15ac="http://schemas.microsoft.com/office/spreadsheetml/2010/11/ac" url="\\158.210.91.142\c16gio\00_Inventory\JNGI_2019\002_JNGI2019_確報値\"/>
    </mc:Choice>
  </mc:AlternateContent>
  <xr:revisionPtr revIDLastSave="0" documentId="8_{1527E48B-5D92-469C-8437-2C366721DF76}" xr6:coauthVersionLast="36" xr6:coauthVersionMax="36" xr10:uidLastSave="{00000000-0000-0000-0000-000000000000}"/>
  <bookViews>
    <workbookView xWindow="0" yWindow="0" windowWidth="19200" windowHeight="11295" tabRatio="823" xr2:uid="{00000000-000D-0000-FFFF-FFFF00000000}"/>
  </bookViews>
  <sheets>
    <sheet name="0.Contents" sheetId="61" r:id="rId1"/>
    <sheet name="Notes" sheetId="99" r:id="rId2"/>
    <sheet name="1.Total" sheetId="64" r:id="rId3"/>
    <sheet name="2.CO2-Sector" sheetId="65" r:id="rId4"/>
    <sheet name="3.Allocated_CO2-Sector" sheetId="66" r:id="rId5"/>
    <sheet name="4.Allocated_CO2-Sector (detail)" sheetId="67" r:id="rId6"/>
    <sheet name="5.CO2-Share" sheetId="112" r:id="rId7"/>
    <sheet name="6.CO2-capita" sheetId="68" r:id="rId8"/>
    <sheet name="7.CO2-GDP" sheetId="69" r:id="rId9"/>
    <sheet name="8.CO2-fuel" sheetId="70" r:id="rId10"/>
    <sheet name="9.CH4" sheetId="74" r:id="rId11"/>
    <sheet name="10.CH4_detail" sheetId="75" r:id="rId12"/>
    <sheet name="11.N2O" sheetId="76" r:id="rId13"/>
    <sheet name="12.N2O_detail" sheetId="77" r:id="rId14"/>
    <sheet name="13.F-gas" sheetId="100" r:id="rId15"/>
    <sheet name="14.Household (per household)" sheetId="97" r:id="rId16"/>
    <sheet name="15.Household (per capita)" sheetId="101" r:id="rId17"/>
    <sheet name="16.KP-LULUCF" sheetId="109" r:id="rId18"/>
    <sheet name="17.【Annex】GHG-bunker" sheetId="73" r:id="rId19"/>
    <sheet name="18.【Annex】CRF-CO2" sheetId="102" r:id="rId20"/>
    <sheet name="リンク切公表時非表示（グラフの添え物）" sheetId="113" state="hidden" r:id="rId21"/>
  </sheets>
  <externalReferences>
    <externalReference r:id="rId22"/>
  </externalReferences>
  <definedNames>
    <definedName name="_1__123Graph_Aグラフ_2A" localSheetId="17" hidden="1">#REF!</definedName>
    <definedName name="_1__123Graph_Aグラフ_2A" localSheetId="6" hidden="1">#REF!</definedName>
    <definedName name="_1__123Graph_Aグラフ_2A" localSheetId="20" hidden="1">#REF!</definedName>
    <definedName name="_1__123Graph_Aグラフ_2A" hidden="1">#REF!</definedName>
    <definedName name="_2__123Graph_Bグラフ_2A" localSheetId="17" hidden="1">#REF!</definedName>
    <definedName name="_2__123Graph_Bグラフ_2A" localSheetId="6" hidden="1">#REF!</definedName>
    <definedName name="_2__123Graph_Bグラフ_2A" localSheetId="20" hidden="1">#REF!</definedName>
    <definedName name="_2__123Graph_Bグラフ_2A" hidden="1">#REF!</definedName>
    <definedName name="_3__123Graph_Cグラフ_2A" localSheetId="17" hidden="1">#REF!</definedName>
    <definedName name="_3__123Graph_Cグラフ_2A" localSheetId="6" hidden="1">#REF!</definedName>
    <definedName name="_3__123Graph_Cグラフ_2A" localSheetId="20" hidden="1">#REF!</definedName>
    <definedName name="_3__123Graph_Cグラフ_2A" hidden="1">#REF!</definedName>
    <definedName name="_4__123Graph_Dグラフ_2A" localSheetId="17" hidden="1">#REF!</definedName>
    <definedName name="_4__123Graph_Dグラフ_2A" localSheetId="6" hidden="1">#REF!</definedName>
    <definedName name="_4__123Graph_Dグラフ_2A" localSheetId="20" hidden="1">#REF!</definedName>
    <definedName name="_4__123Graph_Dグラフ_2A" hidden="1">#REF!</definedName>
    <definedName name="_5__123Graph_Eグラフ_2A" localSheetId="17" hidden="1">#REF!</definedName>
    <definedName name="_5__123Graph_Eグラフ_2A" localSheetId="6" hidden="1">#REF!</definedName>
    <definedName name="_5__123Graph_Eグラフ_2A" localSheetId="20" hidden="1">#REF!</definedName>
    <definedName name="_5__123Graph_Eグラフ_2A" hidden="1">#REF!</definedName>
    <definedName name="_6__123Graph_Xグラフ_2A" localSheetId="17" hidden="1">#REF!</definedName>
    <definedName name="_6__123Graph_Xグラフ_2A" localSheetId="6" hidden="1">#REF!</definedName>
    <definedName name="_6__123Graph_Xグラフ_2A" localSheetId="20" hidden="1">#REF!</definedName>
    <definedName name="_6__123Graph_Xグラフ_2A" hidden="1">#REF!</definedName>
    <definedName name="_Fill" localSheetId="17" hidden="1">#REF!</definedName>
    <definedName name="_Fill" localSheetId="6" hidden="1">#REF!</definedName>
    <definedName name="_Fill" localSheetId="20" hidden="1">#REF!</definedName>
    <definedName name="_Fill" hidden="1">#REF!</definedName>
    <definedName name="_Regression_Out" localSheetId="17" hidden="1">#REF!</definedName>
    <definedName name="_Regression_Out" localSheetId="6" hidden="1">#REF!</definedName>
    <definedName name="_Regression_Out" localSheetId="20" hidden="1">#REF!</definedName>
    <definedName name="_Regression_Out" hidden="1">#REF!</definedName>
    <definedName name="_Regression_X" localSheetId="17" hidden="1">#REF!</definedName>
    <definedName name="_Regression_X" localSheetId="6" hidden="1">#REF!</definedName>
    <definedName name="_Regression_X" localSheetId="20" hidden="1">#REF!</definedName>
    <definedName name="_Regression_X" hidden="1">#REF!</definedName>
    <definedName name="_Regression_Y" localSheetId="17" hidden="1">#REF!</definedName>
    <definedName name="_Regression_Y" localSheetId="6" hidden="1">#REF!</definedName>
    <definedName name="_Regression_Y" localSheetId="20" hidden="1">#REF!</definedName>
    <definedName name="_Regression_Y" hidden="1">#REF!</definedName>
    <definedName name="CRF_CountryName">[1]Sheet1!$C$4</definedName>
    <definedName name="CRF_InventoryYear">[1]Sheet1!$C$6</definedName>
    <definedName name="CRF_Submission">[1]Sheet1!$C$30</definedName>
    <definedName name="CRF_Table1.A_a_s2_Main" localSheetId="17">#REF!</definedName>
    <definedName name="CRF_Table1.A_a_s2_Main" localSheetId="6">#REF!</definedName>
    <definedName name="CRF_Table1.A_a_s2_Main">#REF!</definedName>
    <definedName name="CRF_Table2_II_.Fs1_Dyn1A17" localSheetId="17">#REF!</definedName>
    <definedName name="CRF_Table2_II_.Fs1_Dyn1A17" localSheetId="6">#REF!</definedName>
    <definedName name="CRF_Table2_II_.Fs1_Dyn1A17">#REF!</definedName>
    <definedName name="CRF_Table2_II_.Fs1_Dyn1A19" localSheetId="17">#REF!</definedName>
    <definedName name="CRF_Table2_II_.Fs1_Dyn1A19" localSheetId="6">#REF!</definedName>
    <definedName name="CRF_Table2_II_.Fs1_Dyn1A19">#REF!</definedName>
    <definedName name="CRF_Table2_II_.Fs1_Dyn1A21" localSheetId="17">#REF!</definedName>
    <definedName name="CRF_Table2_II_.Fs1_Dyn1A21" localSheetId="6">#REF!</definedName>
    <definedName name="CRF_Table2_II_.Fs1_Dyn1A21">#REF!</definedName>
    <definedName name="CRF_Table2_II_.Fs1_Dyn1A23" localSheetId="17">#REF!</definedName>
    <definedName name="CRF_Table2_II_.Fs1_Dyn1A23" localSheetId="6">#REF!</definedName>
    <definedName name="CRF_Table2_II_.Fs1_Dyn1A23">#REF!</definedName>
    <definedName name="CRF_Table2_II_.Fs1_Dyn1A25" localSheetId="17">#REF!</definedName>
    <definedName name="CRF_Table2_II_.Fs1_Dyn1A25" localSheetId="6">#REF!</definedName>
    <definedName name="CRF_Table2_II_.Fs1_Dyn1A25">#REF!</definedName>
    <definedName name="CRF_Table2_II_.Fs1_Dyn1A27" localSheetId="17">#REF!</definedName>
    <definedName name="CRF_Table2_II_.Fs1_Dyn1A27" localSheetId="6">#REF!</definedName>
    <definedName name="CRF_Table2_II_.Fs1_Dyn1A27">#REF!</definedName>
    <definedName name="CRF_Table2_II_.Fs1_Dyn2A30" localSheetId="17">#REF!</definedName>
    <definedName name="CRF_Table2_II_.Fs1_Dyn2A30" localSheetId="6">#REF!</definedName>
    <definedName name="CRF_Table2_II_.Fs1_Dyn2A30">#REF!</definedName>
    <definedName name="CRF_Table2_II_.Fs1_Dyn2A32" localSheetId="17">#REF!</definedName>
    <definedName name="CRF_Table2_II_.Fs1_Dyn2A32" localSheetId="6">#REF!</definedName>
    <definedName name="CRF_Table2_II_.Fs1_Dyn2A32">#REF!</definedName>
    <definedName name="CRF_Table2_II_.Fs1_Main" localSheetId="17">#REF!</definedName>
    <definedName name="CRF_Table2_II_.Fs1_Main" localSheetId="6">#REF!</definedName>
    <definedName name="CRF_Table2_II_.Fs1_Main">#REF!</definedName>
    <definedName name="CRF_Table4s1_Dyn1" localSheetId="17">#REF!</definedName>
    <definedName name="CRF_Table4s1_Dyn1" localSheetId="6">#REF!</definedName>
    <definedName name="CRF_Table4s1_Dyn1">#REF!</definedName>
    <definedName name="CRF_Table4s1_DynA20" localSheetId="17">#REF!</definedName>
    <definedName name="CRF_Table4s1_DynA20" localSheetId="6">#REF!</definedName>
    <definedName name="CRF_Table4s1_DynA20">#REF!</definedName>
    <definedName name="CRF_Table4s1_Main" localSheetId="17">#REF!</definedName>
    <definedName name="CRF_Table4s1_Main" localSheetId="6">#REF!</definedName>
    <definedName name="CRF_Table4s1_Main">#REF!</definedName>
    <definedName name="menu" localSheetId="17">#REF!</definedName>
    <definedName name="menu" localSheetId="6">#REF!</definedName>
    <definedName name="menu">#REF!</definedName>
    <definedName name="_xlnm.Print_Area" localSheetId="0">'0.Contents'!$A$2:$D$28</definedName>
    <definedName name="_xlnm.Print_Area" localSheetId="2">'1.Total'!$A$1:$CB$116</definedName>
    <definedName name="_xlnm.Print_Area" localSheetId="17">'16.KP-LULUCF'!$B$1:$J$50</definedName>
    <definedName name="regression" localSheetId="6" hidden="1">#REF!</definedName>
    <definedName name="regression" localSheetId="20" hidden="1">#REF!</definedName>
    <definedName name="regression" hidden="1">#REF!</definedName>
    <definedName name="regressiona1" localSheetId="6" hidden="1">#REF!</definedName>
    <definedName name="regressiona1" localSheetId="20" hidden="1">#REF!</definedName>
    <definedName name="regressiona1" hidden="1">#REF!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U2" i="100" l="1"/>
  <c r="C3" i="112"/>
  <c r="Q2" i="67"/>
  <c r="W2" i="74"/>
  <c r="W2" i="76"/>
  <c r="BF63" i="113" l="1"/>
  <c r="BG63" i="113"/>
  <c r="BF62" i="113"/>
  <c r="AA100" i="100" l="1"/>
  <c r="AA99" i="100"/>
  <c r="AA98" i="100"/>
  <c r="AA96" i="100"/>
  <c r="AA95" i="100"/>
  <c r="AA94" i="100"/>
  <c r="AA93" i="100"/>
  <c r="AA92" i="100"/>
  <c r="AA91" i="100"/>
  <c r="AA89" i="100"/>
  <c r="AA55" i="100"/>
  <c r="AA49" i="100"/>
  <c r="AB47" i="100"/>
  <c r="AA44" i="100"/>
  <c r="AA42" i="100"/>
  <c r="AA40" i="100"/>
  <c r="AA7" i="65" l="1"/>
  <c r="AA6" i="65" s="1"/>
  <c r="AY7" i="65"/>
  <c r="AJ179" i="100"/>
  <c r="AN179" i="100"/>
  <c r="AR179" i="100"/>
  <c r="AV179" i="100"/>
  <c r="AZ179" i="100"/>
  <c r="AF172" i="100"/>
  <c r="AJ172" i="100"/>
  <c r="AN172" i="100"/>
  <c r="AR172" i="100"/>
  <c r="AV172" i="100"/>
  <c r="AZ172" i="100"/>
  <c r="AC173" i="100"/>
  <c r="AG173" i="100"/>
  <c r="AK173" i="100"/>
  <c r="AO173" i="100"/>
  <c r="AS173" i="100"/>
  <c r="AW173" i="100"/>
  <c r="BA173" i="100"/>
  <c r="AD174" i="100"/>
  <c r="AH174" i="100"/>
  <c r="AL174" i="100"/>
  <c r="AP174" i="100"/>
  <c r="AT174" i="100"/>
  <c r="AX174" i="100"/>
  <c r="BB174" i="100"/>
  <c r="AE175" i="100"/>
  <c r="AI175" i="100"/>
  <c r="AM175" i="100"/>
  <c r="AQ175" i="100"/>
  <c r="AU175" i="100"/>
  <c r="AY175" i="100"/>
  <c r="AN176" i="100"/>
  <c r="AR176" i="100"/>
  <c r="AV176" i="100"/>
  <c r="AZ176" i="100"/>
  <c r="AC177" i="100"/>
  <c r="AG177" i="100"/>
  <c r="AK177" i="100"/>
  <c r="AO177" i="100"/>
  <c r="AS177" i="100"/>
  <c r="AW177" i="100"/>
  <c r="BA177" i="100"/>
  <c r="AD178" i="100"/>
  <c r="AH178" i="100"/>
  <c r="AL178" i="100"/>
  <c r="AP178" i="100"/>
  <c r="AT178" i="100"/>
  <c r="AX178" i="100"/>
  <c r="BB178" i="100"/>
  <c r="AB180" i="100"/>
  <c r="AF180" i="100"/>
  <c r="AJ180" i="100"/>
  <c r="AN180" i="100"/>
  <c r="AR180" i="100"/>
  <c r="AV180" i="100"/>
  <c r="AZ180" i="100"/>
  <c r="AW181" i="100"/>
  <c r="BA181" i="100"/>
  <c r="AE184" i="100"/>
  <c r="AJ194" i="100"/>
  <c r="AN194" i="100"/>
  <c r="AO195" i="100"/>
  <c r="AI184" i="100"/>
  <c r="AE172" i="100"/>
  <c r="AI172" i="100"/>
  <c r="AM172" i="100"/>
  <c r="AQ172" i="100"/>
  <c r="AU172" i="100"/>
  <c r="AY172" i="100"/>
  <c r="AB173" i="100"/>
  <c r="AF173" i="100"/>
  <c r="AJ173" i="100"/>
  <c r="AN173" i="100"/>
  <c r="AR173" i="100"/>
  <c r="AV173" i="100"/>
  <c r="AZ173" i="100"/>
  <c r="AG174" i="100"/>
  <c r="AK174" i="100"/>
  <c r="AO174" i="100"/>
  <c r="AS174" i="100"/>
  <c r="AW174" i="100"/>
  <c r="BA174" i="100"/>
  <c r="AD175" i="100"/>
  <c r="AH175" i="100"/>
  <c r="AL175" i="100"/>
  <c r="AP175" i="100"/>
  <c r="AT175" i="100"/>
  <c r="AX175" i="100"/>
  <c r="BB175" i="100"/>
  <c r="AQ176" i="100"/>
  <c r="AU176" i="100"/>
  <c r="AY176" i="100"/>
  <c r="AB177" i="100"/>
  <c r="AF177" i="100"/>
  <c r="AJ177" i="100"/>
  <c r="AN177" i="100"/>
  <c r="AR177" i="100"/>
  <c r="AV177" i="100"/>
  <c r="AZ177" i="100"/>
  <c r="AC178" i="100"/>
  <c r="AG178" i="100"/>
  <c r="AK178" i="100"/>
  <c r="AO178" i="100"/>
  <c r="AS178" i="100"/>
  <c r="AW178" i="100"/>
  <c r="BA178" i="100"/>
  <c r="AE180" i="100"/>
  <c r="AI180" i="100"/>
  <c r="AM180" i="100"/>
  <c r="AQ180" i="100"/>
  <c r="AU180" i="100"/>
  <c r="AY180" i="100"/>
  <c r="AV181" i="100"/>
  <c r="AZ181" i="100"/>
  <c r="AC183" i="100"/>
  <c r="AG183" i="100"/>
  <c r="AK183" i="100"/>
  <c r="AD184" i="100"/>
  <c r="AH184" i="100"/>
  <c r="AE185" i="100"/>
  <c r="AI185" i="100"/>
  <c r="AB186" i="100"/>
  <c r="AF186" i="100"/>
  <c r="AJ186" i="100"/>
  <c r="AO187" i="100"/>
  <c r="AS187" i="100"/>
  <c r="AW187" i="100"/>
  <c r="BA187" i="100"/>
  <c r="AH193" i="100"/>
  <c r="AL193" i="100"/>
  <c r="AI194" i="100"/>
  <c r="AM194" i="100"/>
  <c r="AJ195" i="100"/>
  <c r="AN195" i="100"/>
  <c r="AD183" i="100"/>
  <c r="AH183" i="100"/>
  <c r="AB185" i="100"/>
  <c r="AF185" i="100"/>
  <c r="AJ185" i="100"/>
  <c r="AC186" i="100"/>
  <c r="AG186" i="100"/>
  <c r="AP187" i="100"/>
  <c r="AT187" i="100"/>
  <c r="AX187" i="100"/>
  <c r="BB187" i="100"/>
  <c r="AI193" i="100"/>
  <c r="AM193" i="100"/>
  <c r="AG195" i="100"/>
  <c r="AK195" i="100"/>
  <c r="AK179" i="100"/>
  <c r="AO179" i="100"/>
  <c r="AS179" i="100"/>
  <c r="AW179" i="100"/>
  <c r="BA179" i="100"/>
  <c r="AJ193" i="100"/>
  <c r="AD172" i="100"/>
  <c r="AH172" i="100"/>
  <c r="AL172" i="100"/>
  <c r="AP172" i="100"/>
  <c r="AT172" i="100"/>
  <c r="AX172" i="100"/>
  <c r="BB172" i="100"/>
  <c r="AE173" i="100"/>
  <c r="AI173" i="100"/>
  <c r="AM173" i="100"/>
  <c r="AQ173" i="100"/>
  <c r="AU173" i="100"/>
  <c r="AY173" i="100"/>
  <c r="AB42" i="100"/>
  <c r="AC174" i="100"/>
  <c r="AB174" i="100"/>
  <c r="AF174" i="100"/>
  <c r="AJ174" i="100"/>
  <c r="AN174" i="100"/>
  <c r="AR174" i="100"/>
  <c r="AV174" i="100"/>
  <c r="AZ174" i="100"/>
  <c r="AC175" i="100"/>
  <c r="AG175" i="100"/>
  <c r="AK175" i="100"/>
  <c r="AO175" i="100"/>
  <c r="AE44" i="100"/>
  <c r="AE176" i="100"/>
  <c r="AI44" i="100"/>
  <c r="AI176" i="100"/>
  <c r="AM44" i="100"/>
  <c r="AM176" i="100"/>
  <c r="AB40" i="100"/>
  <c r="AB172" i="100"/>
  <c r="AB44" i="100"/>
  <c r="AB176" i="100"/>
  <c r="AF44" i="100"/>
  <c r="AF176" i="100"/>
  <c r="AJ44" i="100"/>
  <c r="AJ176" i="100"/>
  <c r="AA47" i="100"/>
  <c r="AB179" i="100"/>
  <c r="AE47" i="100"/>
  <c r="AF179" i="100"/>
  <c r="AC172" i="100"/>
  <c r="AG172" i="100"/>
  <c r="AK172" i="100"/>
  <c r="AO172" i="100"/>
  <c r="AS172" i="100"/>
  <c r="AW172" i="100"/>
  <c r="BA172" i="100"/>
  <c r="AD173" i="100"/>
  <c r="AH173" i="100"/>
  <c r="AL173" i="100"/>
  <c r="AP173" i="100"/>
  <c r="AT173" i="100"/>
  <c r="AX173" i="100"/>
  <c r="BB173" i="100"/>
  <c r="AE174" i="100"/>
  <c r="AI174" i="100"/>
  <c r="AM174" i="100"/>
  <c r="AQ174" i="100"/>
  <c r="AU174" i="100"/>
  <c r="AY174" i="100"/>
  <c r="AB175" i="100"/>
  <c r="AF175" i="100"/>
  <c r="AJ175" i="100"/>
  <c r="AN175" i="100"/>
  <c r="AR175" i="100"/>
  <c r="AV175" i="100"/>
  <c r="AZ175" i="100"/>
  <c r="AS175" i="100"/>
  <c r="AW175" i="100"/>
  <c r="BA175" i="100"/>
  <c r="AD44" i="100"/>
  <c r="AD176" i="100"/>
  <c r="AH44" i="100"/>
  <c r="AH176" i="100"/>
  <c r="AL44" i="100"/>
  <c r="AL176" i="100"/>
  <c r="AP176" i="100"/>
  <c r="AT176" i="100"/>
  <c r="AX176" i="100"/>
  <c r="BB176" i="100"/>
  <c r="AE177" i="100"/>
  <c r="AI177" i="100"/>
  <c r="AM177" i="100"/>
  <c r="AQ177" i="100"/>
  <c r="AU177" i="100"/>
  <c r="AY177" i="100"/>
  <c r="AB178" i="100"/>
  <c r="AF178" i="100"/>
  <c r="AJ178" i="100"/>
  <c r="AN178" i="100"/>
  <c r="AR178" i="100"/>
  <c r="AV178" i="100"/>
  <c r="AZ178" i="100"/>
  <c r="AC47" i="100"/>
  <c r="AD179" i="100"/>
  <c r="AC179" i="100"/>
  <c r="AH179" i="100"/>
  <c r="AL179" i="100"/>
  <c r="AP179" i="100"/>
  <c r="AT179" i="100"/>
  <c r="AX179" i="100"/>
  <c r="BB179" i="100"/>
  <c r="AD180" i="100"/>
  <c r="AH180" i="100"/>
  <c r="AL180" i="100"/>
  <c r="AP180" i="100"/>
  <c r="AT180" i="100"/>
  <c r="AX180" i="100"/>
  <c r="BB180" i="100"/>
  <c r="AE49" i="100"/>
  <c r="AE181" i="100"/>
  <c r="AI49" i="100"/>
  <c r="AI181" i="100"/>
  <c r="AM49" i="100"/>
  <c r="AM181" i="100"/>
  <c r="AQ49" i="100"/>
  <c r="AQ181" i="100"/>
  <c r="AU49" i="100"/>
  <c r="AU181" i="100"/>
  <c r="AY181" i="100"/>
  <c r="AB183" i="100"/>
  <c r="AF183" i="100"/>
  <c r="AJ183" i="100"/>
  <c r="AN183" i="100"/>
  <c r="AN84" i="100"/>
  <c r="AR183" i="100"/>
  <c r="AR84" i="100"/>
  <c r="AV183" i="100"/>
  <c r="AV84" i="100"/>
  <c r="AZ183" i="100"/>
  <c r="AZ84" i="100"/>
  <c r="AC184" i="100"/>
  <c r="AG184" i="100"/>
  <c r="AK184" i="100"/>
  <c r="AO184" i="100"/>
  <c r="AO85" i="100"/>
  <c r="AS184" i="100"/>
  <c r="AS85" i="100"/>
  <c r="AW184" i="100"/>
  <c r="AW85" i="100"/>
  <c r="BA184" i="100"/>
  <c r="BA85" i="100"/>
  <c r="AD185" i="100"/>
  <c r="AH185" i="100"/>
  <c r="AL185" i="100"/>
  <c r="AL86" i="100"/>
  <c r="AP185" i="100"/>
  <c r="AP86" i="100"/>
  <c r="AT185" i="100"/>
  <c r="AT86" i="100"/>
  <c r="AX185" i="100"/>
  <c r="AX86" i="100"/>
  <c r="BB185" i="100"/>
  <c r="BB86" i="100"/>
  <c r="AE186" i="100"/>
  <c r="AI186" i="100"/>
  <c r="AM186" i="100"/>
  <c r="AM87" i="100"/>
  <c r="AQ186" i="100"/>
  <c r="AQ87" i="100"/>
  <c r="AU186" i="100"/>
  <c r="AU87" i="100"/>
  <c r="AY186" i="100"/>
  <c r="AY87" i="100"/>
  <c r="AB55" i="100"/>
  <c r="AB187" i="100"/>
  <c r="AF55" i="100"/>
  <c r="AF187" i="100"/>
  <c r="AJ55" i="100"/>
  <c r="AJ187" i="100"/>
  <c r="AN187" i="100"/>
  <c r="AR187" i="100"/>
  <c r="AV187" i="100"/>
  <c r="AZ187" i="100"/>
  <c r="AC188" i="100"/>
  <c r="AC89" i="100"/>
  <c r="AG188" i="100"/>
  <c r="AG89" i="100"/>
  <c r="AK188" i="100"/>
  <c r="AK89" i="100"/>
  <c r="AO188" i="100"/>
  <c r="AO89" i="100"/>
  <c r="AS188" i="100"/>
  <c r="AS89" i="100"/>
  <c r="AW188" i="100"/>
  <c r="AW89" i="100"/>
  <c r="BA188" i="100"/>
  <c r="BA89" i="100"/>
  <c r="AD190" i="100"/>
  <c r="AD91" i="100"/>
  <c r="AH190" i="100"/>
  <c r="AH91" i="100"/>
  <c r="AL190" i="100"/>
  <c r="AL91" i="100"/>
  <c r="AP190" i="100"/>
  <c r="AP124" i="100"/>
  <c r="AP91" i="100"/>
  <c r="AT190" i="100"/>
  <c r="AT124" i="100"/>
  <c r="AT91" i="100"/>
  <c r="AX190" i="100"/>
  <c r="AX124" i="100"/>
  <c r="AX91" i="100"/>
  <c r="BB190" i="100"/>
  <c r="BB124" i="100"/>
  <c r="BB91" i="100"/>
  <c r="AE191" i="100"/>
  <c r="AE92" i="100"/>
  <c r="AI191" i="100"/>
  <c r="AI92" i="100"/>
  <c r="AM191" i="100"/>
  <c r="AM92" i="100"/>
  <c r="AQ191" i="100"/>
  <c r="AQ125" i="100"/>
  <c r="AQ92" i="100"/>
  <c r="AU191" i="100"/>
  <c r="AU125" i="100"/>
  <c r="AU92" i="100"/>
  <c r="AY191" i="100"/>
  <c r="AY125" i="100"/>
  <c r="AY92" i="100"/>
  <c r="AB192" i="100"/>
  <c r="AB93" i="100"/>
  <c r="AF192" i="100"/>
  <c r="AF93" i="100"/>
  <c r="AJ192" i="100"/>
  <c r="AJ93" i="100"/>
  <c r="AN192" i="100"/>
  <c r="AN93" i="100"/>
  <c r="AR192" i="100"/>
  <c r="AR126" i="100"/>
  <c r="AR93" i="100"/>
  <c r="AV192" i="100"/>
  <c r="AV126" i="100"/>
  <c r="AV93" i="100"/>
  <c r="AZ192" i="100"/>
  <c r="AZ126" i="100"/>
  <c r="AZ93" i="100"/>
  <c r="AC193" i="100"/>
  <c r="AC94" i="100"/>
  <c r="AG193" i="100"/>
  <c r="AK193" i="100"/>
  <c r="AO193" i="100"/>
  <c r="AS193" i="100"/>
  <c r="AS127" i="100"/>
  <c r="AW193" i="100"/>
  <c r="AW127" i="100"/>
  <c r="BA193" i="100"/>
  <c r="BA127" i="100"/>
  <c r="AD194" i="100"/>
  <c r="AD95" i="100"/>
  <c r="AH194" i="100"/>
  <c r="AL194" i="100"/>
  <c r="AP194" i="100"/>
  <c r="AP128" i="100"/>
  <c r="AT194" i="100"/>
  <c r="AT128" i="100"/>
  <c r="AX194" i="100"/>
  <c r="AX128" i="100"/>
  <c r="BB194" i="100"/>
  <c r="BB128" i="100"/>
  <c r="AE195" i="100"/>
  <c r="AE96" i="100"/>
  <c r="AI195" i="100"/>
  <c r="AM195" i="100"/>
  <c r="AQ195" i="100"/>
  <c r="AQ129" i="100"/>
  <c r="AU195" i="100"/>
  <c r="AU129" i="100"/>
  <c r="AY195" i="100"/>
  <c r="AY129" i="100"/>
  <c r="AB197" i="100"/>
  <c r="AB98" i="100"/>
  <c r="AF197" i="100"/>
  <c r="AF98" i="100"/>
  <c r="AJ197" i="100"/>
  <c r="AJ98" i="100"/>
  <c r="AN197" i="100"/>
  <c r="AN98" i="100"/>
  <c r="AR197" i="100"/>
  <c r="AR131" i="100"/>
  <c r="AR98" i="100"/>
  <c r="AV197" i="100"/>
  <c r="AV131" i="100"/>
  <c r="AV98" i="100"/>
  <c r="AZ197" i="100"/>
  <c r="AZ131" i="100"/>
  <c r="AZ98" i="100"/>
  <c r="AC198" i="100"/>
  <c r="AC99" i="100"/>
  <c r="AG198" i="100"/>
  <c r="AG99" i="100"/>
  <c r="AK198" i="100"/>
  <c r="AK99" i="100"/>
  <c r="AO198" i="100"/>
  <c r="AO99" i="100"/>
  <c r="AS198" i="100"/>
  <c r="AS132" i="100"/>
  <c r="AS99" i="100"/>
  <c r="AW198" i="100"/>
  <c r="AW132" i="100"/>
  <c r="AW99" i="100"/>
  <c r="BA198" i="100"/>
  <c r="BA132" i="100"/>
  <c r="BA99" i="100"/>
  <c r="AD199" i="100"/>
  <c r="AD100" i="100"/>
  <c r="AH199" i="100"/>
  <c r="AH100" i="100"/>
  <c r="AL199" i="100"/>
  <c r="AL100" i="100"/>
  <c r="AP199" i="100"/>
  <c r="AP100" i="100"/>
  <c r="AP133" i="100"/>
  <c r="AT199" i="100"/>
  <c r="AT100" i="100"/>
  <c r="AT133" i="100"/>
  <c r="AX199" i="100"/>
  <c r="AX100" i="100"/>
  <c r="AX133" i="100"/>
  <c r="BB199" i="100"/>
  <c r="BB100" i="100"/>
  <c r="BB133" i="100"/>
  <c r="AD47" i="100"/>
  <c r="AE179" i="100"/>
  <c r="AI179" i="100"/>
  <c r="AM179" i="100"/>
  <c r="AQ179" i="100"/>
  <c r="AU179" i="100"/>
  <c r="AY179" i="100"/>
  <c r="AB49" i="100"/>
  <c r="AB181" i="100"/>
  <c r="AF49" i="100"/>
  <c r="AF181" i="100"/>
  <c r="AJ49" i="100"/>
  <c r="AJ181" i="100"/>
  <c r="AN49" i="100"/>
  <c r="AN181" i="100"/>
  <c r="AR49" i="100"/>
  <c r="AR181" i="100"/>
  <c r="AO183" i="100"/>
  <c r="AO84" i="100"/>
  <c r="AS183" i="100"/>
  <c r="AS84" i="100"/>
  <c r="AW183" i="100"/>
  <c r="AW84" i="100"/>
  <c r="BA183" i="100"/>
  <c r="BA84" i="100"/>
  <c r="AL184" i="100"/>
  <c r="AL85" i="100"/>
  <c r="AP184" i="100"/>
  <c r="AP85" i="100"/>
  <c r="AT184" i="100"/>
  <c r="AT85" i="100"/>
  <c r="AX184" i="100"/>
  <c r="AX85" i="100"/>
  <c r="BB184" i="100"/>
  <c r="BB85" i="100"/>
  <c r="AM185" i="100"/>
  <c r="AM86" i="100"/>
  <c r="AQ185" i="100"/>
  <c r="AQ86" i="100"/>
  <c r="AU185" i="100"/>
  <c r="AU86" i="100"/>
  <c r="AY185" i="100"/>
  <c r="AY86" i="100"/>
  <c r="AN186" i="100"/>
  <c r="AN87" i="100"/>
  <c r="AR186" i="100"/>
  <c r="AR87" i="100"/>
  <c r="AV186" i="100"/>
  <c r="AV87" i="100"/>
  <c r="AZ186" i="100"/>
  <c r="AZ87" i="100"/>
  <c r="AC55" i="100"/>
  <c r="AC187" i="100"/>
  <c r="AG55" i="100"/>
  <c r="AG187" i="100"/>
  <c r="AK55" i="100"/>
  <c r="AK187" i="100"/>
  <c r="AD188" i="100"/>
  <c r="AD89" i="100"/>
  <c r="AH188" i="100"/>
  <c r="AH89" i="100"/>
  <c r="AL188" i="100"/>
  <c r="AL89" i="100"/>
  <c r="AP188" i="100"/>
  <c r="AP122" i="100"/>
  <c r="AP89" i="100"/>
  <c r="AT188" i="100"/>
  <c r="AT89" i="100"/>
  <c r="AX188" i="100"/>
  <c r="AX89" i="100"/>
  <c r="BB188" i="100"/>
  <c r="BB89" i="100"/>
  <c r="AE190" i="100"/>
  <c r="AE91" i="100"/>
  <c r="AI190" i="100"/>
  <c r="AI91" i="100"/>
  <c r="AM190" i="100"/>
  <c r="AM91" i="100"/>
  <c r="AQ190" i="100"/>
  <c r="AQ124" i="100"/>
  <c r="AQ91" i="100"/>
  <c r="AU190" i="100"/>
  <c r="AU124" i="100"/>
  <c r="AU91" i="100"/>
  <c r="AY190" i="100"/>
  <c r="AY124" i="100"/>
  <c r="AY91" i="100"/>
  <c r="AB191" i="100"/>
  <c r="AB92" i="100"/>
  <c r="AF191" i="100"/>
  <c r="AF92" i="100"/>
  <c r="AJ191" i="100"/>
  <c r="AJ92" i="100"/>
  <c r="AN191" i="100"/>
  <c r="AN92" i="100"/>
  <c r="AR191" i="100"/>
  <c r="AR125" i="100"/>
  <c r="AR92" i="100"/>
  <c r="AV191" i="100"/>
  <c r="AV125" i="100"/>
  <c r="AV92" i="100"/>
  <c r="AZ191" i="100"/>
  <c r="AZ125" i="100"/>
  <c r="AZ92" i="100"/>
  <c r="AC192" i="100"/>
  <c r="AC93" i="100"/>
  <c r="AG192" i="100"/>
  <c r="AG93" i="100"/>
  <c r="AK192" i="100"/>
  <c r="AK93" i="100"/>
  <c r="AO192" i="100"/>
  <c r="AO93" i="100"/>
  <c r="AS192" i="100"/>
  <c r="AS126" i="100"/>
  <c r="AS93" i="100"/>
  <c r="AW192" i="100"/>
  <c r="AW126" i="100"/>
  <c r="AW93" i="100"/>
  <c r="BA192" i="100"/>
  <c r="BA126" i="100"/>
  <c r="BA93" i="100"/>
  <c r="AD193" i="100"/>
  <c r="AD94" i="100"/>
  <c r="AP193" i="100"/>
  <c r="AP127" i="100"/>
  <c r="AT193" i="100"/>
  <c r="AT127" i="100"/>
  <c r="AX193" i="100"/>
  <c r="AX127" i="100"/>
  <c r="BB193" i="100"/>
  <c r="BB127" i="100"/>
  <c r="AE194" i="100"/>
  <c r="AE95" i="100"/>
  <c r="AQ194" i="100"/>
  <c r="AQ128" i="100"/>
  <c r="AU194" i="100"/>
  <c r="AU128" i="100"/>
  <c r="AY194" i="100"/>
  <c r="AY128" i="100"/>
  <c r="AB195" i="100"/>
  <c r="AB96" i="100"/>
  <c r="AF195" i="100"/>
  <c r="AF96" i="100"/>
  <c r="AR195" i="100"/>
  <c r="AR129" i="100"/>
  <c r="AV195" i="100"/>
  <c r="AV129" i="100"/>
  <c r="AZ195" i="100"/>
  <c r="AZ129" i="100"/>
  <c r="AC197" i="100"/>
  <c r="AC98" i="100"/>
  <c r="AG197" i="100"/>
  <c r="AG98" i="100"/>
  <c r="AK197" i="100"/>
  <c r="AK98" i="100"/>
  <c r="AO197" i="100"/>
  <c r="AO98" i="100"/>
  <c r="AS197" i="100"/>
  <c r="AS131" i="100"/>
  <c r="AS98" i="100"/>
  <c r="AW197" i="100"/>
  <c r="AW131" i="100"/>
  <c r="AW98" i="100"/>
  <c r="BA197" i="100"/>
  <c r="BA131" i="100"/>
  <c r="BA98" i="100"/>
  <c r="AD198" i="100"/>
  <c r="AD99" i="100"/>
  <c r="AH198" i="100"/>
  <c r="AH99" i="100"/>
  <c r="AL198" i="100"/>
  <c r="AL99" i="100"/>
  <c r="AP198" i="100"/>
  <c r="AP99" i="100"/>
  <c r="AP132" i="100"/>
  <c r="AT198" i="100"/>
  <c r="AT99" i="100"/>
  <c r="AT132" i="100"/>
  <c r="AX198" i="100"/>
  <c r="AX99" i="100"/>
  <c r="AX132" i="100"/>
  <c r="BB198" i="100"/>
  <c r="BB99" i="100"/>
  <c r="BB132" i="100"/>
  <c r="AE199" i="100"/>
  <c r="AE100" i="100"/>
  <c r="AI199" i="100"/>
  <c r="AI100" i="100"/>
  <c r="AM199" i="100"/>
  <c r="AM100" i="100"/>
  <c r="AQ199" i="100"/>
  <c r="AQ100" i="100"/>
  <c r="AQ133" i="100"/>
  <c r="AU199" i="100"/>
  <c r="AU100" i="100"/>
  <c r="AU133" i="100"/>
  <c r="AY199" i="100"/>
  <c r="AY100" i="100"/>
  <c r="AY133" i="100"/>
  <c r="AC49" i="100"/>
  <c r="AC181" i="100"/>
  <c r="AG49" i="100"/>
  <c r="AG181" i="100"/>
  <c r="AK49" i="100"/>
  <c r="AK181" i="100"/>
  <c r="AO49" i="100"/>
  <c r="AO181" i="100"/>
  <c r="AS49" i="100"/>
  <c r="AS181" i="100"/>
  <c r="AL183" i="100"/>
  <c r="AL84" i="100"/>
  <c r="AP183" i="100"/>
  <c r="AP84" i="100"/>
  <c r="AT183" i="100"/>
  <c r="AT84" i="100"/>
  <c r="AX183" i="100"/>
  <c r="AX84" i="100"/>
  <c r="BB183" i="100"/>
  <c r="BB84" i="100"/>
  <c r="AM184" i="100"/>
  <c r="AM85" i="100"/>
  <c r="AQ184" i="100"/>
  <c r="AQ85" i="100"/>
  <c r="AU184" i="100"/>
  <c r="AU85" i="100"/>
  <c r="AY184" i="100"/>
  <c r="AY85" i="100"/>
  <c r="AN185" i="100"/>
  <c r="AN86" i="100"/>
  <c r="AR185" i="100"/>
  <c r="AR86" i="100"/>
  <c r="AV185" i="100"/>
  <c r="AV86" i="100"/>
  <c r="AZ185" i="100"/>
  <c r="AZ86" i="100"/>
  <c r="AK186" i="100"/>
  <c r="AK86" i="100"/>
  <c r="AO186" i="100"/>
  <c r="AO87" i="100"/>
  <c r="AS186" i="100"/>
  <c r="AS87" i="100"/>
  <c r="AW186" i="100"/>
  <c r="AW87" i="100"/>
  <c r="BA186" i="100"/>
  <c r="BA87" i="100"/>
  <c r="AD55" i="100"/>
  <c r="AD187" i="100"/>
  <c r="AH55" i="100"/>
  <c r="AH187" i="100"/>
  <c r="AL55" i="100"/>
  <c r="AL187" i="100"/>
  <c r="AE188" i="100"/>
  <c r="AE89" i="100"/>
  <c r="AI188" i="100"/>
  <c r="AI89" i="100"/>
  <c r="AM188" i="100"/>
  <c r="AM89" i="100"/>
  <c r="AQ188" i="100"/>
  <c r="AQ89" i="100"/>
  <c r="AU188" i="100"/>
  <c r="AU89" i="100"/>
  <c r="AY188" i="100"/>
  <c r="AY89" i="100"/>
  <c r="AB190" i="100"/>
  <c r="AB91" i="100"/>
  <c r="AF190" i="100"/>
  <c r="AF91" i="100"/>
  <c r="AJ190" i="100"/>
  <c r="AJ91" i="100"/>
  <c r="AN190" i="100"/>
  <c r="AN91" i="100"/>
  <c r="AR190" i="100"/>
  <c r="AR124" i="100"/>
  <c r="AR91" i="100"/>
  <c r="AV190" i="100"/>
  <c r="AV124" i="100"/>
  <c r="AV91" i="100"/>
  <c r="AZ190" i="100"/>
  <c r="AZ124" i="100"/>
  <c r="AZ91" i="100"/>
  <c r="AC191" i="100"/>
  <c r="AC92" i="100"/>
  <c r="AG191" i="100"/>
  <c r="AG92" i="100"/>
  <c r="AK191" i="100"/>
  <c r="AK92" i="100"/>
  <c r="AO191" i="100"/>
  <c r="AO92" i="100"/>
  <c r="AS191" i="100"/>
  <c r="AS125" i="100"/>
  <c r="AS92" i="100"/>
  <c r="AW191" i="100"/>
  <c r="AW125" i="100"/>
  <c r="AW92" i="100"/>
  <c r="BA191" i="100"/>
  <c r="BA125" i="100"/>
  <c r="BA92" i="100"/>
  <c r="AD192" i="100"/>
  <c r="AD93" i="100"/>
  <c r="AH192" i="100"/>
  <c r="AH93" i="100"/>
  <c r="AL192" i="100"/>
  <c r="AL93" i="100"/>
  <c r="AP192" i="100"/>
  <c r="AP126" i="100"/>
  <c r="AP93" i="100"/>
  <c r="AT192" i="100"/>
  <c r="AT126" i="100"/>
  <c r="AT93" i="100"/>
  <c r="AX192" i="100"/>
  <c r="AX126" i="100"/>
  <c r="AX93" i="100"/>
  <c r="BB192" i="100"/>
  <c r="BB126" i="100"/>
  <c r="BB93" i="100"/>
  <c r="AE193" i="100"/>
  <c r="AE94" i="100"/>
  <c r="AQ193" i="100"/>
  <c r="AQ127" i="100"/>
  <c r="AU193" i="100"/>
  <c r="AU127" i="100"/>
  <c r="AY193" i="100"/>
  <c r="AY127" i="100"/>
  <c r="AB194" i="100"/>
  <c r="AB95" i="100"/>
  <c r="AF194" i="100"/>
  <c r="AF95" i="100"/>
  <c r="AR194" i="100"/>
  <c r="AR128" i="100"/>
  <c r="AV194" i="100"/>
  <c r="AV128" i="100"/>
  <c r="AZ194" i="100"/>
  <c r="AZ128" i="100"/>
  <c r="AC195" i="100"/>
  <c r="AC96" i="100"/>
  <c r="AS195" i="100"/>
  <c r="AS129" i="100"/>
  <c r="AW195" i="100"/>
  <c r="AW129" i="100"/>
  <c r="BA195" i="100"/>
  <c r="BA129" i="100"/>
  <c r="AD197" i="100"/>
  <c r="AD98" i="100"/>
  <c r="AH197" i="100"/>
  <c r="AH98" i="100"/>
  <c r="AL197" i="100"/>
  <c r="AL98" i="100"/>
  <c r="AP197" i="100"/>
  <c r="AP131" i="100"/>
  <c r="AP98" i="100"/>
  <c r="AT197" i="100"/>
  <c r="AT131" i="100"/>
  <c r="AT98" i="100"/>
  <c r="AX197" i="100"/>
  <c r="AX131" i="100"/>
  <c r="AX98" i="100"/>
  <c r="BB197" i="100"/>
  <c r="BB131" i="100"/>
  <c r="BB98" i="100"/>
  <c r="AE198" i="100"/>
  <c r="AE99" i="100"/>
  <c r="AI198" i="100"/>
  <c r="AI99" i="100"/>
  <c r="AM198" i="100"/>
  <c r="AM99" i="100"/>
  <c r="AQ198" i="100"/>
  <c r="AQ99" i="100"/>
  <c r="AQ132" i="100"/>
  <c r="AU198" i="100"/>
  <c r="AU99" i="100"/>
  <c r="AU132" i="100"/>
  <c r="AY198" i="100"/>
  <c r="AY99" i="100"/>
  <c r="AY132" i="100"/>
  <c r="AB199" i="100"/>
  <c r="AB100" i="100"/>
  <c r="AF199" i="100"/>
  <c r="AF100" i="100"/>
  <c r="AJ199" i="100"/>
  <c r="AJ100" i="100"/>
  <c r="AN199" i="100"/>
  <c r="AN100" i="100"/>
  <c r="AR199" i="100"/>
  <c r="AR133" i="100"/>
  <c r="AR100" i="100"/>
  <c r="AV199" i="100"/>
  <c r="AV133" i="100"/>
  <c r="AV100" i="100"/>
  <c r="AZ199" i="100"/>
  <c r="AZ133" i="100"/>
  <c r="AZ100" i="100"/>
  <c r="AC44" i="100"/>
  <c r="AC176" i="100"/>
  <c r="AG44" i="100"/>
  <c r="AG176" i="100"/>
  <c r="AK44" i="100"/>
  <c r="AK176" i="100"/>
  <c r="AO176" i="100"/>
  <c r="AS176" i="100"/>
  <c r="AW176" i="100"/>
  <c r="BA176" i="100"/>
  <c r="AD177" i="100"/>
  <c r="AH177" i="100"/>
  <c r="AL177" i="100"/>
  <c r="AP177" i="100"/>
  <c r="AT177" i="100"/>
  <c r="AX177" i="100"/>
  <c r="BB177" i="100"/>
  <c r="AE178" i="100"/>
  <c r="AI178" i="100"/>
  <c r="AM178" i="100"/>
  <c r="AQ178" i="100"/>
  <c r="AU178" i="100"/>
  <c r="AY178" i="100"/>
  <c r="AF47" i="100"/>
  <c r="AG179" i="100"/>
  <c r="AC180" i="100"/>
  <c r="AG180" i="100"/>
  <c r="AK180" i="100"/>
  <c r="AO180" i="100"/>
  <c r="AS180" i="100"/>
  <c r="AW180" i="100"/>
  <c r="BA180" i="100"/>
  <c r="AD49" i="100"/>
  <c r="AD181" i="100"/>
  <c r="AH49" i="100"/>
  <c r="AH181" i="100"/>
  <c r="AL49" i="100"/>
  <c r="AL181" i="100"/>
  <c r="AP49" i="100"/>
  <c r="AP181" i="100"/>
  <c r="AT49" i="100"/>
  <c r="AT181" i="100"/>
  <c r="AX181" i="100"/>
  <c r="BB181" i="100"/>
  <c r="AE183" i="100"/>
  <c r="AI183" i="100"/>
  <c r="AM183" i="100"/>
  <c r="AM84" i="100"/>
  <c r="AQ183" i="100"/>
  <c r="AQ84" i="100"/>
  <c r="AU183" i="100"/>
  <c r="AU84" i="100"/>
  <c r="AY183" i="100"/>
  <c r="AY84" i="100"/>
  <c r="AB184" i="100"/>
  <c r="AF184" i="100"/>
  <c r="AJ184" i="100"/>
  <c r="AN184" i="100"/>
  <c r="AN85" i="100"/>
  <c r="AR184" i="100"/>
  <c r="AR85" i="100"/>
  <c r="AV184" i="100"/>
  <c r="AV85" i="100"/>
  <c r="AZ184" i="100"/>
  <c r="AZ85" i="100"/>
  <c r="AC185" i="100"/>
  <c r="AG185" i="100"/>
  <c r="AK185" i="100"/>
  <c r="AO185" i="100"/>
  <c r="AO86" i="100"/>
  <c r="AS185" i="100"/>
  <c r="AS86" i="100"/>
  <c r="AW185" i="100"/>
  <c r="AW86" i="100"/>
  <c r="BA185" i="100"/>
  <c r="BA86" i="100"/>
  <c r="AD186" i="100"/>
  <c r="AH186" i="100"/>
  <c r="AL186" i="100"/>
  <c r="AL87" i="100"/>
  <c r="AP186" i="100"/>
  <c r="AP87" i="100"/>
  <c r="AT186" i="100"/>
  <c r="AT87" i="100"/>
  <c r="AX186" i="100"/>
  <c r="AX87" i="100"/>
  <c r="BB186" i="100"/>
  <c r="BB87" i="100"/>
  <c r="AE55" i="100"/>
  <c r="AE187" i="100"/>
  <c r="AI55" i="100"/>
  <c r="AI187" i="100"/>
  <c r="AM187" i="100"/>
  <c r="AQ187" i="100"/>
  <c r="AU187" i="100"/>
  <c r="AY187" i="100"/>
  <c r="AB188" i="100"/>
  <c r="AB89" i="100"/>
  <c r="AF188" i="100"/>
  <c r="AF89" i="100"/>
  <c r="AJ188" i="100"/>
  <c r="AJ89" i="100"/>
  <c r="AN188" i="100"/>
  <c r="AN89" i="100"/>
  <c r="AR188" i="100"/>
  <c r="AR89" i="100"/>
  <c r="AV188" i="100"/>
  <c r="AV89" i="100"/>
  <c r="AZ188" i="100"/>
  <c r="AZ89" i="100"/>
  <c r="AC190" i="100"/>
  <c r="AC91" i="100"/>
  <c r="AG190" i="100"/>
  <c r="AG91" i="100"/>
  <c r="AK190" i="100"/>
  <c r="AK91" i="100"/>
  <c r="AO190" i="100"/>
  <c r="AO91" i="100"/>
  <c r="AS190" i="100"/>
  <c r="AS124" i="100"/>
  <c r="AS91" i="100"/>
  <c r="AW190" i="100"/>
  <c r="AW124" i="100"/>
  <c r="AW91" i="100"/>
  <c r="BA190" i="100"/>
  <c r="BA124" i="100"/>
  <c r="BA91" i="100"/>
  <c r="AD191" i="100"/>
  <c r="AD92" i="100"/>
  <c r="AH191" i="100"/>
  <c r="AH92" i="100"/>
  <c r="AL191" i="100"/>
  <c r="AL92" i="100"/>
  <c r="AP191" i="100"/>
  <c r="AP125" i="100"/>
  <c r="AP92" i="100"/>
  <c r="AT191" i="100"/>
  <c r="AT125" i="100"/>
  <c r="AT92" i="100"/>
  <c r="AX191" i="100"/>
  <c r="AX125" i="100"/>
  <c r="AX92" i="100"/>
  <c r="BB191" i="100"/>
  <c r="BB125" i="100"/>
  <c r="BB92" i="100"/>
  <c r="AE192" i="100"/>
  <c r="AE93" i="100"/>
  <c r="AI192" i="100"/>
  <c r="AI93" i="100"/>
  <c r="AM192" i="100"/>
  <c r="AM93" i="100"/>
  <c r="AQ192" i="100"/>
  <c r="AQ126" i="100"/>
  <c r="AQ93" i="100"/>
  <c r="AU192" i="100"/>
  <c r="AU126" i="100"/>
  <c r="AU93" i="100"/>
  <c r="AY192" i="100"/>
  <c r="AY126" i="100"/>
  <c r="AY93" i="100"/>
  <c r="AB193" i="100"/>
  <c r="AB94" i="100"/>
  <c r="AF193" i="100"/>
  <c r="AF94" i="100"/>
  <c r="AN193" i="100"/>
  <c r="AR193" i="100"/>
  <c r="AR127" i="100"/>
  <c r="AV193" i="100"/>
  <c r="AV127" i="100"/>
  <c r="AZ193" i="100"/>
  <c r="AZ127" i="100"/>
  <c r="AC194" i="100"/>
  <c r="AC95" i="100"/>
  <c r="AG194" i="100"/>
  <c r="AK194" i="100"/>
  <c r="AO194" i="100"/>
  <c r="AS194" i="100"/>
  <c r="AS128" i="100"/>
  <c r="AW194" i="100"/>
  <c r="AW128" i="100"/>
  <c r="BA194" i="100"/>
  <c r="BA128" i="100"/>
  <c r="AD195" i="100"/>
  <c r="AD96" i="100"/>
  <c r="AH195" i="100"/>
  <c r="AL195" i="100"/>
  <c r="AP195" i="100"/>
  <c r="AP129" i="100"/>
  <c r="AT195" i="100"/>
  <c r="AT129" i="100"/>
  <c r="AX195" i="100"/>
  <c r="AX129" i="100"/>
  <c r="BB195" i="100"/>
  <c r="BB129" i="100"/>
  <c r="AE197" i="100"/>
  <c r="AE98" i="100"/>
  <c r="AI197" i="100"/>
  <c r="AI98" i="100"/>
  <c r="AM197" i="100"/>
  <c r="AM98" i="100"/>
  <c r="AQ197" i="100"/>
  <c r="AQ98" i="100"/>
  <c r="AQ131" i="100"/>
  <c r="AU197" i="100"/>
  <c r="AU98" i="100"/>
  <c r="AU131" i="100"/>
  <c r="AY197" i="100"/>
  <c r="AY98" i="100"/>
  <c r="AY131" i="100"/>
  <c r="AB198" i="100"/>
  <c r="AB99" i="100"/>
  <c r="AF198" i="100"/>
  <c r="AF99" i="100"/>
  <c r="AJ198" i="100"/>
  <c r="AJ99" i="100"/>
  <c r="AN198" i="100"/>
  <c r="AN99" i="100"/>
  <c r="AR198" i="100"/>
  <c r="AR132" i="100"/>
  <c r="AR99" i="100"/>
  <c r="AV198" i="100"/>
  <c r="AV132" i="100"/>
  <c r="AV99" i="100"/>
  <c r="AZ198" i="100"/>
  <c r="AZ132" i="100"/>
  <c r="AZ99" i="100"/>
  <c r="AC199" i="100"/>
  <c r="AC100" i="100"/>
  <c r="AG199" i="100"/>
  <c r="AG100" i="100"/>
  <c r="AK199" i="100"/>
  <c r="AK100" i="100"/>
  <c r="AO199" i="100"/>
  <c r="AO100" i="100"/>
  <c r="AS199" i="100"/>
  <c r="AS100" i="100"/>
  <c r="AS133" i="100"/>
  <c r="AW199" i="100"/>
  <c r="AW100" i="100"/>
  <c r="AW133" i="100"/>
  <c r="BA199" i="100"/>
  <c r="BA100" i="100"/>
  <c r="BA133" i="100"/>
  <c r="AC78" i="100"/>
  <c r="AM74" i="100"/>
  <c r="AA78" i="100"/>
  <c r="AQ78" i="100"/>
  <c r="AQ111" i="100"/>
  <c r="AB79" i="100"/>
  <c r="AR112" i="100"/>
  <c r="AR79" i="100"/>
  <c r="AZ145" i="100"/>
  <c r="AZ112" i="100"/>
  <c r="AZ79" i="100"/>
  <c r="AB84" i="100"/>
  <c r="AR117" i="100"/>
  <c r="AC85" i="100"/>
  <c r="AW118" i="100"/>
  <c r="AH86" i="100"/>
  <c r="BB152" i="100"/>
  <c r="BB119" i="100"/>
  <c r="BA155" i="100"/>
  <c r="BA122" i="100"/>
  <c r="BA56" i="100"/>
  <c r="AZ159" i="100"/>
  <c r="BA160" i="100"/>
  <c r="AX161" i="100"/>
  <c r="BB161" i="100"/>
  <c r="AY162" i="100"/>
  <c r="AZ164" i="100"/>
  <c r="BA165" i="100"/>
  <c r="AX166" i="100"/>
  <c r="BB166" i="100"/>
  <c r="AP106" i="100"/>
  <c r="AA74" i="100"/>
  <c r="AK76" i="100"/>
  <c r="AW76" i="100"/>
  <c r="AW109" i="100"/>
  <c r="AP110" i="100"/>
  <c r="BB143" i="100"/>
  <c r="BB110" i="100"/>
  <c r="AM78" i="100"/>
  <c r="AN79" i="100"/>
  <c r="AW113" i="100"/>
  <c r="AD81" i="100"/>
  <c r="AP81" i="100"/>
  <c r="AP114" i="100"/>
  <c r="BB81" i="100"/>
  <c r="BB147" i="100"/>
  <c r="BB114" i="100"/>
  <c r="AY148" i="100"/>
  <c r="AJ84" i="100"/>
  <c r="AZ150" i="100"/>
  <c r="AZ117" i="100"/>
  <c r="AG85" i="100"/>
  <c r="AS118" i="100"/>
  <c r="AD86" i="100"/>
  <c r="AT119" i="100"/>
  <c r="AR121" i="100"/>
  <c r="AS122" i="100"/>
  <c r="AX157" i="100"/>
  <c r="AQ106" i="100"/>
  <c r="AU106" i="100"/>
  <c r="AY139" i="100"/>
  <c r="AY106" i="100"/>
  <c r="AB74" i="100"/>
  <c r="AB41" i="100"/>
  <c r="AF74" i="100"/>
  <c r="AJ74" i="100"/>
  <c r="AN74" i="100"/>
  <c r="AR74" i="100"/>
  <c r="AR107" i="100"/>
  <c r="AV74" i="100"/>
  <c r="AV107" i="100"/>
  <c r="AZ140" i="100"/>
  <c r="AZ74" i="100"/>
  <c r="AZ107" i="100"/>
  <c r="AS108" i="100"/>
  <c r="AW108" i="100"/>
  <c r="BA141" i="100"/>
  <c r="BA108" i="100"/>
  <c r="AD76" i="100"/>
  <c r="AH76" i="100"/>
  <c r="AL76" i="100"/>
  <c r="AP109" i="100"/>
  <c r="AP76" i="100"/>
  <c r="AT109" i="100"/>
  <c r="AT76" i="100"/>
  <c r="AX142" i="100"/>
  <c r="AX76" i="100"/>
  <c r="AX109" i="100"/>
  <c r="BB142" i="100"/>
  <c r="BB109" i="100"/>
  <c r="BB76" i="100"/>
  <c r="BB139" i="100"/>
  <c r="BB106" i="100"/>
  <c r="AI74" i="100"/>
  <c r="AU74" i="100"/>
  <c r="AU107" i="100"/>
  <c r="AY140" i="100"/>
  <c r="AY74" i="100"/>
  <c r="AY107" i="100"/>
  <c r="AV108" i="100"/>
  <c r="AZ141" i="100"/>
  <c r="AZ108" i="100"/>
  <c r="AG76" i="100"/>
  <c r="AO76" i="100"/>
  <c r="BA76" i="100"/>
  <c r="BA109" i="100"/>
  <c r="BA142" i="100"/>
  <c r="AX110" i="100"/>
  <c r="AX143" i="100"/>
  <c r="AI78" i="100"/>
  <c r="AY144" i="100"/>
  <c r="AY111" i="100"/>
  <c r="AY78" i="100"/>
  <c r="AJ79" i="100"/>
  <c r="AV79" i="100"/>
  <c r="AV112" i="100"/>
  <c r="BA146" i="100"/>
  <c r="BA113" i="100"/>
  <c r="AL81" i="100"/>
  <c r="AX81" i="100"/>
  <c r="AX147" i="100"/>
  <c r="AX114" i="100"/>
  <c r="BA151" i="100"/>
  <c r="BA118" i="100"/>
  <c r="AX152" i="100"/>
  <c r="AX119" i="100"/>
  <c r="AI87" i="100"/>
  <c r="AU120" i="100"/>
  <c r="AZ154" i="100"/>
  <c r="AZ121" i="100"/>
  <c r="AW122" i="100"/>
  <c r="AR106" i="100"/>
  <c r="AV106" i="100"/>
  <c r="AZ139" i="100"/>
  <c r="AZ106" i="100"/>
  <c r="AC74" i="100"/>
  <c r="AG74" i="100"/>
  <c r="AK74" i="100"/>
  <c r="AO74" i="100"/>
  <c r="AS74" i="100"/>
  <c r="AS107" i="100"/>
  <c r="AW74" i="100"/>
  <c r="AW107" i="100"/>
  <c r="BA74" i="100"/>
  <c r="BA107" i="100"/>
  <c r="BA140" i="100"/>
  <c r="AP108" i="100"/>
  <c r="AT108" i="100"/>
  <c r="AX141" i="100"/>
  <c r="AX108" i="100"/>
  <c r="BB141" i="100"/>
  <c r="BB108" i="100"/>
  <c r="AA76" i="100"/>
  <c r="AE76" i="100"/>
  <c r="AI76" i="100"/>
  <c r="AM76" i="100"/>
  <c r="AQ76" i="100"/>
  <c r="AQ109" i="100"/>
  <c r="AU76" i="100"/>
  <c r="AU109" i="100"/>
  <c r="AY76" i="100"/>
  <c r="AY142" i="100"/>
  <c r="AY109" i="100"/>
  <c r="AT106" i="100"/>
  <c r="AX139" i="100"/>
  <c r="AX106" i="100"/>
  <c r="AE74" i="100"/>
  <c r="AQ74" i="100"/>
  <c r="AQ107" i="100"/>
  <c r="AR108" i="100"/>
  <c r="AC76" i="100"/>
  <c r="AS76" i="100"/>
  <c r="AS109" i="100"/>
  <c r="AT110" i="100"/>
  <c r="AE78" i="100"/>
  <c r="AU78" i="100"/>
  <c r="AU111" i="100"/>
  <c r="AF79" i="100"/>
  <c r="AS113" i="100"/>
  <c r="AH81" i="100"/>
  <c r="AT81" i="100"/>
  <c r="AT114" i="100"/>
  <c r="AF84" i="100"/>
  <c r="AV117" i="100"/>
  <c r="AK85" i="100"/>
  <c r="AP119" i="100"/>
  <c r="AA87" i="100"/>
  <c r="AE87" i="100"/>
  <c r="AQ120" i="100"/>
  <c r="AY153" i="100"/>
  <c r="AY120" i="100"/>
  <c r="AV121" i="100"/>
  <c r="BB157" i="100"/>
  <c r="AY158" i="100"/>
  <c r="AS106" i="100"/>
  <c r="AW106" i="100"/>
  <c r="BA139" i="100"/>
  <c r="BA106" i="100"/>
  <c r="AD74" i="100"/>
  <c r="AH74" i="100"/>
  <c r="AL74" i="100"/>
  <c r="AP74" i="100"/>
  <c r="AT74" i="100"/>
  <c r="AT107" i="100"/>
  <c r="AX74" i="100"/>
  <c r="AX107" i="100"/>
  <c r="AX140" i="100"/>
  <c r="BB140" i="100"/>
  <c r="BB74" i="100"/>
  <c r="BB107" i="100"/>
  <c r="AQ108" i="100"/>
  <c r="AU108" i="100"/>
  <c r="AY141" i="100"/>
  <c r="AY108" i="100"/>
  <c r="AB43" i="100"/>
  <c r="AB76" i="100"/>
  <c r="AF76" i="100"/>
  <c r="AJ76" i="100"/>
  <c r="AN76" i="100"/>
  <c r="AR76" i="100"/>
  <c r="AR109" i="100"/>
  <c r="AV76" i="100"/>
  <c r="AV109" i="100"/>
  <c r="AZ76" i="100"/>
  <c r="AZ142" i="100"/>
  <c r="AZ109" i="100"/>
  <c r="AS110" i="100"/>
  <c r="AW110" i="100"/>
  <c r="BA110" i="100"/>
  <c r="BA143" i="100"/>
  <c r="AD78" i="100"/>
  <c r="AH78" i="100"/>
  <c r="AL78" i="100"/>
  <c r="AP78" i="100"/>
  <c r="AP111" i="100"/>
  <c r="AT78" i="100"/>
  <c r="AT111" i="100"/>
  <c r="AX78" i="100"/>
  <c r="AX111" i="100"/>
  <c r="BB144" i="100"/>
  <c r="BB78" i="100"/>
  <c r="BB111" i="100"/>
  <c r="AA79" i="100"/>
  <c r="AE79" i="100"/>
  <c r="AI79" i="100"/>
  <c r="AM79" i="100"/>
  <c r="AQ79" i="100"/>
  <c r="AQ112" i="100"/>
  <c r="AU79" i="100"/>
  <c r="AU112" i="100"/>
  <c r="AY145" i="100"/>
  <c r="AY79" i="100"/>
  <c r="AY112" i="100"/>
  <c r="AR113" i="100"/>
  <c r="AV113" i="100"/>
  <c r="AZ146" i="100"/>
  <c r="AZ113" i="100"/>
  <c r="AC81" i="100"/>
  <c r="AG81" i="100"/>
  <c r="AK81" i="100"/>
  <c r="AO81" i="100"/>
  <c r="AS81" i="100"/>
  <c r="AS114" i="100"/>
  <c r="AW81" i="100"/>
  <c r="AW114" i="100"/>
  <c r="BA81" i="100"/>
  <c r="BA147" i="100"/>
  <c r="BA114" i="100"/>
  <c r="AX148" i="100"/>
  <c r="BB148" i="100"/>
  <c r="AA84" i="100"/>
  <c r="AQ110" i="100"/>
  <c r="AU110" i="100"/>
  <c r="AY143" i="100"/>
  <c r="AY110" i="100"/>
  <c r="AB78" i="100"/>
  <c r="AB45" i="100"/>
  <c r="AF78" i="100"/>
  <c r="AJ78" i="100"/>
  <c r="AN78" i="100"/>
  <c r="AR78" i="100"/>
  <c r="AR111" i="100"/>
  <c r="AV78" i="100"/>
  <c r="AV111" i="100"/>
  <c r="AZ78" i="100"/>
  <c r="AZ144" i="100"/>
  <c r="AZ111" i="100"/>
  <c r="AC79" i="100"/>
  <c r="AG79" i="100"/>
  <c r="AK79" i="100"/>
  <c r="AO79" i="100"/>
  <c r="AS79" i="100"/>
  <c r="AS112" i="100"/>
  <c r="AW79" i="100"/>
  <c r="AW112" i="100"/>
  <c r="BA79" i="100"/>
  <c r="BA145" i="100"/>
  <c r="BA112" i="100"/>
  <c r="AP113" i="100"/>
  <c r="AT113" i="100"/>
  <c r="AX146" i="100"/>
  <c r="AX113" i="100"/>
  <c r="BB113" i="100"/>
  <c r="BB146" i="100"/>
  <c r="AA81" i="100"/>
  <c r="AE81" i="100"/>
  <c r="AI81" i="100"/>
  <c r="AM81" i="100"/>
  <c r="AQ81" i="100"/>
  <c r="AQ114" i="100"/>
  <c r="AU81" i="100"/>
  <c r="AU114" i="100"/>
  <c r="AY147" i="100"/>
  <c r="AY81" i="100"/>
  <c r="AY114" i="100"/>
  <c r="AZ148" i="100"/>
  <c r="AC84" i="100"/>
  <c r="AG84" i="100"/>
  <c r="AK84" i="100"/>
  <c r="AS117" i="100"/>
  <c r="AW117" i="100"/>
  <c r="BA150" i="100"/>
  <c r="BA117" i="100"/>
  <c r="AD85" i="100"/>
  <c r="AH85" i="100"/>
  <c r="AP118" i="100"/>
  <c r="AT118" i="100"/>
  <c r="AX151" i="100"/>
  <c r="AX118" i="100"/>
  <c r="BB151" i="100"/>
  <c r="BB118" i="100"/>
  <c r="AA86" i="100"/>
  <c r="AE86" i="100"/>
  <c r="AI86" i="100"/>
  <c r="AQ119" i="100"/>
  <c r="AU119" i="100"/>
  <c r="AY152" i="100"/>
  <c r="AY119" i="100"/>
  <c r="AB87" i="100"/>
  <c r="AF87" i="100"/>
  <c r="AJ87" i="100"/>
  <c r="AR120" i="100"/>
  <c r="AV120" i="100"/>
  <c r="AZ120" i="100"/>
  <c r="AZ153" i="100"/>
  <c r="AS121" i="100"/>
  <c r="AW55" i="100"/>
  <c r="AW121" i="100"/>
  <c r="BA154" i="100"/>
  <c r="BA121" i="100"/>
  <c r="AT122" i="100"/>
  <c r="AX155" i="100"/>
  <c r="AX122" i="100"/>
  <c r="BB155" i="100"/>
  <c r="BB56" i="100"/>
  <c r="BB122" i="100"/>
  <c r="AY157" i="100"/>
  <c r="AZ158" i="100"/>
  <c r="BA159" i="100"/>
  <c r="AX160" i="100"/>
  <c r="BB160" i="100"/>
  <c r="AY161" i="100"/>
  <c r="AZ162" i="100"/>
  <c r="BA164" i="100"/>
  <c r="AX165" i="100"/>
  <c r="BB165" i="100"/>
  <c r="AY166" i="100"/>
  <c r="AR110" i="100"/>
  <c r="AV110" i="100"/>
  <c r="AZ143" i="100"/>
  <c r="AZ110" i="100"/>
  <c r="AG78" i="100"/>
  <c r="AK78" i="100"/>
  <c r="AO78" i="100"/>
  <c r="AS78" i="100"/>
  <c r="AS111" i="100"/>
  <c r="AW78" i="100"/>
  <c r="AW111" i="100"/>
  <c r="BA78" i="100"/>
  <c r="BA144" i="100"/>
  <c r="BA111" i="100"/>
  <c r="AD79" i="100"/>
  <c r="AH79" i="100"/>
  <c r="AL79" i="100"/>
  <c r="AP79" i="100"/>
  <c r="AP112" i="100"/>
  <c r="AT79" i="100"/>
  <c r="AT112" i="100"/>
  <c r="AX79" i="100"/>
  <c r="AX145" i="100"/>
  <c r="AX112" i="100"/>
  <c r="BB145" i="100"/>
  <c r="BB79" i="100"/>
  <c r="BB112" i="100"/>
  <c r="AQ113" i="100"/>
  <c r="AU113" i="100"/>
  <c r="AY146" i="100"/>
  <c r="AY113" i="100"/>
  <c r="AB81" i="100"/>
  <c r="AB48" i="100"/>
  <c r="AF81" i="100"/>
  <c r="AJ81" i="100"/>
  <c r="AN81" i="100"/>
  <c r="AR114" i="100"/>
  <c r="AR81" i="100"/>
  <c r="AV114" i="100"/>
  <c r="AV81" i="100"/>
  <c r="AZ147" i="100"/>
  <c r="AZ81" i="100"/>
  <c r="AZ114" i="100"/>
  <c r="BA148" i="100"/>
  <c r="AD84" i="100"/>
  <c r="AH84" i="100"/>
  <c r="AP117" i="100"/>
  <c r="AT117" i="100"/>
  <c r="AX150" i="100"/>
  <c r="AX117" i="100"/>
  <c r="BB150" i="100"/>
  <c r="BB117" i="100"/>
  <c r="AA85" i="100"/>
  <c r="AE85" i="100"/>
  <c r="AI85" i="100"/>
  <c r="AQ118" i="100"/>
  <c r="AU118" i="100"/>
  <c r="AY151" i="100"/>
  <c r="AY118" i="100"/>
  <c r="AB86" i="100"/>
  <c r="AF86" i="100"/>
  <c r="AJ86" i="100"/>
  <c r="AR119" i="100"/>
  <c r="AV119" i="100"/>
  <c r="AZ152" i="100"/>
  <c r="AZ119" i="100"/>
  <c r="AC87" i="100"/>
  <c r="AG87" i="100"/>
  <c r="AS120" i="100"/>
  <c r="AW120" i="100"/>
  <c r="BA153" i="100"/>
  <c r="BA120" i="100"/>
  <c r="AP121" i="100"/>
  <c r="AT121" i="100"/>
  <c r="AX121" i="100"/>
  <c r="AX154" i="100"/>
  <c r="BB154" i="100"/>
  <c r="BB121" i="100"/>
  <c r="AQ122" i="100"/>
  <c r="AU122" i="100"/>
  <c r="AY155" i="100"/>
  <c r="AY122" i="100"/>
  <c r="AZ157" i="100"/>
  <c r="BA158" i="100"/>
  <c r="AX159" i="100"/>
  <c r="BB159" i="100"/>
  <c r="AY160" i="100"/>
  <c r="AZ161" i="100"/>
  <c r="BA162" i="100"/>
  <c r="AX164" i="100"/>
  <c r="BB164" i="100"/>
  <c r="AY165" i="100"/>
  <c r="AZ166" i="100"/>
  <c r="AE84" i="100"/>
  <c r="AI84" i="100"/>
  <c r="AQ117" i="100"/>
  <c r="AU117" i="100"/>
  <c r="AY150" i="100"/>
  <c r="AY117" i="100"/>
  <c r="AB85" i="100"/>
  <c r="AF85" i="100"/>
  <c r="AJ85" i="100"/>
  <c r="AR118" i="100"/>
  <c r="AV118" i="100"/>
  <c r="AZ118" i="100"/>
  <c r="AZ151" i="100"/>
  <c r="AC86" i="100"/>
  <c r="AG86" i="100"/>
  <c r="AK87" i="100"/>
  <c r="AS119" i="100"/>
  <c r="AW119" i="100"/>
  <c r="BA152" i="100"/>
  <c r="BA119" i="100"/>
  <c r="AD87" i="100"/>
  <c r="AH87" i="100"/>
  <c r="AP120" i="100"/>
  <c r="AT120" i="100"/>
  <c r="AX153" i="100"/>
  <c r="AX120" i="100"/>
  <c r="BB153" i="100"/>
  <c r="BB120" i="100"/>
  <c r="AQ121" i="100"/>
  <c r="AU121" i="100"/>
  <c r="AY154" i="100"/>
  <c r="AY121" i="100"/>
  <c r="AR122" i="100"/>
  <c r="AV122" i="100"/>
  <c r="AZ122" i="100"/>
  <c r="AZ56" i="100"/>
  <c r="AZ155" i="100"/>
  <c r="BA157" i="100"/>
  <c r="AX158" i="100"/>
  <c r="BB158" i="100"/>
  <c r="AY159" i="100"/>
  <c r="AZ160" i="100"/>
  <c r="BA161" i="100"/>
  <c r="AX162" i="100"/>
  <c r="BB162" i="100"/>
  <c r="AY164" i="100"/>
  <c r="AZ165" i="100"/>
  <c r="BA166" i="100"/>
  <c r="BF76" i="113"/>
  <c r="BG76" i="113"/>
  <c r="BE44" i="66" l="1"/>
  <c r="BC44" i="66" l="1"/>
  <c r="BD44" i="66"/>
  <c r="BA43" i="65" l="1"/>
  <c r="AZ43" i="65"/>
  <c r="AW43" i="65"/>
  <c r="AV43" i="65"/>
  <c r="AS43" i="65"/>
  <c r="AR43" i="65"/>
  <c r="AO43" i="65"/>
  <c r="AN43" i="65"/>
  <c r="AK43" i="65"/>
  <c r="AJ43" i="65"/>
  <c r="AG43" i="65"/>
  <c r="AF43" i="65"/>
  <c r="AC43" i="65"/>
  <c r="AB43" i="65"/>
  <c r="BE76" i="65"/>
  <c r="BD76" i="65"/>
  <c r="BC76" i="65"/>
  <c r="BB76" i="65"/>
  <c r="BB75" i="65"/>
  <c r="BB10" i="97"/>
  <c r="AD43" i="65" l="1"/>
  <c r="AH43" i="65"/>
  <c r="AL43" i="65"/>
  <c r="AP43" i="65"/>
  <c r="AT43" i="65"/>
  <c r="AX43" i="65"/>
  <c r="BB43" i="65"/>
  <c r="AA43" i="65"/>
  <c r="AE43" i="65"/>
  <c r="AI43" i="65"/>
  <c r="AM43" i="65"/>
  <c r="AQ43" i="65"/>
  <c r="AU43" i="65"/>
  <c r="AY43" i="65"/>
  <c r="BB17" i="75"/>
  <c r="BB5" i="75"/>
  <c r="AA61" i="65"/>
  <c r="AC61" i="65"/>
  <c r="AD61" i="65"/>
  <c r="AE61" i="65"/>
  <c r="AG61" i="65"/>
  <c r="AH61" i="65"/>
  <c r="AI61" i="65"/>
  <c r="AK61" i="65"/>
  <c r="AL61" i="65"/>
  <c r="AM61" i="65"/>
  <c r="AO61" i="65"/>
  <c r="AP61" i="65"/>
  <c r="AQ61" i="65"/>
  <c r="AS61" i="65"/>
  <c r="AT61" i="65"/>
  <c r="AU61" i="65"/>
  <c r="AB61" i="65"/>
  <c r="AF61" i="65"/>
  <c r="AJ61" i="65"/>
  <c r="AN61" i="65"/>
  <c r="AR61" i="65"/>
  <c r="AV61" i="65"/>
  <c r="AW61" i="65"/>
  <c r="AX61" i="65"/>
  <c r="AY61" i="65"/>
  <c r="AZ61" i="65"/>
  <c r="Q2" i="66" l="1"/>
  <c r="Q2" i="65"/>
  <c r="S2" i="64"/>
  <c r="BE11" i="70" l="1"/>
  <c r="BD11" i="70"/>
  <c r="BC11" i="70"/>
  <c r="BB42" i="102"/>
  <c r="BE42" i="102"/>
  <c r="BD42" i="102"/>
  <c r="BC42" i="102"/>
  <c r="BE199" i="100"/>
  <c r="BD165" i="100"/>
  <c r="BD197" i="100"/>
  <c r="BC65" i="100"/>
  <c r="BD129" i="100"/>
  <c r="BC96" i="100"/>
  <c r="BE194" i="100"/>
  <c r="BC194" i="100"/>
  <c r="BE94" i="100"/>
  <c r="BD160" i="100"/>
  <c r="BE126" i="100"/>
  <c r="BD93" i="100"/>
  <c r="BC60" i="100"/>
  <c r="BD125" i="100"/>
  <c r="BE190" i="100"/>
  <c r="BC58" i="100"/>
  <c r="BE89" i="100"/>
  <c r="BE188" i="100"/>
  <c r="BE121" i="100"/>
  <c r="BC121" i="100"/>
  <c r="BD119" i="100"/>
  <c r="BC86" i="100"/>
  <c r="BE186" i="100"/>
  <c r="BE85" i="100"/>
  <c r="BE184" i="100"/>
  <c r="BE150" i="100"/>
  <c r="BD84" i="100"/>
  <c r="BC117" i="100"/>
  <c r="BE180" i="100"/>
  <c r="BC114" i="100"/>
  <c r="BE47" i="100"/>
  <c r="BE179" i="100"/>
  <c r="BE112" i="100"/>
  <c r="BD46" i="100"/>
  <c r="BC112" i="100"/>
  <c r="BE176" i="100"/>
  <c r="BC110" i="100"/>
  <c r="BE175" i="100"/>
  <c r="BD175" i="100"/>
  <c r="BE111" i="100"/>
  <c r="BE177" i="100"/>
  <c r="BE108" i="100"/>
  <c r="BD42" i="100"/>
  <c r="BC108" i="100"/>
  <c r="BD74" i="100"/>
  <c r="BC41" i="100"/>
  <c r="BE172" i="100"/>
  <c r="BD172" i="100"/>
  <c r="BD38" i="77"/>
  <c r="BC36" i="77"/>
  <c r="BE37" i="77"/>
  <c r="BD19" i="77"/>
  <c r="BD7" i="76" s="1"/>
  <c r="BC34" i="77"/>
  <c r="BB33" i="77"/>
  <c r="BE32" i="77"/>
  <c r="BD12" i="77"/>
  <c r="BD8" i="76" s="1"/>
  <c r="BC12" i="77"/>
  <c r="BC8" i="76" s="1"/>
  <c r="BB30" i="77"/>
  <c r="BD28" i="77"/>
  <c r="BC29" i="77"/>
  <c r="BB28" i="77"/>
  <c r="BE28" i="77"/>
  <c r="BB38" i="75"/>
  <c r="BB14" i="75"/>
  <c r="BB32" i="75"/>
  <c r="BB101" i="67"/>
  <c r="BB92" i="67"/>
  <c r="BB38" i="67"/>
  <c r="BB32" i="67"/>
  <c r="BB27" i="67"/>
  <c r="BB69" i="67"/>
  <c r="BB65" i="67"/>
  <c r="BB61" i="67"/>
  <c r="BB57" i="67"/>
  <c r="BB48" i="67"/>
  <c r="BB22" i="67"/>
  <c r="BB16" i="67"/>
  <c r="BB76" i="66"/>
  <c r="H22" i="112" s="1"/>
  <c r="BB11" i="67"/>
  <c r="BB10" i="67"/>
  <c r="BB50" i="102"/>
  <c r="BB74" i="102" s="1"/>
  <c r="BE50" i="102"/>
  <c r="BE74" i="102" s="1"/>
  <c r="BD39" i="102"/>
  <c r="BD73" i="102" s="1"/>
  <c r="BC39" i="102"/>
  <c r="BC73" i="102" s="1"/>
  <c r="BC33" i="102"/>
  <c r="BB33" i="102"/>
  <c r="BE28" i="102"/>
  <c r="BE71" i="102"/>
  <c r="BB61" i="65"/>
  <c r="BB60" i="66"/>
  <c r="BB80" i="66" s="1"/>
  <c r="H26" i="112" s="1"/>
  <c r="BB125" i="67"/>
  <c r="BB120" i="67"/>
  <c r="BB117" i="67"/>
  <c r="BB46" i="66"/>
  <c r="BB44" i="66"/>
  <c r="BE22" i="102"/>
  <c r="BE70" i="102" s="1"/>
  <c r="H9" i="112"/>
  <c r="BB10" i="64"/>
  <c r="BB71" i="102"/>
  <c r="BC71" i="102"/>
  <c r="BD71" i="102"/>
  <c r="BE6" i="102"/>
  <c r="BE67" i="102" s="1"/>
  <c r="BE33" i="102"/>
  <c r="BE39" i="102"/>
  <c r="BE73" i="102" s="1"/>
  <c r="BE7" i="73"/>
  <c r="BB7" i="73"/>
  <c r="BC7" i="73"/>
  <c r="BD7" i="73"/>
  <c r="BB10" i="101"/>
  <c r="BC10" i="101"/>
  <c r="BD10" i="101"/>
  <c r="BE10" i="101"/>
  <c r="BB38" i="101"/>
  <c r="BC38" i="101"/>
  <c r="BD38" i="101"/>
  <c r="BE38" i="101"/>
  <c r="BE10" i="97"/>
  <c r="BE27" i="97" s="1"/>
  <c r="BC10" i="97"/>
  <c r="BC56" i="97" s="1"/>
  <c r="BD10" i="97"/>
  <c r="BD53" i="97" s="1"/>
  <c r="BC38" i="97"/>
  <c r="BD38" i="97"/>
  <c r="BE38" i="97"/>
  <c r="BB38" i="97"/>
  <c r="BE173" i="100"/>
  <c r="BC177" i="100"/>
  <c r="BD176" i="100"/>
  <c r="BC179" i="100"/>
  <c r="BD181" i="100"/>
  <c r="BC184" i="100"/>
  <c r="BD185" i="100"/>
  <c r="BC188" i="100"/>
  <c r="BD190" i="100"/>
  <c r="BC191" i="100"/>
  <c r="BD191" i="100"/>
  <c r="BE191" i="100"/>
  <c r="BD192" i="100"/>
  <c r="BE192" i="100"/>
  <c r="BC193" i="100"/>
  <c r="BE193" i="100"/>
  <c r="BD194" i="100"/>
  <c r="BE195" i="100"/>
  <c r="BE197" i="100"/>
  <c r="BC198" i="100"/>
  <c r="BE198" i="100"/>
  <c r="BC199" i="100"/>
  <c r="BD199" i="100"/>
  <c r="BC139" i="100"/>
  <c r="BD139" i="100"/>
  <c r="BC140" i="100"/>
  <c r="BE140" i="100"/>
  <c r="BD141" i="100"/>
  <c r="BC144" i="100"/>
  <c r="BE144" i="100"/>
  <c r="BD142" i="100"/>
  <c r="BC143" i="100"/>
  <c r="BD143" i="100"/>
  <c r="BE143" i="100"/>
  <c r="BD145" i="100"/>
  <c r="BE145" i="100"/>
  <c r="BC146" i="100"/>
  <c r="BE146" i="100"/>
  <c r="BC147" i="100"/>
  <c r="BD147" i="100"/>
  <c r="BC148" i="100"/>
  <c r="BE148" i="100"/>
  <c r="BD150" i="100"/>
  <c r="BC151" i="100"/>
  <c r="BE151" i="100"/>
  <c r="BD153" i="100"/>
  <c r="BC152" i="100"/>
  <c r="BD152" i="100"/>
  <c r="BE152" i="100"/>
  <c r="BD154" i="100"/>
  <c r="BE154" i="100"/>
  <c r="BC155" i="100"/>
  <c r="BE155" i="100"/>
  <c r="BC157" i="100"/>
  <c r="BD157" i="100"/>
  <c r="BC158" i="100"/>
  <c r="BE158" i="100"/>
  <c r="BD159" i="100"/>
  <c r="BC160" i="100"/>
  <c r="BE160" i="100"/>
  <c r="BD161" i="100"/>
  <c r="BC162" i="100"/>
  <c r="BD162" i="100"/>
  <c r="BE162" i="100"/>
  <c r="BD164" i="100"/>
  <c r="BE164" i="100"/>
  <c r="BC165" i="100"/>
  <c r="BE165" i="100"/>
  <c r="BC166" i="100"/>
  <c r="BD166" i="100"/>
  <c r="BC106" i="100"/>
  <c r="BD106" i="100"/>
  <c r="BD107" i="100"/>
  <c r="BE107" i="100"/>
  <c r="BC111" i="100"/>
  <c r="BC109" i="100"/>
  <c r="BD109" i="100"/>
  <c r="BD110" i="100"/>
  <c r="BE110" i="100"/>
  <c r="BC113" i="100"/>
  <c r="BD114" i="100"/>
  <c r="BD117" i="100"/>
  <c r="BC118" i="100"/>
  <c r="BE118" i="100"/>
  <c r="BC120" i="100"/>
  <c r="BD120" i="100"/>
  <c r="BC119" i="100"/>
  <c r="BE119" i="100"/>
  <c r="BD121" i="100"/>
  <c r="BC122" i="100"/>
  <c r="BE122" i="100"/>
  <c r="BC124" i="100"/>
  <c r="BD124" i="100"/>
  <c r="BC125" i="100"/>
  <c r="BE125" i="100"/>
  <c r="BD126" i="100"/>
  <c r="BC127" i="100"/>
  <c r="BE127" i="100"/>
  <c r="BC128" i="100"/>
  <c r="BD128" i="100"/>
  <c r="BC129" i="100"/>
  <c r="BE129" i="100"/>
  <c r="BD131" i="100"/>
  <c r="BE131" i="100"/>
  <c r="BC132" i="100"/>
  <c r="BE132" i="100"/>
  <c r="BC133" i="100"/>
  <c r="BD133" i="100"/>
  <c r="BC74" i="100"/>
  <c r="BE74" i="100"/>
  <c r="BC78" i="100"/>
  <c r="BE78" i="100"/>
  <c r="BC76" i="100"/>
  <c r="BD76" i="100"/>
  <c r="BD79" i="100"/>
  <c r="BC81" i="100"/>
  <c r="BD81" i="100"/>
  <c r="BE84" i="100"/>
  <c r="BC85" i="100"/>
  <c r="BD87" i="100"/>
  <c r="BE86" i="100"/>
  <c r="BC89" i="100"/>
  <c r="BC91" i="100"/>
  <c r="BD91" i="100"/>
  <c r="BC92" i="100"/>
  <c r="BE92" i="100"/>
  <c r="BB94" i="100"/>
  <c r="BC94" i="100"/>
  <c r="BB95" i="100"/>
  <c r="BD95" i="100"/>
  <c r="BE96" i="100"/>
  <c r="BD98" i="100"/>
  <c r="BE98" i="100"/>
  <c r="BC99" i="100"/>
  <c r="BE99" i="100"/>
  <c r="BC100" i="100"/>
  <c r="BD100" i="100"/>
  <c r="BC40" i="100"/>
  <c r="BD40" i="100"/>
  <c r="BD41" i="100"/>
  <c r="BE41" i="100"/>
  <c r="BE42" i="100"/>
  <c r="BC45" i="100"/>
  <c r="BE45" i="100"/>
  <c r="BD43" i="100"/>
  <c r="BC44" i="100"/>
  <c r="BD44" i="100"/>
  <c r="BE44" i="100"/>
  <c r="BE46" i="100"/>
  <c r="BC47" i="100"/>
  <c r="BC48" i="100"/>
  <c r="BD48" i="100"/>
  <c r="BC49" i="100"/>
  <c r="BE49" i="100"/>
  <c r="BD51" i="100"/>
  <c r="BE51" i="100"/>
  <c r="BC52" i="100"/>
  <c r="BC54" i="100"/>
  <c r="BD54" i="100"/>
  <c r="BD53" i="100"/>
  <c r="BE53" i="100"/>
  <c r="BD55" i="100"/>
  <c r="BC56" i="100"/>
  <c r="BE56" i="100"/>
  <c r="BD58" i="100"/>
  <c r="BC59" i="100"/>
  <c r="BD59" i="100"/>
  <c r="BE59" i="100"/>
  <c r="BD60" i="100"/>
  <c r="BC61" i="100"/>
  <c r="BD62" i="100"/>
  <c r="BC63" i="100"/>
  <c r="BD63" i="100"/>
  <c r="BE63" i="100"/>
  <c r="BD65" i="100"/>
  <c r="BE65" i="100"/>
  <c r="BC66" i="100"/>
  <c r="BE66" i="100"/>
  <c r="BC67" i="100"/>
  <c r="BD67" i="100"/>
  <c r="BC28" i="77"/>
  <c r="BB29" i="77"/>
  <c r="BD29" i="77"/>
  <c r="BE29" i="77"/>
  <c r="BC30" i="77"/>
  <c r="BD30" i="77"/>
  <c r="BE30" i="77"/>
  <c r="BB32" i="77"/>
  <c r="BC32" i="77"/>
  <c r="BD32" i="77"/>
  <c r="BC33" i="77"/>
  <c r="BD33" i="77"/>
  <c r="BE33" i="77"/>
  <c r="BB34" i="77"/>
  <c r="BD34" i="77"/>
  <c r="BE34" i="77"/>
  <c r="BB35" i="77"/>
  <c r="BC35" i="77"/>
  <c r="BE35" i="77"/>
  <c r="BB36" i="77"/>
  <c r="BD36" i="77"/>
  <c r="BE36" i="77"/>
  <c r="BB37" i="77"/>
  <c r="BC37" i="77"/>
  <c r="BD37" i="77"/>
  <c r="BB38" i="77"/>
  <c r="BC38" i="77"/>
  <c r="BE38" i="77"/>
  <c r="BB12" i="77"/>
  <c r="BE12" i="77"/>
  <c r="BE8" i="76" s="1"/>
  <c r="BD15" i="77"/>
  <c r="BD5" i="76" s="1"/>
  <c r="BB19" i="77"/>
  <c r="BB33" i="75"/>
  <c r="BB36" i="75"/>
  <c r="BB37" i="75"/>
  <c r="BB39" i="75"/>
  <c r="BB40" i="75"/>
  <c r="BB41" i="75"/>
  <c r="BB42" i="75"/>
  <c r="BB43" i="75"/>
  <c r="BB11" i="75"/>
  <c r="BB22" i="75"/>
  <c r="BB11" i="70"/>
  <c r="BB8" i="67"/>
  <c r="BB9" i="67"/>
  <c r="BB12" i="67"/>
  <c r="BB13" i="67"/>
  <c r="BB74" i="67"/>
  <c r="BB79" i="67"/>
  <c r="BB78" i="67" s="1"/>
  <c r="BB118" i="67"/>
  <c r="BB119" i="67"/>
  <c r="BB121" i="67"/>
  <c r="BB123" i="67"/>
  <c r="BB124" i="67"/>
  <c r="BB127" i="67"/>
  <c r="BB128" i="67"/>
  <c r="BB129" i="67"/>
  <c r="BB133" i="67"/>
  <c r="BB134" i="67"/>
  <c r="BB135" i="67"/>
  <c r="BB72" i="66"/>
  <c r="BB77" i="66"/>
  <c r="H23" i="112" s="1"/>
  <c r="BB48" i="66"/>
  <c r="BB49" i="66"/>
  <c r="BB51" i="66"/>
  <c r="BB53" i="66"/>
  <c r="BB54" i="66"/>
  <c r="BB56" i="66"/>
  <c r="BB79" i="66" s="1"/>
  <c r="H25" i="112" s="1"/>
  <c r="BB57" i="66"/>
  <c r="BB58" i="66"/>
  <c r="BB59" i="66"/>
  <c r="BB63" i="66"/>
  <c r="BB64" i="66"/>
  <c r="BB65" i="66"/>
  <c r="H10" i="112"/>
  <c r="BB78" i="65"/>
  <c r="H12" i="112" s="1"/>
  <c r="BB52" i="65"/>
  <c r="BB122" i="67" s="1"/>
  <c r="BE56" i="97" l="1"/>
  <c r="BE32" i="97"/>
  <c r="BD57" i="97"/>
  <c r="BB78" i="66"/>
  <c r="H24" i="112" s="1"/>
  <c r="BB43" i="66"/>
  <c r="BE28" i="97"/>
  <c r="BE181" i="100"/>
  <c r="BD186" i="100"/>
  <c r="BB19" i="66"/>
  <c r="BB14" i="66" s="1"/>
  <c r="BB74" i="66" s="1"/>
  <c r="H20" i="112" s="1"/>
  <c r="BB35" i="66"/>
  <c r="BE60" i="100"/>
  <c r="BD49" i="100"/>
  <c r="BC95" i="100"/>
  <c r="BE93" i="100"/>
  <c r="BC87" i="100"/>
  <c r="BC161" i="100"/>
  <c r="BE159" i="100"/>
  <c r="BD158" i="100"/>
  <c r="BC142" i="100"/>
  <c r="BE141" i="100"/>
  <c r="BD140" i="100"/>
  <c r="BD195" i="100"/>
  <c r="BC190" i="100"/>
  <c r="BE185" i="100"/>
  <c r="BD180" i="100"/>
  <c r="BC172" i="100"/>
  <c r="BC175" i="100"/>
  <c r="BC180" i="100"/>
  <c r="BC186" i="100"/>
  <c r="BE187" i="100"/>
  <c r="BC62" i="100"/>
  <c r="BC57" i="100" s="1"/>
  <c r="BE55" i="100"/>
  <c r="BC43" i="100"/>
  <c r="BD96" i="100"/>
  <c r="BD92" i="100"/>
  <c r="BD86" i="100"/>
  <c r="BE79" i="100"/>
  <c r="BE117" i="100"/>
  <c r="BC153" i="100"/>
  <c r="BD148" i="100"/>
  <c r="BD173" i="100"/>
  <c r="BD108" i="100"/>
  <c r="BC107" i="100"/>
  <c r="BE52" i="100"/>
  <c r="BE113" i="100"/>
  <c r="BD112" i="100"/>
  <c r="BC195" i="100"/>
  <c r="BE183" i="100"/>
  <c r="BE178" i="100"/>
  <c r="BE174" i="100"/>
  <c r="BE61" i="100"/>
  <c r="BC53" i="100"/>
  <c r="BD5" i="100"/>
  <c r="BD54" i="113" s="1"/>
  <c r="BE133" i="100"/>
  <c r="BC154" i="100"/>
  <c r="BD35" i="77"/>
  <c r="BD95" i="77" s="1"/>
  <c r="BE81" i="100"/>
  <c r="BD5" i="77"/>
  <c r="BE114" i="100"/>
  <c r="BE109" i="100"/>
  <c r="BC150" i="100"/>
  <c r="BD188" i="100"/>
  <c r="BD187" i="100"/>
  <c r="BD179" i="100"/>
  <c r="BD178" i="100"/>
  <c r="BE100" i="100"/>
  <c r="BE95" i="100"/>
  <c r="BE91" i="100"/>
  <c r="BE128" i="100"/>
  <c r="BB77" i="65"/>
  <c r="H11" i="112" s="1"/>
  <c r="BC55" i="100"/>
  <c r="BE54" i="100"/>
  <c r="BD52" i="100"/>
  <c r="BC51" i="100"/>
  <c r="BE48" i="100"/>
  <c r="BD47" i="100"/>
  <c r="BC46" i="100"/>
  <c r="BE43" i="100"/>
  <c r="BD45" i="100"/>
  <c r="BC42" i="100"/>
  <c r="BE40" i="100"/>
  <c r="BE76" i="100"/>
  <c r="BE124" i="100"/>
  <c r="BE106" i="100"/>
  <c r="BC164" i="100"/>
  <c r="BC145" i="100"/>
  <c r="BD198" i="100"/>
  <c r="BD193" i="100"/>
  <c r="BD95" i="102"/>
  <c r="BD33" i="102"/>
  <c r="BC50" i="102"/>
  <c r="BC74" i="102" s="1"/>
  <c r="BC98" i="102" s="1"/>
  <c r="BB55" i="66"/>
  <c r="BB50" i="66"/>
  <c r="BE87" i="100"/>
  <c r="BE120" i="100"/>
  <c r="BC159" i="100"/>
  <c r="BC141" i="100"/>
  <c r="BD184" i="100"/>
  <c r="BD183" i="100"/>
  <c r="BD177" i="100"/>
  <c r="BD174" i="100"/>
  <c r="BB25" i="97"/>
  <c r="BB52" i="97"/>
  <c r="BB56" i="97"/>
  <c r="BB58" i="97"/>
  <c r="BB45" i="65"/>
  <c r="BB115" i="67" s="1"/>
  <c r="BB114" i="67" s="1"/>
  <c r="BB116" i="67"/>
  <c r="BC19" i="77"/>
  <c r="BC7" i="76" s="1"/>
  <c r="BD47" i="76" s="1"/>
  <c r="BC15" i="77"/>
  <c r="BC5" i="76" s="1"/>
  <c r="BC45" i="76" s="1"/>
  <c r="BC5" i="77"/>
  <c r="BC6" i="76" s="1"/>
  <c r="BC88" i="77"/>
  <c r="BC5" i="100"/>
  <c r="BD99" i="100"/>
  <c r="BD94" i="100"/>
  <c r="BD89" i="100"/>
  <c r="BD85" i="100"/>
  <c r="BD78" i="100"/>
  <c r="BD132" i="100"/>
  <c r="BD127" i="100"/>
  <c r="BD122" i="100"/>
  <c r="BD118" i="100"/>
  <c r="BD113" i="100"/>
  <c r="BD111" i="100"/>
  <c r="BC197" i="100"/>
  <c r="BC192" i="100"/>
  <c r="BC187" i="100"/>
  <c r="BC185" i="100"/>
  <c r="BC183" i="100"/>
  <c r="BC181" i="100"/>
  <c r="BC178" i="100"/>
  <c r="BC176" i="100"/>
  <c r="BC174" i="100"/>
  <c r="BC173" i="100"/>
  <c r="BE52" i="97"/>
  <c r="BB7" i="65"/>
  <c r="BB6" i="65" s="1"/>
  <c r="BB19" i="65"/>
  <c r="BB14" i="65" s="1"/>
  <c r="BB73" i="65" s="1"/>
  <c r="BB54" i="97"/>
  <c r="BB79" i="65"/>
  <c r="H13" i="112" s="1"/>
  <c r="BB62" i="66"/>
  <c r="BB61" i="66" s="1"/>
  <c r="BB132" i="67"/>
  <c r="BB131" i="67" s="1"/>
  <c r="BB130" i="67" s="1"/>
  <c r="BB15" i="77"/>
  <c r="BB5" i="77"/>
  <c r="BB5" i="100"/>
  <c r="BC98" i="100"/>
  <c r="BC93" i="100"/>
  <c r="BC84" i="100"/>
  <c r="BC79" i="100"/>
  <c r="BC131" i="100"/>
  <c r="BC126" i="100"/>
  <c r="BE166" i="100"/>
  <c r="BE161" i="100"/>
  <c r="BE157" i="100"/>
  <c r="BE153" i="100"/>
  <c r="BE147" i="100"/>
  <c r="BE142" i="100"/>
  <c r="BE139" i="100"/>
  <c r="AY6" i="65"/>
  <c r="BB7" i="66"/>
  <c r="BB6" i="66" s="1"/>
  <c r="BE19" i="77"/>
  <c r="BE7" i="76" s="1"/>
  <c r="BE47" i="76" s="1"/>
  <c r="BE15" i="77"/>
  <c r="BE5" i="76" s="1"/>
  <c r="BE45" i="76" s="1"/>
  <c r="BE5" i="77"/>
  <c r="BE5" i="100"/>
  <c r="BE54" i="113" s="1"/>
  <c r="BE67" i="100"/>
  <c r="BE64" i="100" s="1"/>
  <c r="BD66" i="100"/>
  <c r="BD64" i="100" s="1"/>
  <c r="BE62" i="100"/>
  <c r="BD61" i="100"/>
  <c r="BD57" i="100" s="1"/>
  <c r="BE58" i="100"/>
  <c r="BD56" i="100"/>
  <c r="BB96" i="100"/>
  <c r="BD155" i="100"/>
  <c r="BD151" i="100"/>
  <c r="BD146" i="100"/>
  <c r="BD144" i="100"/>
  <c r="BB55" i="97"/>
  <c r="BB51" i="97"/>
  <c r="BE58" i="97"/>
  <c r="BE54" i="97"/>
  <c r="AZ7" i="65"/>
  <c r="AZ6" i="65" s="1"/>
  <c r="BB35" i="65"/>
  <c r="BB74" i="65" s="1"/>
  <c r="H8" i="112" s="1"/>
  <c r="BC6" i="102"/>
  <c r="BC67" i="102" s="1"/>
  <c r="BE10" i="102"/>
  <c r="BE68" i="102" s="1"/>
  <c r="BE17" i="102"/>
  <c r="BE69" i="102" s="1"/>
  <c r="BD22" i="102"/>
  <c r="BD70" i="102" s="1"/>
  <c r="BE94" i="102" s="1"/>
  <c r="AY7" i="66"/>
  <c r="AY6" i="66" s="1"/>
  <c r="BB34" i="75"/>
  <c r="BB15" i="67"/>
  <c r="BB77" i="67"/>
  <c r="BB5" i="64"/>
  <c r="BB5" i="69" s="1"/>
  <c r="BD97" i="102"/>
  <c r="BB47" i="66"/>
  <c r="BB45" i="66" s="1"/>
  <c r="BE90" i="77"/>
  <c r="BD6" i="102"/>
  <c r="BD67" i="102" s="1"/>
  <c r="BD91" i="102" s="1"/>
  <c r="BB6" i="102"/>
  <c r="BB67" i="102" s="1"/>
  <c r="BC10" i="102"/>
  <c r="BC68" i="102" s="1"/>
  <c r="BD10" i="102"/>
  <c r="BD68" i="102" s="1"/>
  <c r="BB10" i="102"/>
  <c r="BB68" i="102" s="1"/>
  <c r="BB17" i="102"/>
  <c r="BB69" i="102" s="1"/>
  <c r="BC17" i="102"/>
  <c r="BC69" i="102" s="1"/>
  <c r="BD17" i="102"/>
  <c r="BD69" i="102" s="1"/>
  <c r="BB22" i="102"/>
  <c r="BB70" i="102" s="1"/>
  <c r="BC22" i="102"/>
  <c r="BC70" i="102" s="1"/>
  <c r="BD28" i="102"/>
  <c r="BB28" i="102"/>
  <c r="BB27" i="102" s="1"/>
  <c r="BB72" i="102" s="1"/>
  <c r="BC28" i="102"/>
  <c r="BC27" i="102" s="1"/>
  <c r="BC72" i="102" s="1"/>
  <c r="BB39" i="102"/>
  <c r="BB73" i="102" s="1"/>
  <c r="BC97" i="102" s="1"/>
  <c r="BD50" i="102"/>
  <c r="BD74" i="102" s="1"/>
  <c r="BD31" i="77"/>
  <c r="BB17" i="70"/>
  <c r="BB18" i="70"/>
  <c r="BB19" i="70"/>
  <c r="BB15" i="70"/>
  <c r="BB20" i="70"/>
  <c r="BB35" i="75"/>
  <c r="BD98" i="77"/>
  <c r="BE98" i="77"/>
  <c r="BD97" i="77"/>
  <c r="BD96" i="77"/>
  <c r="BD94" i="77"/>
  <c r="BD93" i="77"/>
  <c r="BD92" i="77"/>
  <c r="BB16" i="70"/>
  <c r="BD90" i="77"/>
  <c r="BD89" i="77"/>
  <c r="BD88" i="77"/>
  <c r="BB52" i="66"/>
  <c r="BB6" i="67"/>
  <c r="BC98" i="77"/>
  <c r="BC97" i="77"/>
  <c r="BC95" i="77"/>
  <c r="BC94" i="77"/>
  <c r="BC93" i="77"/>
  <c r="BC31" i="77"/>
  <c r="BC90" i="77"/>
  <c r="BC89" i="77"/>
  <c r="BC92" i="77"/>
  <c r="BC95" i="102"/>
  <c r="BB126" i="67"/>
  <c r="BB31" i="77"/>
  <c r="BC96" i="77"/>
  <c r="BE97" i="102"/>
  <c r="BE97" i="77"/>
  <c r="BE96" i="77"/>
  <c r="BE93" i="77"/>
  <c r="BE92" i="77"/>
  <c r="BE31" i="77"/>
  <c r="BE89" i="77"/>
  <c r="BE88" i="77"/>
  <c r="BE94" i="77"/>
  <c r="BC64" i="100"/>
  <c r="BE95" i="102"/>
  <c r="BE27" i="102"/>
  <c r="BE72" i="102" s="1"/>
  <c r="BC25" i="101"/>
  <c r="BC24" i="101" s="1"/>
  <c r="BC26" i="101"/>
  <c r="BC27" i="101"/>
  <c r="BC28" i="101"/>
  <c r="BC29" i="101"/>
  <c r="BC30" i="101"/>
  <c r="BC31" i="101"/>
  <c r="BC32" i="101"/>
  <c r="BC33" i="101"/>
  <c r="BC34" i="101"/>
  <c r="BC51" i="101"/>
  <c r="BC50" i="101" s="1"/>
  <c r="BC52" i="101"/>
  <c r="BC53" i="101"/>
  <c r="BC54" i="101"/>
  <c r="BC55" i="101"/>
  <c r="BC56" i="101"/>
  <c r="BC57" i="101"/>
  <c r="BC58" i="101"/>
  <c r="BB25" i="101"/>
  <c r="BB26" i="101"/>
  <c r="BB27" i="101"/>
  <c r="BB28" i="101"/>
  <c r="BB29" i="101"/>
  <c r="BB30" i="101"/>
  <c r="BB31" i="101"/>
  <c r="BB32" i="101"/>
  <c r="BB33" i="101"/>
  <c r="BB34" i="101"/>
  <c r="BB51" i="101"/>
  <c r="BB52" i="101"/>
  <c r="BB53" i="101"/>
  <c r="BB54" i="101"/>
  <c r="BB55" i="101"/>
  <c r="BB56" i="101"/>
  <c r="BB57" i="101"/>
  <c r="BB58" i="101"/>
  <c r="BD25" i="101"/>
  <c r="BD24" i="101" s="1"/>
  <c r="BD28" i="101"/>
  <c r="BD30" i="101"/>
  <c r="BD32" i="101"/>
  <c r="BD34" i="101"/>
  <c r="BD52" i="101"/>
  <c r="BD54" i="101"/>
  <c r="BD56" i="101"/>
  <c r="BD58" i="101"/>
  <c r="BD26" i="101"/>
  <c r="BD27" i="101"/>
  <c r="BD29" i="101"/>
  <c r="BD31" i="101"/>
  <c r="BD33" i="101"/>
  <c r="BD51" i="101"/>
  <c r="BD50" i="101" s="1"/>
  <c r="BD53" i="101"/>
  <c r="BD55" i="101"/>
  <c r="BD57" i="101"/>
  <c r="BE25" i="101"/>
  <c r="BE24" i="101" s="1"/>
  <c r="BE27" i="101"/>
  <c r="BE29" i="101"/>
  <c r="BE31" i="101"/>
  <c r="BE33" i="101"/>
  <c r="BE51" i="101"/>
  <c r="BE50" i="101" s="1"/>
  <c r="BE52" i="101"/>
  <c r="BE54" i="101"/>
  <c r="BE56" i="101"/>
  <c r="BE58" i="101"/>
  <c r="BE26" i="101"/>
  <c r="BE28" i="101"/>
  <c r="BE30" i="101"/>
  <c r="BE32" i="101"/>
  <c r="BE34" i="101"/>
  <c r="BE53" i="101"/>
  <c r="BE55" i="101"/>
  <c r="BE57" i="101"/>
  <c r="BC52" i="97"/>
  <c r="BC25" i="97"/>
  <c r="BC24" i="97" s="1"/>
  <c r="BC29" i="97"/>
  <c r="BC33" i="97"/>
  <c r="BC53" i="97"/>
  <c r="BC57" i="97"/>
  <c r="BC58" i="97"/>
  <c r="BC28" i="97"/>
  <c r="BC32" i="97"/>
  <c r="BC26" i="97"/>
  <c r="BC30" i="97"/>
  <c r="BC27" i="97"/>
  <c r="BC31" i="97"/>
  <c r="BC51" i="97"/>
  <c r="BC50" i="97" s="1"/>
  <c r="BC55" i="97"/>
  <c r="BC34" i="97"/>
  <c r="BC54" i="97"/>
  <c r="BD26" i="97"/>
  <c r="BD30" i="97"/>
  <c r="BD34" i="97"/>
  <c r="BD54" i="97"/>
  <c r="BD58" i="97"/>
  <c r="BD55" i="97"/>
  <c r="BD25" i="97"/>
  <c r="BD24" i="97" s="1"/>
  <c r="BD29" i="97"/>
  <c r="BD33" i="97"/>
  <c r="BD51" i="97"/>
  <c r="BD50" i="97" s="1"/>
  <c r="BD28" i="97"/>
  <c r="BD32" i="97"/>
  <c r="BD52" i="97"/>
  <c r="BD56" i="97"/>
  <c r="BD27" i="97"/>
  <c r="BD31" i="97"/>
  <c r="BE57" i="97"/>
  <c r="BE53" i="97"/>
  <c r="BE33" i="97"/>
  <c r="BE29" i="97"/>
  <c r="BE25" i="97"/>
  <c r="BE24" i="97" s="1"/>
  <c r="BE34" i="97"/>
  <c r="BE30" i="97"/>
  <c r="BE26" i="97"/>
  <c r="BE55" i="97"/>
  <c r="BE51" i="97"/>
  <c r="BE50" i="97" s="1"/>
  <c r="BE31" i="97"/>
  <c r="BB31" i="97"/>
  <c r="BB27" i="97"/>
  <c r="BB32" i="97"/>
  <c r="BB34" i="97"/>
  <c r="BB30" i="97"/>
  <c r="BB26" i="97"/>
  <c r="BB28" i="97"/>
  <c r="BB57" i="97"/>
  <c r="BB53" i="97"/>
  <c r="BB33" i="97"/>
  <c r="BB29" i="97"/>
  <c r="BE48" i="76"/>
  <c r="BE6" i="76"/>
  <c r="BD45" i="76"/>
  <c r="BD48" i="76"/>
  <c r="BD24" i="77"/>
  <c r="BD6" i="76"/>
  <c r="BC48" i="76"/>
  <c r="BB28" i="75"/>
  <c r="BB56" i="67"/>
  <c r="BB26" i="67"/>
  <c r="BB7" i="67"/>
  <c r="BB5" i="65" l="1"/>
  <c r="BB47" i="100"/>
  <c r="BB41" i="100"/>
  <c r="BB49" i="100"/>
  <c r="BB43" i="100"/>
  <c r="BB40" i="100"/>
  <c r="BB44" i="100"/>
  <c r="BB48" i="100"/>
  <c r="BB42" i="100"/>
  <c r="BB45" i="100"/>
  <c r="BB46" i="100"/>
  <c r="BB113" i="67"/>
  <c r="BD27" i="102"/>
  <c r="BD72" i="102" s="1"/>
  <c r="BE95" i="77"/>
  <c r="BD98" i="102"/>
  <c r="BB54" i="113"/>
  <c r="BD94" i="102"/>
  <c r="BC91" i="102"/>
  <c r="BB24" i="77"/>
  <c r="BD171" i="100"/>
  <c r="BC54" i="113"/>
  <c r="BB75" i="66"/>
  <c r="H21" i="112" s="1"/>
  <c r="H7" i="112"/>
  <c r="BC93" i="102"/>
  <c r="BE93" i="102"/>
  <c r="BD50" i="100"/>
  <c r="BE50" i="100"/>
  <c r="BE171" i="100"/>
  <c r="BB5" i="68"/>
  <c r="BB7" i="68" s="1"/>
  <c r="BB15" i="64"/>
  <c r="BB9" i="73" s="1"/>
  <c r="BB10" i="73" s="1"/>
  <c r="BE57" i="100"/>
  <c r="BC50" i="100"/>
  <c r="BB24" i="97"/>
  <c r="BB50" i="101"/>
  <c r="BB24" i="101"/>
  <c r="BB50" i="97"/>
  <c r="BB14" i="67"/>
  <c r="BB5" i="67" s="1"/>
  <c r="BB136" i="67" s="1"/>
  <c r="BE92" i="102"/>
  <c r="BE98" i="102"/>
  <c r="BC39" i="100"/>
  <c r="BD39" i="100"/>
  <c r="BE39" i="100"/>
  <c r="BC5" i="102"/>
  <c r="BC57" i="102" s="1"/>
  <c r="BB73" i="66"/>
  <c r="H19" i="112" s="1"/>
  <c r="BB72" i="65"/>
  <c r="H6" i="112" s="1"/>
  <c r="BE5" i="102"/>
  <c r="BE56" i="102" s="1"/>
  <c r="BC94" i="102"/>
  <c r="BC171" i="100"/>
  <c r="BC9" i="76"/>
  <c r="BC13" i="76" s="1"/>
  <c r="BC17" i="76" s="1"/>
  <c r="BC47" i="76"/>
  <c r="BE24" i="77"/>
  <c r="BE75" i="102"/>
  <c r="BC24" i="77"/>
  <c r="BB5" i="102"/>
  <c r="BB57" i="102" s="1"/>
  <c r="BE91" i="102"/>
  <c r="BC92" i="102"/>
  <c r="BD5" i="102"/>
  <c r="BD57" i="102" s="1"/>
  <c r="BB44" i="75"/>
  <c r="BB5" i="66"/>
  <c r="BB66" i="66" s="1"/>
  <c r="BB6" i="68"/>
  <c r="BB8" i="68" s="1"/>
  <c r="BD93" i="102"/>
  <c r="BD92" i="102"/>
  <c r="BE91" i="77"/>
  <c r="BE39" i="77"/>
  <c r="BD96" i="102"/>
  <c r="BD75" i="102"/>
  <c r="BB75" i="102"/>
  <c r="BD91" i="77"/>
  <c r="BD39" i="77"/>
  <c r="BB21" i="70"/>
  <c r="BB39" i="77"/>
  <c r="BC91" i="77"/>
  <c r="BC39" i="77"/>
  <c r="BE96" i="102"/>
  <c r="BC96" i="102"/>
  <c r="BC75" i="102"/>
  <c r="BE46" i="76"/>
  <c r="BE9" i="76"/>
  <c r="BE14" i="76" s="1"/>
  <c r="BB9" i="76"/>
  <c r="BC46" i="76"/>
  <c r="BD46" i="76"/>
  <c r="BD9" i="76"/>
  <c r="BD14" i="76" s="1"/>
  <c r="BB10" i="74"/>
  <c r="BC56" i="102" l="1"/>
  <c r="BC55" i="102"/>
  <c r="BB81" i="66"/>
  <c r="H27" i="112" s="1"/>
  <c r="BD56" i="102"/>
  <c r="BD55" i="102"/>
  <c r="BC15" i="76"/>
  <c r="BC54" i="102"/>
  <c r="BE57" i="102"/>
  <c r="BB66" i="65"/>
  <c r="BB6" i="69"/>
  <c r="BB39" i="100"/>
  <c r="BB56" i="102"/>
  <c r="BC14" i="76"/>
  <c r="BE55" i="102"/>
  <c r="BC16" i="76"/>
  <c r="BE54" i="102"/>
  <c r="BB80" i="65"/>
  <c r="H14" i="112" s="1"/>
  <c r="BC49" i="76"/>
  <c r="BB55" i="102"/>
  <c r="BB54" i="102"/>
  <c r="BD54" i="102"/>
  <c r="BC99" i="102"/>
  <c r="BE99" i="77"/>
  <c r="BC99" i="77"/>
  <c r="BD99" i="77"/>
  <c r="BD99" i="102"/>
  <c r="BE99" i="102"/>
  <c r="BE49" i="76"/>
  <c r="BE16" i="76"/>
  <c r="BE15" i="76"/>
  <c r="BE13" i="76"/>
  <c r="BE17" i="76" s="1"/>
  <c r="BD49" i="76"/>
  <c r="BD16" i="76"/>
  <c r="BD15" i="76"/>
  <c r="BD13" i="76"/>
  <c r="BD17" i="76" s="1"/>
  <c r="BB13" i="76"/>
  <c r="BB16" i="76"/>
  <c r="BB15" i="76"/>
  <c r="BB14" i="76"/>
  <c r="BB15" i="74"/>
  <c r="BB14" i="74"/>
  <c r="BB17" i="74"/>
  <c r="BB18" i="74"/>
  <c r="BB16" i="74"/>
  <c r="BB19" i="74" l="1"/>
  <c r="BB17" i="76"/>
  <c r="AV35" i="66"/>
  <c r="BA44" i="66" l="1"/>
  <c r="AA44" i="66"/>
  <c r="AB44" i="66"/>
  <c r="AC44" i="66"/>
  <c r="AD44" i="66"/>
  <c r="AE44" i="66"/>
  <c r="AF44" i="66"/>
  <c r="AG44" i="66"/>
  <c r="AH44" i="66"/>
  <c r="AI44" i="66"/>
  <c r="AJ44" i="66"/>
  <c r="AK44" i="66"/>
  <c r="AL44" i="66"/>
  <c r="AM44" i="66"/>
  <c r="AN44" i="66"/>
  <c r="AO44" i="66"/>
  <c r="AP44" i="66"/>
  <c r="AQ44" i="66"/>
  <c r="AR44" i="66"/>
  <c r="AS44" i="66"/>
  <c r="AT44" i="66"/>
  <c r="AU44" i="66"/>
  <c r="AV44" i="66"/>
  <c r="AW44" i="66"/>
  <c r="AX44" i="66"/>
  <c r="AY44" i="66"/>
  <c r="AZ44" i="66"/>
  <c r="AZ56" i="66" l="1"/>
  <c r="BA60" i="66"/>
  <c r="AA60" i="66"/>
  <c r="AB60" i="66"/>
  <c r="AC60" i="66"/>
  <c r="AD60" i="66"/>
  <c r="AE60" i="66"/>
  <c r="AF60" i="66"/>
  <c r="AG60" i="66"/>
  <c r="AH60" i="66"/>
  <c r="AI60" i="66"/>
  <c r="AJ60" i="66"/>
  <c r="AK60" i="66"/>
  <c r="AL60" i="66"/>
  <c r="AM60" i="66"/>
  <c r="AN60" i="66"/>
  <c r="AO60" i="66"/>
  <c r="AP60" i="66"/>
  <c r="AQ60" i="66"/>
  <c r="AR60" i="66"/>
  <c r="AS60" i="66"/>
  <c r="AT60" i="66"/>
  <c r="AU60" i="66"/>
  <c r="AV60" i="66"/>
  <c r="AW60" i="66"/>
  <c r="AX60" i="66"/>
  <c r="AY60" i="66"/>
  <c r="AZ60" i="66"/>
  <c r="AZ43" i="66" l="1"/>
  <c r="AA56" i="66"/>
  <c r="AA43" i="66" s="1"/>
  <c r="AB56" i="66"/>
  <c r="AB43" i="66" s="1"/>
  <c r="AC56" i="66"/>
  <c r="AC43" i="66" s="1"/>
  <c r="AD56" i="66"/>
  <c r="AD43" i="66" s="1"/>
  <c r="AE56" i="66"/>
  <c r="AE43" i="66" s="1"/>
  <c r="AF56" i="66"/>
  <c r="AF43" i="66" s="1"/>
  <c r="AG56" i="66"/>
  <c r="AG43" i="66" s="1"/>
  <c r="AH56" i="66"/>
  <c r="AH43" i="66" s="1"/>
  <c r="AI56" i="66"/>
  <c r="AI43" i="66" s="1"/>
  <c r="AJ56" i="66"/>
  <c r="AJ43" i="66" s="1"/>
  <c r="AK56" i="66"/>
  <c r="AK43" i="66" s="1"/>
  <c r="AL56" i="66"/>
  <c r="AL43" i="66" s="1"/>
  <c r="AM56" i="66"/>
  <c r="AM43" i="66" s="1"/>
  <c r="AN56" i="66"/>
  <c r="AN43" i="66" s="1"/>
  <c r="AO56" i="66"/>
  <c r="AO43" i="66" s="1"/>
  <c r="AP56" i="66"/>
  <c r="AP43" i="66" s="1"/>
  <c r="AQ56" i="66"/>
  <c r="AQ43" i="66" s="1"/>
  <c r="AR56" i="66"/>
  <c r="AR43" i="66" s="1"/>
  <c r="AS56" i="66"/>
  <c r="AS43" i="66" s="1"/>
  <c r="AT56" i="66"/>
  <c r="AT43" i="66" s="1"/>
  <c r="AU56" i="66"/>
  <c r="AU43" i="66" s="1"/>
  <c r="AV56" i="66"/>
  <c r="AV43" i="66" s="1"/>
  <c r="AW56" i="66"/>
  <c r="AW43" i="66" s="1"/>
  <c r="AX56" i="66"/>
  <c r="AX43" i="66" s="1"/>
  <c r="AY56" i="66"/>
  <c r="AY43" i="66" s="1"/>
  <c r="BA56" i="66"/>
  <c r="BA43" i="66" s="1"/>
  <c r="BE78" i="64" l="1"/>
  <c r="BE41" i="68"/>
  <c r="BE41" i="69"/>
  <c r="BC33" i="75"/>
  <c r="BD33" i="75"/>
  <c r="BE33" i="75"/>
  <c r="BD36" i="75"/>
  <c r="BC37" i="75"/>
  <c r="BD37" i="75"/>
  <c r="BE37" i="75"/>
  <c r="BD39" i="75"/>
  <c r="BC40" i="75"/>
  <c r="BD40" i="75"/>
  <c r="BE40" i="75"/>
  <c r="BC41" i="75"/>
  <c r="BD41" i="75"/>
  <c r="BE41" i="75"/>
  <c r="BC42" i="75"/>
  <c r="BD42" i="75"/>
  <c r="BE42" i="75"/>
  <c r="BC43" i="75"/>
  <c r="BD43" i="75"/>
  <c r="BE43" i="75"/>
  <c r="BC41" i="69" l="1"/>
  <c r="BB7" i="69"/>
  <c r="BB8" i="69"/>
  <c r="BD41" i="69"/>
  <c r="BD85" i="64"/>
  <c r="BE15" i="70"/>
  <c r="BE21" i="70" s="1"/>
  <c r="BD38" i="75"/>
  <c r="BD41" i="68"/>
  <c r="BC84" i="64"/>
  <c r="BC80" i="64"/>
  <c r="BE106" i="75"/>
  <c r="BE38" i="75"/>
  <c r="BE11" i="75"/>
  <c r="BE8" i="74" s="1"/>
  <c r="BD20" i="70"/>
  <c r="BD19" i="70"/>
  <c r="BD18" i="70"/>
  <c r="BD17" i="70"/>
  <c r="BD16" i="70"/>
  <c r="BD15" i="70"/>
  <c r="BD21" i="70" s="1"/>
  <c r="BD32" i="75"/>
  <c r="BD97" i="75"/>
  <c r="BD104" i="75"/>
  <c r="BE105" i="75"/>
  <c r="BE101" i="75"/>
  <c r="BE97" i="75"/>
  <c r="BD101" i="75"/>
  <c r="BD5" i="75"/>
  <c r="BD7" i="74" s="1"/>
  <c r="BD107" i="75"/>
  <c r="BE104" i="75"/>
  <c r="BD105" i="75"/>
  <c r="BC107" i="75"/>
  <c r="BC106" i="75"/>
  <c r="BC105" i="75"/>
  <c r="BC104" i="75"/>
  <c r="BC22" i="75"/>
  <c r="BC6" i="74" s="1"/>
  <c r="BC39" i="75"/>
  <c r="BC101" i="75"/>
  <c r="BC38" i="75"/>
  <c r="BC17" i="75"/>
  <c r="BC5" i="74" s="1"/>
  <c r="BC36" i="75"/>
  <c r="BD100" i="75" s="1"/>
  <c r="BC14" i="75"/>
  <c r="BC11" i="75"/>
  <c r="BC97" i="75"/>
  <c r="BD106" i="75"/>
  <c r="BE107" i="75"/>
  <c r="BC5" i="75"/>
  <c r="BC32" i="75"/>
  <c r="BE22" i="75"/>
  <c r="BE6" i="74" s="1"/>
  <c r="BE17" i="75"/>
  <c r="BE5" i="74" s="1"/>
  <c r="BE14" i="75"/>
  <c r="BC20" i="70"/>
  <c r="BC19" i="70"/>
  <c r="BC18" i="70"/>
  <c r="BC17" i="70"/>
  <c r="BC16" i="70"/>
  <c r="BC15" i="70"/>
  <c r="BC21" i="70" s="1"/>
  <c r="BD22" i="75"/>
  <c r="BD6" i="74" s="1"/>
  <c r="BD17" i="75"/>
  <c r="BD5" i="74" s="1"/>
  <c r="BD14" i="75"/>
  <c r="BD11" i="75"/>
  <c r="BE5" i="75"/>
  <c r="BE7" i="74" s="1"/>
  <c r="BE39" i="75"/>
  <c r="BE36" i="75"/>
  <c r="BE32" i="75"/>
  <c r="BC10" i="64"/>
  <c r="BC5" i="64"/>
  <c r="BC85" i="64"/>
  <c r="BE83" i="64"/>
  <c r="BD82" i="64"/>
  <c r="BE79" i="64"/>
  <c r="BD78" i="64"/>
  <c r="BC77" i="64"/>
  <c r="BE84" i="64"/>
  <c r="BD83" i="64"/>
  <c r="BC82" i="64"/>
  <c r="BE80" i="64"/>
  <c r="BD79" i="64"/>
  <c r="BC78" i="64"/>
  <c r="BE10" i="64"/>
  <c r="BE5" i="64"/>
  <c r="BE5" i="69" s="1"/>
  <c r="BE7" i="69" s="1"/>
  <c r="BE85" i="64"/>
  <c r="BD84" i="64"/>
  <c r="BC83" i="64"/>
  <c r="BD80" i="64"/>
  <c r="BC79" i="64"/>
  <c r="BE77" i="64"/>
  <c r="BC41" i="68"/>
  <c r="BE82" i="64"/>
  <c r="BD77" i="64"/>
  <c r="BD10" i="64"/>
  <c r="BD5" i="64"/>
  <c r="BD5" i="68" s="1"/>
  <c r="BD7" i="68" s="1"/>
  <c r="P12" i="109"/>
  <c r="P10" i="109"/>
  <c r="BE5" i="68" l="1"/>
  <c r="BE34" i="75"/>
  <c r="BE19" i="70"/>
  <c r="BE16" i="70"/>
  <c r="BE17" i="70"/>
  <c r="BE18" i="70"/>
  <c r="BE20" i="70"/>
  <c r="BE28" i="75"/>
  <c r="BB22" i="64"/>
  <c r="BD28" i="75"/>
  <c r="BD96" i="75"/>
  <c r="BE102" i="75"/>
  <c r="BD102" i="75"/>
  <c r="BD76" i="64"/>
  <c r="BE81" i="64"/>
  <c r="BC76" i="64"/>
  <c r="BD8" i="74"/>
  <c r="BE53" i="74" s="1"/>
  <c r="BD34" i="75"/>
  <c r="BC103" i="75"/>
  <c r="BD15" i="64"/>
  <c r="BD9" i="73" s="1"/>
  <c r="BD10" i="73" s="1"/>
  <c r="BB28" i="64"/>
  <c r="BC81" i="64"/>
  <c r="BE100" i="75"/>
  <c r="BD9" i="74"/>
  <c r="BD35" i="75"/>
  <c r="BE9" i="74"/>
  <c r="BE10" i="74" s="1"/>
  <c r="BE35" i="75"/>
  <c r="BC96" i="75"/>
  <c r="BC50" i="74"/>
  <c r="BC9" i="74"/>
  <c r="BC35" i="75"/>
  <c r="BD103" i="75"/>
  <c r="BC8" i="74"/>
  <c r="BC34" i="75"/>
  <c r="BC5" i="68"/>
  <c r="BD37" i="68" s="1"/>
  <c r="BD5" i="69"/>
  <c r="BE103" i="75"/>
  <c r="BD50" i="74"/>
  <c r="BE50" i="74"/>
  <c r="BC28" i="75"/>
  <c r="BC7" i="74"/>
  <c r="BC51" i="74"/>
  <c r="BC100" i="75"/>
  <c r="BB30" i="64"/>
  <c r="BE96" i="75"/>
  <c r="BC102" i="75"/>
  <c r="BC15" i="64"/>
  <c r="BC9" i="73" s="1"/>
  <c r="BC10" i="73" s="1"/>
  <c r="BD25" i="64"/>
  <c r="BD81" i="64"/>
  <c r="BC5" i="69"/>
  <c r="BC7" i="69" s="1"/>
  <c r="BE15" i="64"/>
  <c r="BE76" i="64"/>
  <c r="BE52" i="74"/>
  <c r="BD51" i="74"/>
  <c r="BE51" i="74"/>
  <c r="BE7" i="68"/>
  <c r="BE37" i="68"/>
  <c r="P9" i="109"/>
  <c r="BE25" i="64" l="1"/>
  <c r="BE9" i="73"/>
  <c r="BE10" i="73" s="1"/>
  <c r="BB24" i="64"/>
  <c r="BB26" i="64"/>
  <c r="BB29" i="64"/>
  <c r="BB23" i="64"/>
  <c r="BB20" i="64"/>
  <c r="BB25" i="64"/>
  <c r="BB27" i="64"/>
  <c r="BB21" i="64"/>
  <c r="BC39" i="69"/>
  <c r="BC7" i="68"/>
  <c r="BC39" i="68" s="1"/>
  <c r="BC44" i="75"/>
  <c r="BE17" i="74"/>
  <c r="BE15" i="74"/>
  <c r="BE16" i="74"/>
  <c r="BC37" i="68"/>
  <c r="BE20" i="64"/>
  <c r="BE14" i="74"/>
  <c r="BE19" i="74" s="1"/>
  <c r="BB30" i="100"/>
  <c r="BB23" i="100"/>
  <c r="BB16" i="100"/>
  <c r="BE99" i="75"/>
  <c r="BD54" i="74"/>
  <c r="BD98" i="75"/>
  <c r="BD44" i="75"/>
  <c r="BE30" i="100"/>
  <c r="BD7" i="69"/>
  <c r="BD39" i="69" s="1"/>
  <c r="BC10" i="74"/>
  <c r="BC30" i="64"/>
  <c r="BC86" i="64"/>
  <c r="BC26" i="64"/>
  <c r="BC23" i="64"/>
  <c r="BC27" i="64"/>
  <c r="BC28" i="64"/>
  <c r="BC29" i="64"/>
  <c r="BC21" i="64"/>
  <c r="BC22" i="64"/>
  <c r="BC24" i="64"/>
  <c r="BE18" i="74"/>
  <c r="BE54" i="74"/>
  <c r="BD30" i="64"/>
  <c r="BD86" i="64"/>
  <c r="BD29" i="64"/>
  <c r="BD23" i="64"/>
  <c r="BD26" i="64"/>
  <c r="BD27" i="64"/>
  <c r="BD28" i="64"/>
  <c r="BD22" i="64"/>
  <c r="BD21" i="64"/>
  <c r="BD24" i="64"/>
  <c r="BD53" i="74"/>
  <c r="BD20" i="64"/>
  <c r="BD30" i="100"/>
  <c r="BD23" i="100"/>
  <c r="BD60" i="113" s="1"/>
  <c r="BD16" i="100"/>
  <c r="BD57" i="113" s="1"/>
  <c r="BE37" i="69"/>
  <c r="BD37" i="69"/>
  <c r="BC53" i="74"/>
  <c r="BE44" i="75"/>
  <c r="BC16" i="74"/>
  <c r="BC54" i="74"/>
  <c r="BD52" i="74"/>
  <c r="BE98" i="75"/>
  <c r="BC30" i="100"/>
  <c r="BC23" i="100"/>
  <c r="BC60" i="113" s="1"/>
  <c r="BC16" i="100"/>
  <c r="BC57" i="113" s="1"/>
  <c r="BC37" i="69"/>
  <c r="BE86" i="64"/>
  <c r="BE30" i="64"/>
  <c r="BE28" i="64"/>
  <c r="BE29" i="64"/>
  <c r="BE26" i="64"/>
  <c r="BE27" i="64"/>
  <c r="BE21" i="64"/>
  <c r="BE22" i="64"/>
  <c r="BE23" i="64"/>
  <c r="BE24" i="64"/>
  <c r="BD10" i="74"/>
  <c r="BC98" i="75"/>
  <c r="BC99" i="75"/>
  <c r="BD99" i="75"/>
  <c r="BC25" i="64"/>
  <c r="BC52" i="74"/>
  <c r="BC20" i="64"/>
  <c r="BE39" i="68"/>
  <c r="BE23" i="100"/>
  <c r="BE60" i="113" s="1"/>
  <c r="BE16" i="100"/>
  <c r="BE57" i="113" s="1"/>
  <c r="BC63" i="113" l="1"/>
  <c r="BC62" i="113"/>
  <c r="BB63" i="113"/>
  <c r="BB62" i="113"/>
  <c r="BD63" i="113"/>
  <c r="BD62" i="113"/>
  <c r="BE62" i="113"/>
  <c r="BE63" i="113"/>
  <c r="BB57" i="113"/>
  <c r="BB54" i="100"/>
  <c r="BB52" i="100"/>
  <c r="BB51" i="100"/>
  <c r="BB53" i="100"/>
  <c r="BB55" i="100"/>
  <c r="BB60" i="113"/>
  <c r="BB58" i="100"/>
  <c r="BB60" i="100"/>
  <c r="BB59" i="100"/>
  <c r="BB63" i="100"/>
  <c r="BB62" i="100"/>
  <c r="BB61" i="100"/>
  <c r="BB66" i="100"/>
  <c r="BB65" i="100"/>
  <c r="BB67" i="100"/>
  <c r="BC18" i="74"/>
  <c r="BE182" i="100"/>
  <c r="BE189" i="100"/>
  <c r="BC182" i="100"/>
  <c r="BD189" i="100"/>
  <c r="BE196" i="100"/>
  <c r="BC189" i="100"/>
  <c r="BD196" i="100"/>
  <c r="BD182" i="100"/>
  <c r="BC196" i="100"/>
  <c r="BC108" i="75"/>
  <c r="BD39" i="68"/>
  <c r="BC17" i="74"/>
  <c r="BE39" i="69"/>
  <c r="BC55" i="74"/>
  <c r="BE108" i="75"/>
  <c r="BB34" i="100"/>
  <c r="BC34" i="100"/>
  <c r="BD34" i="100"/>
  <c r="BD108" i="75"/>
  <c r="BD55" i="74"/>
  <c r="BD16" i="74"/>
  <c r="BD14" i="74"/>
  <c r="BD19" i="74" s="1"/>
  <c r="BD15" i="74"/>
  <c r="BD17" i="74"/>
  <c r="BE55" i="74"/>
  <c r="BC15" i="74"/>
  <c r="BC14" i="74"/>
  <c r="BC19" i="74" s="1"/>
  <c r="BD18" i="74"/>
  <c r="BE34" i="100"/>
  <c r="BB50" i="100" l="1"/>
  <c r="BB57" i="100"/>
  <c r="BD200" i="100"/>
  <c r="BC200" i="100"/>
  <c r="BB64" i="100"/>
  <c r="BE200" i="100"/>
  <c r="BB80" i="113"/>
  <c r="BC80" i="113"/>
  <c r="BD80" i="113"/>
  <c r="BE80" i="113"/>
  <c r="BB71" i="113" l="1"/>
  <c r="BC71" i="113"/>
  <c r="BD71" i="113"/>
  <c r="BE71" i="113"/>
  <c r="AA38" i="97" l="1"/>
  <c r="AA10" i="97"/>
  <c r="AA26" i="97" s="1"/>
  <c r="AB38" i="97"/>
  <c r="AB10" i="97"/>
  <c r="AA53" i="97" l="1"/>
  <c r="AA56" i="97"/>
  <c r="AA32" i="97"/>
  <c r="AA29" i="97"/>
  <c r="AA51" i="97"/>
  <c r="AA27" i="97"/>
  <c r="AA54" i="97"/>
  <c r="AA30" i="97"/>
  <c r="AA57" i="97"/>
  <c r="AA33" i="97"/>
  <c r="AA25" i="97"/>
  <c r="AA52" i="97"/>
  <c r="AA28" i="97"/>
  <c r="AA55" i="97"/>
  <c r="AA31" i="97"/>
  <c r="AA58" i="97"/>
  <c r="AA34" i="97"/>
  <c r="AB31" i="97"/>
  <c r="AB57" i="97"/>
  <c r="AB53" i="97"/>
  <c r="AB25" i="97"/>
  <c r="AB27" i="97"/>
  <c r="AB29" i="97"/>
  <c r="AB33" i="97"/>
  <c r="AB51" i="97"/>
  <c r="AB55" i="97"/>
  <c r="AB30" i="97"/>
  <c r="AB54" i="97"/>
  <c r="AB32" i="97"/>
  <c r="AB56" i="97"/>
  <c r="AB26" i="97"/>
  <c r="AB34" i="97"/>
  <c r="AB58" i="97"/>
  <c r="AB28" i="97"/>
  <c r="AB52" i="97"/>
  <c r="AA50" i="97" l="1"/>
  <c r="AA24" i="97"/>
  <c r="AB24" i="97"/>
  <c r="AB50" i="97"/>
  <c r="BE76" i="113" l="1"/>
  <c r="BD76" i="113"/>
  <c r="BC76" i="113"/>
  <c r="BB76" i="113"/>
  <c r="BG67" i="113"/>
  <c r="BF67" i="113"/>
  <c r="BE67" i="113"/>
  <c r="BD67" i="113"/>
  <c r="BC67" i="113"/>
  <c r="BB67" i="113"/>
  <c r="BG62" i="113"/>
  <c r="BG59" i="113"/>
  <c r="BF59" i="113"/>
  <c r="BG56" i="113"/>
  <c r="BF56" i="113"/>
  <c r="BG53" i="113"/>
  <c r="BF53" i="113"/>
  <c r="BE45" i="113"/>
  <c r="BD45" i="113"/>
  <c r="BC45" i="113"/>
  <c r="BB45" i="113"/>
  <c r="BG43" i="113"/>
  <c r="BF43" i="113"/>
  <c r="BE43" i="113"/>
  <c r="BD43" i="113"/>
  <c r="BC43" i="113"/>
  <c r="BB43" i="113"/>
  <c r="BE38" i="113"/>
  <c r="BD38" i="113"/>
  <c r="BC38" i="113"/>
  <c r="BB38" i="113"/>
  <c r="BG35" i="113"/>
  <c r="BF35" i="113"/>
  <c r="BE35" i="113"/>
  <c r="BD35" i="113"/>
  <c r="BC35" i="113"/>
  <c r="BB35" i="113"/>
  <c r="BG23" i="113"/>
  <c r="BF23" i="113"/>
  <c r="BG5" i="113"/>
  <c r="BF5" i="113"/>
  <c r="AB90" i="102"/>
  <c r="AC90" i="102" s="1"/>
  <c r="AD90" i="102" s="1"/>
  <c r="AE90" i="102" s="1"/>
  <c r="AF90" i="102" s="1"/>
  <c r="AG90" i="102" s="1"/>
  <c r="AH90" i="102" s="1"/>
  <c r="AI90" i="102" s="1"/>
  <c r="AJ90" i="102" s="1"/>
  <c r="AK90" i="102" s="1"/>
  <c r="AL90" i="102" s="1"/>
  <c r="AM90" i="102" s="1"/>
  <c r="AN90" i="102" s="1"/>
  <c r="AO90" i="102" s="1"/>
  <c r="AP90" i="102" s="1"/>
  <c r="AQ90" i="102" s="1"/>
  <c r="AR90" i="102" s="1"/>
  <c r="AS90" i="102" s="1"/>
  <c r="AT90" i="102" s="1"/>
  <c r="AU90" i="102" s="1"/>
  <c r="AV90" i="102" s="1"/>
  <c r="AW90" i="102" s="1"/>
  <c r="AX90" i="102" s="1"/>
  <c r="AY90" i="102" s="1"/>
  <c r="AZ90" i="102" s="1"/>
  <c r="BA90" i="102" s="1"/>
  <c r="BB90" i="102" s="1"/>
  <c r="BC90" i="102" s="1"/>
  <c r="BD90" i="102" s="1"/>
  <c r="BE90" i="102" s="1"/>
  <c r="AB78" i="102"/>
  <c r="AC78" i="102" s="1"/>
  <c r="AD78" i="102" s="1"/>
  <c r="AE78" i="102" s="1"/>
  <c r="AF78" i="102" s="1"/>
  <c r="AG78" i="102" s="1"/>
  <c r="AH78" i="102" s="1"/>
  <c r="AI78" i="102" s="1"/>
  <c r="AJ78" i="102" s="1"/>
  <c r="AK78" i="102" s="1"/>
  <c r="AL78" i="102" s="1"/>
  <c r="AM78" i="102" s="1"/>
  <c r="AN78" i="102" s="1"/>
  <c r="AO78" i="102" s="1"/>
  <c r="AP78" i="102" s="1"/>
  <c r="AQ78" i="102" s="1"/>
  <c r="AR78" i="102" s="1"/>
  <c r="AS78" i="102" s="1"/>
  <c r="AT78" i="102" s="1"/>
  <c r="AU78" i="102" s="1"/>
  <c r="AV78" i="102" s="1"/>
  <c r="AW78" i="102" s="1"/>
  <c r="AX78" i="102" s="1"/>
  <c r="AY78" i="102" s="1"/>
  <c r="AZ78" i="102" s="1"/>
  <c r="BA78" i="102" s="1"/>
  <c r="BB78" i="102" s="1"/>
  <c r="BC78" i="102" s="1"/>
  <c r="BD78" i="102" s="1"/>
  <c r="BE78" i="102" s="1"/>
  <c r="AB66" i="102"/>
  <c r="AC66" i="102" s="1"/>
  <c r="AD66" i="102" s="1"/>
  <c r="AE66" i="102" s="1"/>
  <c r="AF66" i="102" s="1"/>
  <c r="AG66" i="102" s="1"/>
  <c r="AH66" i="102" s="1"/>
  <c r="AI66" i="102" s="1"/>
  <c r="AJ66" i="102" s="1"/>
  <c r="AK66" i="102" s="1"/>
  <c r="AL66" i="102" s="1"/>
  <c r="AM66" i="102" s="1"/>
  <c r="AN66" i="102" s="1"/>
  <c r="AO66" i="102" s="1"/>
  <c r="AP66" i="102" s="1"/>
  <c r="AQ66" i="102" s="1"/>
  <c r="AR66" i="102" s="1"/>
  <c r="AS66" i="102" s="1"/>
  <c r="AT66" i="102" s="1"/>
  <c r="AU66" i="102" s="1"/>
  <c r="AV66" i="102" s="1"/>
  <c r="AW66" i="102" s="1"/>
  <c r="AX66" i="102" s="1"/>
  <c r="AY66" i="102" s="1"/>
  <c r="AZ66" i="102" s="1"/>
  <c r="BA66" i="102" s="1"/>
  <c r="BB66" i="102" s="1"/>
  <c r="BC66" i="102" s="1"/>
  <c r="BD66" i="102" s="1"/>
  <c r="BE66" i="102" s="1"/>
  <c r="BA71" i="102"/>
  <c r="BB95" i="102" s="1"/>
  <c r="AZ71" i="102"/>
  <c r="AY71" i="102"/>
  <c r="AX71" i="102"/>
  <c r="AW71" i="102"/>
  <c r="AV71" i="102"/>
  <c r="AU71" i="102"/>
  <c r="AT71" i="102"/>
  <c r="AS71" i="102"/>
  <c r="AR71" i="102"/>
  <c r="AQ71" i="102"/>
  <c r="AP71" i="102"/>
  <c r="AO71" i="102"/>
  <c r="AN71" i="102"/>
  <c r="AM71" i="102"/>
  <c r="AL71" i="102"/>
  <c r="AK71" i="102"/>
  <c r="AJ71" i="102"/>
  <c r="AI71" i="102"/>
  <c r="AH71" i="102"/>
  <c r="AG71" i="102"/>
  <c r="AF71" i="102"/>
  <c r="AE71" i="102"/>
  <c r="AD71" i="102"/>
  <c r="AC71" i="102"/>
  <c r="AB71" i="102"/>
  <c r="AA71" i="102"/>
  <c r="AB4" i="102"/>
  <c r="AC4" i="102" s="1"/>
  <c r="AD4" i="102" s="1"/>
  <c r="AE4" i="102" s="1"/>
  <c r="AF4" i="102" s="1"/>
  <c r="AG4" i="102" s="1"/>
  <c r="AH4" i="102" s="1"/>
  <c r="AI4" i="102" s="1"/>
  <c r="AJ4" i="102" s="1"/>
  <c r="AK4" i="102" s="1"/>
  <c r="AL4" i="102" s="1"/>
  <c r="AM4" i="102" s="1"/>
  <c r="AN4" i="102" s="1"/>
  <c r="AO4" i="102" s="1"/>
  <c r="AP4" i="102" s="1"/>
  <c r="AQ4" i="102" s="1"/>
  <c r="AR4" i="102" s="1"/>
  <c r="AS4" i="102" s="1"/>
  <c r="AT4" i="102" s="1"/>
  <c r="AU4" i="102" s="1"/>
  <c r="AV4" i="102" s="1"/>
  <c r="AW4" i="102" s="1"/>
  <c r="AX4" i="102" s="1"/>
  <c r="AY4" i="102" s="1"/>
  <c r="AZ4" i="102" s="1"/>
  <c r="BA4" i="102" s="1"/>
  <c r="BB4" i="102" s="1"/>
  <c r="BC4" i="102" s="1"/>
  <c r="BD4" i="102" s="1"/>
  <c r="BE4" i="102" s="1"/>
  <c r="AX7" i="73"/>
  <c r="AT7" i="73"/>
  <c r="AP7" i="73"/>
  <c r="AL7" i="73"/>
  <c r="AD7" i="73"/>
  <c r="AB4" i="73"/>
  <c r="AC4" i="73" s="1"/>
  <c r="AD4" i="73" s="1"/>
  <c r="AE4" i="73" s="1"/>
  <c r="AF4" i="73" s="1"/>
  <c r="AG4" i="73" s="1"/>
  <c r="AH4" i="73" s="1"/>
  <c r="AI4" i="73" s="1"/>
  <c r="AJ4" i="73" s="1"/>
  <c r="AK4" i="73" s="1"/>
  <c r="AL4" i="73" s="1"/>
  <c r="AM4" i="73" s="1"/>
  <c r="AN4" i="73" s="1"/>
  <c r="AO4" i="73" s="1"/>
  <c r="AP4" i="73" s="1"/>
  <c r="AQ4" i="73" s="1"/>
  <c r="AR4" i="73" s="1"/>
  <c r="AS4" i="73" s="1"/>
  <c r="AT4" i="73" s="1"/>
  <c r="AU4" i="73" s="1"/>
  <c r="AV4" i="73" s="1"/>
  <c r="AW4" i="73" s="1"/>
  <c r="AX4" i="73" s="1"/>
  <c r="AY4" i="73" s="1"/>
  <c r="AZ4" i="73" s="1"/>
  <c r="BA4" i="73" s="1"/>
  <c r="BB4" i="73" s="1"/>
  <c r="BC4" i="73" s="1"/>
  <c r="BD4" i="73" s="1"/>
  <c r="BE4" i="73" s="1"/>
  <c r="P17" i="109"/>
  <c r="P16" i="109"/>
  <c r="P15" i="109"/>
  <c r="P8" i="109"/>
  <c r="AQ49" i="101"/>
  <c r="AR49" i="101" s="1"/>
  <c r="AS49" i="101" s="1"/>
  <c r="AT49" i="101" s="1"/>
  <c r="AU49" i="101" s="1"/>
  <c r="AV49" i="101" s="1"/>
  <c r="AW49" i="101" s="1"/>
  <c r="AX49" i="101" s="1"/>
  <c r="AY49" i="101" s="1"/>
  <c r="AZ49" i="101" s="1"/>
  <c r="BA49" i="101" s="1"/>
  <c r="BB49" i="101" s="1"/>
  <c r="BC49" i="101" s="1"/>
  <c r="BD49" i="101" s="1"/>
  <c r="BE49" i="101" s="1"/>
  <c r="AQ37" i="101"/>
  <c r="AR37" i="101" s="1"/>
  <c r="AS37" i="101" s="1"/>
  <c r="AT37" i="101" s="1"/>
  <c r="AU37" i="101" s="1"/>
  <c r="AV37" i="101" s="1"/>
  <c r="AW37" i="101" s="1"/>
  <c r="AX37" i="101" s="1"/>
  <c r="AY37" i="101" s="1"/>
  <c r="AZ37" i="101" s="1"/>
  <c r="BA37" i="101" s="1"/>
  <c r="BB37" i="101" s="1"/>
  <c r="BC37" i="101" s="1"/>
  <c r="BD37" i="101" s="1"/>
  <c r="BE37" i="101" s="1"/>
  <c r="AQ23" i="101"/>
  <c r="AR23" i="101" s="1"/>
  <c r="AS23" i="101" s="1"/>
  <c r="AT23" i="101" s="1"/>
  <c r="AU23" i="101" s="1"/>
  <c r="AV23" i="101" s="1"/>
  <c r="AW23" i="101" s="1"/>
  <c r="AX23" i="101" s="1"/>
  <c r="AY23" i="101" s="1"/>
  <c r="AZ23" i="101" s="1"/>
  <c r="BA23" i="101" s="1"/>
  <c r="BB23" i="101" s="1"/>
  <c r="BC23" i="101" s="1"/>
  <c r="BD23" i="101" s="1"/>
  <c r="BE23" i="101" s="1"/>
  <c r="AQ9" i="101"/>
  <c r="AR9" i="101" s="1"/>
  <c r="AS9" i="101" s="1"/>
  <c r="AT9" i="101" s="1"/>
  <c r="AU9" i="101" s="1"/>
  <c r="AV9" i="101" s="1"/>
  <c r="AW9" i="101" s="1"/>
  <c r="AX9" i="101" s="1"/>
  <c r="AY9" i="101" s="1"/>
  <c r="AZ9" i="101" s="1"/>
  <c r="BA9" i="101" s="1"/>
  <c r="BB9" i="101" s="1"/>
  <c r="BC9" i="101" s="1"/>
  <c r="BD9" i="101" s="1"/>
  <c r="BE9" i="101" s="1"/>
  <c r="AQ4" i="101"/>
  <c r="AR4" i="101" s="1"/>
  <c r="AS4" i="101" s="1"/>
  <c r="AT4" i="101" s="1"/>
  <c r="AU4" i="101" s="1"/>
  <c r="AV4" i="101" s="1"/>
  <c r="AW4" i="101" s="1"/>
  <c r="AX4" i="101" s="1"/>
  <c r="AY4" i="101" s="1"/>
  <c r="AZ4" i="101" s="1"/>
  <c r="BA4" i="101" s="1"/>
  <c r="BB4" i="101" s="1"/>
  <c r="BC4" i="101" s="1"/>
  <c r="BD4" i="101" s="1"/>
  <c r="BE4" i="101" s="1"/>
  <c r="AU49" i="97"/>
  <c r="AV49" i="97" s="1"/>
  <c r="AW49" i="97" s="1"/>
  <c r="AX49" i="97" s="1"/>
  <c r="AY49" i="97" s="1"/>
  <c r="AZ49" i="97" s="1"/>
  <c r="BA49" i="97" s="1"/>
  <c r="BB49" i="97" s="1"/>
  <c r="BC49" i="97" s="1"/>
  <c r="BD49" i="97" s="1"/>
  <c r="BE49" i="97" s="1"/>
  <c r="AU37" i="97"/>
  <c r="AV37" i="97" s="1"/>
  <c r="AW37" i="97" s="1"/>
  <c r="AX37" i="97" s="1"/>
  <c r="AY37" i="97" s="1"/>
  <c r="AZ37" i="97" s="1"/>
  <c r="BA37" i="97" s="1"/>
  <c r="BB37" i="97" s="1"/>
  <c r="BC37" i="97" s="1"/>
  <c r="BD37" i="97" s="1"/>
  <c r="BE37" i="97" s="1"/>
  <c r="AU23" i="97"/>
  <c r="AV23" i="97" s="1"/>
  <c r="AW23" i="97" s="1"/>
  <c r="AX23" i="97" s="1"/>
  <c r="AY23" i="97" s="1"/>
  <c r="AZ23" i="97" s="1"/>
  <c r="BA23" i="97" s="1"/>
  <c r="BB23" i="97" s="1"/>
  <c r="BC23" i="97" s="1"/>
  <c r="BD23" i="97" s="1"/>
  <c r="BE23" i="97" s="1"/>
  <c r="AU9" i="97"/>
  <c r="AV9" i="97" s="1"/>
  <c r="AW9" i="97" s="1"/>
  <c r="AX9" i="97" s="1"/>
  <c r="AY9" i="97" s="1"/>
  <c r="AZ9" i="97" s="1"/>
  <c r="BA9" i="97" s="1"/>
  <c r="BB9" i="97" s="1"/>
  <c r="BC9" i="97" s="1"/>
  <c r="BD9" i="97" s="1"/>
  <c r="BE9" i="97" s="1"/>
  <c r="AU4" i="97"/>
  <c r="AV4" i="97" s="1"/>
  <c r="AW4" i="97" s="1"/>
  <c r="AX4" i="97" s="1"/>
  <c r="AY4" i="97" s="1"/>
  <c r="AZ4" i="97" s="1"/>
  <c r="BA4" i="97" s="1"/>
  <c r="BB4" i="97" s="1"/>
  <c r="BC4" i="97" s="1"/>
  <c r="BD4" i="97" s="1"/>
  <c r="BE4" i="97" s="1"/>
  <c r="AG170" i="100"/>
  <c r="AH170" i="100" s="1"/>
  <c r="AI170" i="100" s="1"/>
  <c r="AJ170" i="100" s="1"/>
  <c r="AK170" i="100" s="1"/>
  <c r="AL170" i="100" s="1"/>
  <c r="AM170" i="100" s="1"/>
  <c r="AN170" i="100" s="1"/>
  <c r="AO170" i="100" s="1"/>
  <c r="AP170" i="100" s="1"/>
  <c r="AQ170" i="100" s="1"/>
  <c r="AR170" i="100" s="1"/>
  <c r="AS170" i="100" s="1"/>
  <c r="AT170" i="100" s="1"/>
  <c r="AU170" i="100" s="1"/>
  <c r="AV170" i="100" s="1"/>
  <c r="AW170" i="100" s="1"/>
  <c r="AX170" i="100" s="1"/>
  <c r="AY170" i="100" s="1"/>
  <c r="AZ170" i="100" s="1"/>
  <c r="BA170" i="100" s="1"/>
  <c r="BB170" i="100" s="1"/>
  <c r="BC170" i="100" s="1"/>
  <c r="BD170" i="100" s="1"/>
  <c r="BE170" i="100" s="1"/>
  <c r="AB170" i="100"/>
  <c r="AC170" i="100" s="1"/>
  <c r="AD170" i="100" s="1"/>
  <c r="AE170" i="100" s="1"/>
  <c r="AG137" i="100"/>
  <c r="AH137" i="100" s="1"/>
  <c r="AI137" i="100" s="1"/>
  <c r="AJ137" i="100" s="1"/>
  <c r="AK137" i="100" s="1"/>
  <c r="AL137" i="100" s="1"/>
  <c r="AM137" i="100" s="1"/>
  <c r="AN137" i="100" s="1"/>
  <c r="AO137" i="100" s="1"/>
  <c r="AP137" i="100" s="1"/>
  <c r="AQ137" i="100" s="1"/>
  <c r="AR137" i="100" s="1"/>
  <c r="AS137" i="100" s="1"/>
  <c r="AT137" i="100" s="1"/>
  <c r="AU137" i="100" s="1"/>
  <c r="AV137" i="100" s="1"/>
  <c r="AW137" i="100" s="1"/>
  <c r="AX137" i="100" s="1"/>
  <c r="AY137" i="100" s="1"/>
  <c r="AZ137" i="100" s="1"/>
  <c r="BA137" i="100" s="1"/>
  <c r="BB137" i="100" s="1"/>
  <c r="BC137" i="100" s="1"/>
  <c r="BD137" i="100" s="1"/>
  <c r="BE137" i="100" s="1"/>
  <c r="AB137" i="100"/>
  <c r="AC137" i="100" s="1"/>
  <c r="AD137" i="100" s="1"/>
  <c r="AE137" i="100" s="1"/>
  <c r="AG104" i="100"/>
  <c r="AH104" i="100" s="1"/>
  <c r="AI104" i="100" s="1"/>
  <c r="AJ104" i="100" s="1"/>
  <c r="AK104" i="100" s="1"/>
  <c r="AL104" i="100" s="1"/>
  <c r="AM104" i="100" s="1"/>
  <c r="AN104" i="100" s="1"/>
  <c r="AO104" i="100" s="1"/>
  <c r="AP104" i="100" s="1"/>
  <c r="AQ104" i="100" s="1"/>
  <c r="AR104" i="100" s="1"/>
  <c r="AS104" i="100" s="1"/>
  <c r="AT104" i="100" s="1"/>
  <c r="AU104" i="100" s="1"/>
  <c r="AV104" i="100" s="1"/>
  <c r="AW104" i="100" s="1"/>
  <c r="AX104" i="100" s="1"/>
  <c r="AY104" i="100" s="1"/>
  <c r="AZ104" i="100" s="1"/>
  <c r="BA104" i="100" s="1"/>
  <c r="BB104" i="100" s="1"/>
  <c r="BC104" i="100" s="1"/>
  <c r="BD104" i="100" s="1"/>
  <c r="BE104" i="100" s="1"/>
  <c r="AB104" i="100"/>
  <c r="AC104" i="100" s="1"/>
  <c r="AD104" i="100" s="1"/>
  <c r="AE104" i="100" s="1"/>
  <c r="AG71" i="100"/>
  <c r="AH71" i="100" s="1"/>
  <c r="AI71" i="100" s="1"/>
  <c r="AJ71" i="100" s="1"/>
  <c r="AK71" i="100" s="1"/>
  <c r="AL71" i="100" s="1"/>
  <c r="AM71" i="100" s="1"/>
  <c r="AN71" i="100" s="1"/>
  <c r="AO71" i="100" s="1"/>
  <c r="AP71" i="100" s="1"/>
  <c r="AQ71" i="100" s="1"/>
  <c r="AR71" i="100" s="1"/>
  <c r="AS71" i="100" s="1"/>
  <c r="AT71" i="100" s="1"/>
  <c r="AU71" i="100" s="1"/>
  <c r="AV71" i="100" s="1"/>
  <c r="AW71" i="100" s="1"/>
  <c r="AX71" i="100" s="1"/>
  <c r="AY71" i="100" s="1"/>
  <c r="AZ71" i="100" s="1"/>
  <c r="BA71" i="100" s="1"/>
  <c r="BB71" i="100" s="1"/>
  <c r="BC71" i="100" s="1"/>
  <c r="BD71" i="100" s="1"/>
  <c r="BE71" i="100" s="1"/>
  <c r="AB71" i="100"/>
  <c r="AC71" i="100" s="1"/>
  <c r="AD71" i="100" s="1"/>
  <c r="AE71" i="100" s="1"/>
  <c r="AG38" i="100"/>
  <c r="AH38" i="100" s="1"/>
  <c r="AI38" i="100" s="1"/>
  <c r="AJ38" i="100" s="1"/>
  <c r="AK38" i="100" s="1"/>
  <c r="AL38" i="100" s="1"/>
  <c r="AM38" i="100" s="1"/>
  <c r="AN38" i="100" s="1"/>
  <c r="AO38" i="100" s="1"/>
  <c r="AP38" i="100" s="1"/>
  <c r="AQ38" i="100" s="1"/>
  <c r="AR38" i="100" s="1"/>
  <c r="AS38" i="100" s="1"/>
  <c r="AT38" i="100" s="1"/>
  <c r="AU38" i="100" s="1"/>
  <c r="AV38" i="100" s="1"/>
  <c r="AW38" i="100" s="1"/>
  <c r="AX38" i="100" s="1"/>
  <c r="AY38" i="100" s="1"/>
  <c r="AZ38" i="100" s="1"/>
  <c r="BA38" i="100" s="1"/>
  <c r="BB38" i="100" s="1"/>
  <c r="BC38" i="100" s="1"/>
  <c r="BD38" i="100" s="1"/>
  <c r="BE38" i="100" s="1"/>
  <c r="AB38" i="100"/>
  <c r="AC38" i="100" s="1"/>
  <c r="AD38" i="100" s="1"/>
  <c r="AE38" i="100" s="1"/>
  <c r="AB4" i="100"/>
  <c r="AC4" i="100" s="1"/>
  <c r="AD4" i="100" s="1"/>
  <c r="AE4" i="100" s="1"/>
  <c r="AF4" i="100" s="1"/>
  <c r="AG4" i="100" s="1"/>
  <c r="AH4" i="100" s="1"/>
  <c r="AI4" i="100" s="1"/>
  <c r="AJ4" i="100" s="1"/>
  <c r="AK4" i="100" s="1"/>
  <c r="AL4" i="100" s="1"/>
  <c r="AM4" i="100" s="1"/>
  <c r="AN4" i="100" s="1"/>
  <c r="AO4" i="100" s="1"/>
  <c r="AP4" i="100" s="1"/>
  <c r="AQ4" i="100" s="1"/>
  <c r="AR4" i="100" s="1"/>
  <c r="AS4" i="100" s="1"/>
  <c r="AT4" i="100" s="1"/>
  <c r="AU4" i="100" s="1"/>
  <c r="AV4" i="100" s="1"/>
  <c r="AW4" i="100" s="1"/>
  <c r="AX4" i="100" s="1"/>
  <c r="AY4" i="100" s="1"/>
  <c r="AZ4" i="100" s="1"/>
  <c r="BA4" i="100" s="1"/>
  <c r="BB4" i="100" s="1"/>
  <c r="BC4" i="100" s="1"/>
  <c r="BD4" i="100" s="1"/>
  <c r="BE4" i="100" s="1"/>
  <c r="AB87" i="77"/>
  <c r="AC87" i="77" s="1"/>
  <c r="AD87" i="77" s="1"/>
  <c r="AE87" i="77" s="1"/>
  <c r="AF87" i="77" s="1"/>
  <c r="AG87" i="77" s="1"/>
  <c r="AH87" i="77" s="1"/>
  <c r="AI87" i="77" s="1"/>
  <c r="AJ87" i="77" s="1"/>
  <c r="AK87" i="77" s="1"/>
  <c r="AL87" i="77" s="1"/>
  <c r="AM87" i="77" s="1"/>
  <c r="AN87" i="77" s="1"/>
  <c r="AO87" i="77" s="1"/>
  <c r="AP87" i="77" s="1"/>
  <c r="AQ87" i="77" s="1"/>
  <c r="AR87" i="77" s="1"/>
  <c r="AS87" i="77" s="1"/>
  <c r="AT87" i="77" s="1"/>
  <c r="AU87" i="77" s="1"/>
  <c r="AV87" i="77" s="1"/>
  <c r="AW87" i="77" s="1"/>
  <c r="AX87" i="77" s="1"/>
  <c r="AY87" i="77" s="1"/>
  <c r="AZ87" i="77" s="1"/>
  <c r="BA87" i="77" s="1"/>
  <c r="BB87" i="77" s="1"/>
  <c r="BC87" i="77" s="1"/>
  <c r="BD87" i="77" s="1"/>
  <c r="BE87" i="77" s="1"/>
  <c r="AB72" i="77"/>
  <c r="AC72" i="77" s="1"/>
  <c r="AD72" i="77" s="1"/>
  <c r="AE72" i="77" s="1"/>
  <c r="AF72" i="77" s="1"/>
  <c r="AG72" i="77" s="1"/>
  <c r="AH72" i="77" s="1"/>
  <c r="AI72" i="77" s="1"/>
  <c r="AJ72" i="77" s="1"/>
  <c r="AK72" i="77" s="1"/>
  <c r="AL72" i="77" s="1"/>
  <c r="AM72" i="77" s="1"/>
  <c r="AN72" i="77" s="1"/>
  <c r="AO72" i="77" s="1"/>
  <c r="AP72" i="77" s="1"/>
  <c r="AQ72" i="77" s="1"/>
  <c r="AR72" i="77" s="1"/>
  <c r="AS72" i="77" s="1"/>
  <c r="AT72" i="77" s="1"/>
  <c r="AU72" i="77" s="1"/>
  <c r="AV72" i="77" s="1"/>
  <c r="AW72" i="77" s="1"/>
  <c r="AX72" i="77" s="1"/>
  <c r="AY72" i="77" s="1"/>
  <c r="AZ72" i="77" s="1"/>
  <c r="BA72" i="77" s="1"/>
  <c r="BB72" i="77" s="1"/>
  <c r="BC72" i="77" s="1"/>
  <c r="BD72" i="77" s="1"/>
  <c r="BE72" i="77" s="1"/>
  <c r="AB57" i="77"/>
  <c r="AC57" i="77" s="1"/>
  <c r="AD57" i="77" s="1"/>
  <c r="AE57" i="77" s="1"/>
  <c r="AF57" i="77" s="1"/>
  <c r="AG57" i="77" s="1"/>
  <c r="AH57" i="77" s="1"/>
  <c r="AI57" i="77" s="1"/>
  <c r="AJ57" i="77" s="1"/>
  <c r="AK57" i="77" s="1"/>
  <c r="AL57" i="77" s="1"/>
  <c r="AM57" i="77" s="1"/>
  <c r="AN57" i="77" s="1"/>
  <c r="AO57" i="77" s="1"/>
  <c r="AP57" i="77" s="1"/>
  <c r="AQ57" i="77" s="1"/>
  <c r="AR57" i="77" s="1"/>
  <c r="AS57" i="77" s="1"/>
  <c r="AT57" i="77" s="1"/>
  <c r="AU57" i="77" s="1"/>
  <c r="AV57" i="77" s="1"/>
  <c r="AW57" i="77" s="1"/>
  <c r="AX57" i="77" s="1"/>
  <c r="AY57" i="77" s="1"/>
  <c r="AZ57" i="77" s="1"/>
  <c r="BA57" i="77" s="1"/>
  <c r="BB57" i="77" s="1"/>
  <c r="BC57" i="77" s="1"/>
  <c r="BD57" i="77" s="1"/>
  <c r="BE57" i="77" s="1"/>
  <c r="AB42" i="77"/>
  <c r="AC42" i="77" s="1"/>
  <c r="AD42" i="77" s="1"/>
  <c r="AE42" i="77" s="1"/>
  <c r="AF42" i="77" s="1"/>
  <c r="AG42" i="77" s="1"/>
  <c r="AH42" i="77" s="1"/>
  <c r="AI42" i="77" s="1"/>
  <c r="AJ42" i="77" s="1"/>
  <c r="AK42" i="77" s="1"/>
  <c r="AL42" i="77" s="1"/>
  <c r="AM42" i="77" s="1"/>
  <c r="AN42" i="77" s="1"/>
  <c r="AO42" i="77" s="1"/>
  <c r="AP42" i="77" s="1"/>
  <c r="AQ42" i="77" s="1"/>
  <c r="AR42" i="77" s="1"/>
  <c r="AS42" i="77" s="1"/>
  <c r="AT42" i="77" s="1"/>
  <c r="AU42" i="77" s="1"/>
  <c r="AV42" i="77" s="1"/>
  <c r="AW42" i="77" s="1"/>
  <c r="AX42" i="77" s="1"/>
  <c r="AY42" i="77" s="1"/>
  <c r="AZ42" i="77" s="1"/>
  <c r="BA42" i="77" s="1"/>
  <c r="BB42" i="77" s="1"/>
  <c r="BC42" i="77" s="1"/>
  <c r="BD42" i="77" s="1"/>
  <c r="BE42" i="77" s="1"/>
  <c r="AB27" i="77"/>
  <c r="AC27" i="77" s="1"/>
  <c r="AD27" i="77" s="1"/>
  <c r="AE27" i="77" s="1"/>
  <c r="AF27" i="77" s="1"/>
  <c r="AG27" i="77" s="1"/>
  <c r="AH27" i="77" s="1"/>
  <c r="AI27" i="77" s="1"/>
  <c r="AJ27" i="77" s="1"/>
  <c r="AK27" i="77" s="1"/>
  <c r="AL27" i="77" s="1"/>
  <c r="AM27" i="77" s="1"/>
  <c r="AN27" i="77" s="1"/>
  <c r="AO27" i="77" s="1"/>
  <c r="AP27" i="77" s="1"/>
  <c r="AQ27" i="77" s="1"/>
  <c r="AR27" i="77" s="1"/>
  <c r="AS27" i="77" s="1"/>
  <c r="AT27" i="77" s="1"/>
  <c r="AU27" i="77" s="1"/>
  <c r="AV27" i="77" s="1"/>
  <c r="AW27" i="77" s="1"/>
  <c r="AX27" i="77" s="1"/>
  <c r="AY27" i="77" s="1"/>
  <c r="AZ27" i="77" s="1"/>
  <c r="BA27" i="77" s="1"/>
  <c r="BB27" i="77" s="1"/>
  <c r="BC27" i="77" s="1"/>
  <c r="BD27" i="77" s="1"/>
  <c r="BE27" i="77" s="1"/>
  <c r="BA38" i="77"/>
  <c r="AZ38" i="77"/>
  <c r="AY38" i="77"/>
  <c r="AX38" i="77"/>
  <c r="AW38" i="77"/>
  <c r="AV38" i="77"/>
  <c r="AU38" i="77"/>
  <c r="AT38" i="77"/>
  <c r="AS38" i="77"/>
  <c r="AR38" i="77"/>
  <c r="AP38" i="77"/>
  <c r="AO38" i="77"/>
  <c r="AN38" i="77"/>
  <c r="AM38" i="77"/>
  <c r="AL38" i="77"/>
  <c r="AK38" i="77"/>
  <c r="AJ38" i="77"/>
  <c r="AI38" i="77"/>
  <c r="AH38" i="77"/>
  <c r="AG38" i="77"/>
  <c r="AF38" i="77"/>
  <c r="AE38" i="77"/>
  <c r="AD38" i="77"/>
  <c r="AC38" i="77"/>
  <c r="AB38" i="77"/>
  <c r="AA38" i="77"/>
  <c r="BA37" i="77"/>
  <c r="AZ37" i="77"/>
  <c r="AY37" i="77"/>
  <c r="AX37" i="77"/>
  <c r="AW37" i="77"/>
  <c r="AV37" i="77"/>
  <c r="AU37" i="77"/>
  <c r="AT37" i="77"/>
  <c r="AR37" i="77"/>
  <c r="AQ37" i="77"/>
  <c r="AP37" i="77"/>
  <c r="AO37" i="77"/>
  <c r="AN37" i="77"/>
  <c r="AM37" i="77"/>
  <c r="AL37" i="77"/>
  <c r="AK37" i="77"/>
  <c r="AJ37" i="77"/>
  <c r="AI37" i="77"/>
  <c r="AH37" i="77"/>
  <c r="AG37" i="77"/>
  <c r="AF37" i="77"/>
  <c r="AE37" i="77"/>
  <c r="AD37" i="77"/>
  <c r="AB37" i="77"/>
  <c r="AA37" i="77"/>
  <c r="BA36" i="77"/>
  <c r="AZ36" i="77"/>
  <c r="AY36" i="77"/>
  <c r="AX36" i="77"/>
  <c r="AW36" i="77"/>
  <c r="AV36" i="77"/>
  <c r="AU36" i="77"/>
  <c r="AT36" i="77"/>
  <c r="AS36" i="77"/>
  <c r="AR36" i="77"/>
  <c r="AQ36" i="77"/>
  <c r="AP36" i="77"/>
  <c r="AO36" i="77"/>
  <c r="AN36" i="77"/>
  <c r="AM36" i="77"/>
  <c r="AL36" i="77"/>
  <c r="AK36" i="77"/>
  <c r="AJ36" i="77"/>
  <c r="AI36" i="77"/>
  <c r="AH36" i="77"/>
  <c r="AF36" i="77"/>
  <c r="AE36" i="77"/>
  <c r="AD36" i="77"/>
  <c r="AC36" i="77"/>
  <c r="AB36" i="77"/>
  <c r="AA36" i="77"/>
  <c r="BA35" i="77"/>
  <c r="AW35" i="77"/>
  <c r="AU35" i="77"/>
  <c r="AS35" i="77"/>
  <c r="AQ35" i="77"/>
  <c r="AP35" i="77"/>
  <c r="AO35" i="77"/>
  <c r="AL35" i="77"/>
  <c r="AK35" i="77"/>
  <c r="AG35" i="77"/>
  <c r="AE35" i="77"/>
  <c r="AC35" i="77"/>
  <c r="AA35" i="77"/>
  <c r="BA34" i="77"/>
  <c r="AZ34" i="77"/>
  <c r="AY34" i="77"/>
  <c r="AX34" i="77"/>
  <c r="AW34" i="77"/>
  <c r="AV34" i="77"/>
  <c r="AU34" i="77"/>
  <c r="AR34" i="77"/>
  <c r="AQ34" i="77"/>
  <c r="AO34" i="77"/>
  <c r="AN34" i="77"/>
  <c r="AM34" i="77"/>
  <c r="AL34" i="77"/>
  <c r="AK34" i="77"/>
  <c r="AJ34" i="77"/>
  <c r="AI34" i="77"/>
  <c r="AH34" i="77"/>
  <c r="AG34" i="77"/>
  <c r="AF34" i="77"/>
  <c r="AE34" i="77"/>
  <c r="AC34" i="77"/>
  <c r="AB34" i="77"/>
  <c r="AA34" i="77"/>
  <c r="AZ33" i="77"/>
  <c r="AY33" i="77"/>
  <c r="AX33" i="77"/>
  <c r="AW33" i="77"/>
  <c r="AV33" i="77"/>
  <c r="AU33" i="77"/>
  <c r="AT33" i="77"/>
  <c r="AS33" i="77"/>
  <c r="AR33" i="77"/>
  <c r="AQ33" i="77"/>
  <c r="AP33" i="77"/>
  <c r="AN33" i="77"/>
  <c r="AM33" i="77"/>
  <c r="AL33" i="77"/>
  <c r="AJ33" i="77"/>
  <c r="AI33" i="77"/>
  <c r="AG33" i="77"/>
  <c r="AF33" i="77"/>
  <c r="AE33" i="77"/>
  <c r="AD33" i="77"/>
  <c r="AC33" i="77"/>
  <c r="AB33" i="77"/>
  <c r="AA33" i="77"/>
  <c r="BA32" i="77"/>
  <c r="AX32" i="77"/>
  <c r="AW32" i="77"/>
  <c r="AT32" i="77"/>
  <c r="AS32" i="77"/>
  <c r="AQ32" i="77"/>
  <c r="AP32" i="77"/>
  <c r="AO32" i="77"/>
  <c r="AM32" i="77"/>
  <c r="AL32" i="77"/>
  <c r="AK32" i="77"/>
  <c r="AH32" i="77"/>
  <c r="AG32" i="77"/>
  <c r="AD32" i="77"/>
  <c r="AC32" i="77"/>
  <c r="AA32" i="77"/>
  <c r="BA30" i="77"/>
  <c r="AZ30" i="77"/>
  <c r="AY30" i="77"/>
  <c r="AX30" i="77"/>
  <c r="AW30" i="77"/>
  <c r="AV30" i="77"/>
  <c r="AU30" i="77"/>
  <c r="AT30" i="77"/>
  <c r="AS30" i="77"/>
  <c r="AR30" i="77"/>
  <c r="AQ30" i="77"/>
  <c r="AP30" i="77"/>
  <c r="AO30" i="77"/>
  <c r="AN30" i="77"/>
  <c r="AM30" i="77"/>
  <c r="AL30" i="77"/>
  <c r="AK30" i="77"/>
  <c r="AJ30" i="77"/>
  <c r="AI30" i="77"/>
  <c r="AH30" i="77"/>
  <c r="AG30" i="77"/>
  <c r="AF30" i="77"/>
  <c r="AE30" i="77"/>
  <c r="AD30" i="77"/>
  <c r="AC30" i="77"/>
  <c r="AB30" i="77"/>
  <c r="AA30" i="77"/>
  <c r="BA29" i="77"/>
  <c r="AZ29" i="77"/>
  <c r="AY29" i="77"/>
  <c r="AX29" i="77"/>
  <c r="AW29" i="77"/>
  <c r="AV29" i="77"/>
  <c r="AU29" i="77"/>
  <c r="AT29" i="77"/>
  <c r="AS29" i="77"/>
  <c r="AR29" i="77"/>
  <c r="AQ29" i="77"/>
  <c r="AP29" i="77"/>
  <c r="AO29" i="77"/>
  <c r="AN29" i="77"/>
  <c r="AM29" i="77"/>
  <c r="AL29" i="77"/>
  <c r="AK29" i="77"/>
  <c r="AJ29" i="77"/>
  <c r="AI29" i="77"/>
  <c r="AH29" i="77"/>
  <c r="AG29" i="77"/>
  <c r="AF29" i="77"/>
  <c r="AE29" i="77"/>
  <c r="AD29" i="77"/>
  <c r="AC29" i="77"/>
  <c r="AB29" i="77"/>
  <c r="AA29" i="77"/>
  <c r="AB4" i="77"/>
  <c r="AC4" i="77" s="1"/>
  <c r="AD4" i="77" s="1"/>
  <c r="AE4" i="77" s="1"/>
  <c r="AF4" i="77" s="1"/>
  <c r="AG4" i="77" s="1"/>
  <c r="AH4" i="77" s="1"/>
  <c r="AI4" i="77" s="1"/>
  <c r="AJ4" i="77" s="1"/>
  <c r="AK4" i="77" s="1"/>
  <c r="AL4" i="77" s="1"/>
  <c r="AM4" i="77" s="1"/>
  <c r="AN4" i="77" s="1"/>
  <c r="AO4" i="77" s="1"/>
  <c r="AP4" i="77" s="1"/>
  <c r="AQ4" i="77" s="1"/>
  <c r="AR4" i="77" s="1"/>
  <c r="AS4" i="77" s="1"/>
  <c r="AT4" i="77" s="1"/>
  <c r="AU4" i="77" s="1"/>
  <c r="AV4" i="77" s="1"/>
  <c r="AW4" i="77" s="1"/>
  <c r="AX4" i="77" s="1"/>
  <c r="AY4" i="77" s="1"/>
  <c r="AZ4" i="77" s="1"/>
  <c r="BA4" i="77" s="1"/>
  <c r="BB4" i="77" s="1"/>
  <c r="BC4" i="77" s="1"/>
  <c r="BD4" i="77" s="1"/>
  <c r="BE4" i="77" s="1"/>
  <c r="AB44" i="76"/>
  <c r="AC44" i="76" s="1"/>
  <c r="AD44" i="76" s="1"/>
  <c r="AE44" i="76" s="1"/>
  <c r="AF44" i="76" s="1"/>
  <c r="AG44" i="76" s="1"/>
  <c r="AH44" i="76" s="1"/>
  <c r="AI44" i="76" s="1"/>
  <c r="AJ44" i="76" s="1"/>
  <c r="AK44" i="76" s="1"/>
  <c r="AL44" i="76" s="1"/>
  <c r="AM44" i="76" s="1"/>
  <c r="AN44" i="76" s="1"/>
  <c r="AO44" i="76" s="1"/>
  <c r="AP44" i="76" s="1"/>
  <c r="AQ44" i="76" s="1"/>
  <c r="AR44" i="76" s="1"/>
  <c r="AS44" i="76" s="1"/>
  <c r="AT44" i="76" s="1"/>
  <c r="AU44" i="76" s="1"/>
  <c r="AV44" i="76" s="1"/>
  <c r="AW44" i="76" s="1"/>
  <c r="AX44" i="76" s="1"/>
  <c r="AY44" i="76" s="1"/>
  <c r="AZ44" i="76" s="1"/>
  <c r="BA44" i="76" s="1"/>
  <c r="BB44" i="76" s="1"/>
  <c r="BC44" i="76" s="1"/>
  <c r="BD44" i="76" s="1"/>
  <c r="BE44" i="76" s="1"/>
  <c r="AB36" i="76"/>
  <c r="AC36" i="76" s="1"/>
  <c r="AD36" i="76" s="1"/>
  <c r="AE36" i="76" s="1"/>
  <c r="AF36" i="76" s="1"/>
  <c r="AG36" i="76" s="1"/>
  <c r="AH36" i="76" s="1"/>
  <c r="AI36" i="76" s="1"/>
  <c r="AJ36" i="76" s="1"/>
  <c r="AK36" i="76" s="1"/>
  <c r="AL36" i="76" s="1"/>
  <c r="AM36" i="76" s="1"/>
  <c r="AN36" i="76" s="1"/>
  <c r="AO36" i="76" s="1"/>
  <c r="AP36" i="76" s="1"/>
  <c r="AQ36" i="76" s="1"/>
  <c r="AR36" i="76" s="1"/>
  <c r="AS36" i="76" s="1"/>
  <c r="AT36" i="76" s="1"/>
  <c r="AU36" i="76" s="1"/>
  <c r="AV36" i="76" s="1"/>
  <c r="AW36" i="76" s="1"/>
  <c r="AX36" i="76" s="1"/>
  <c r="AY36" i="76" s="1"/>
  <c r="AZ36" i="76" s="1"/>
  <c r="BA36" i="76" s="1"/>
  <c r="BB36" i="76" s="1"/>
  <c r="BC36" i="76" s="1"/>
  <c r="BD36" i="76" s="1"/>
  <c r="BE36" i="76" s="1"/>
  <c r="AB28" i="76"/>
  <c r="AC28" i="76" s="1"/>
  <c r="AD28" i="76" s="1"/>
  <c r="AE28" i="76" s="1"/>
  <c r="AF28" i="76" s="1"/>
  <c r="AG28" i="76" s="1"/>
  <c r="AH28" i="76" s="1"/>
  <c r="AI28" i="76" s="1"/>
  <c r="AJ28" i="76" s="1"/>
  <c r="AK28" i="76" s="1"/>
  <c r="AL28" i="76" s="1"/>
  <c r="AM28" i="76" s="1"/>
  <c r="AN28" i="76" s="1"/>
  <c r="AO28" i="76" s="1"/>
  <c r="AP28" i="76" s="1"/>
  <c r="AQ28" i="76" s="1"/>
  <c r="AR28" i="76" s="1"/>
  <c r="AS28" i="76" s="1"/>
  <c r="AT28" i="76" s="1"/>
  <c r="AU28" i="76" s="1"/>
  <c r="AV28" i="76" s="1"/>
  <c r="AW28" i="76" s="1"/>
  <c r="AX28" i="76" s="1"/>
  <c r="AY28" i="76" s="1"/>
  <c r="AZ28" i="76" s="1"/>
  <c r="BA28" i="76" s="1"/>
  <c r="BB28" i="76" s="1"/>
  <c r="BC28" i="76" s="1"/>
  <c r="BD28" i="76" s="1"/>
  <c r="BE28" i="76" s="1"/>
  <c r="AB20" i="76"/>
  <c r="AC20" i="76" s="1"/>
  <c r="AD20" i="76" s="1"/>
  <c r="AE20" i="76" s="1"/>
  <c r="AF20" i="76" s="1"/>
  <c r="AG20" i="76" s="1"/>
  <c r="AH20" i="76" s="1"/>
  <c r="AI20" i="76" s="1"/>
  <c r="AJ20" i="76" s="1"/>
  <c r="AK20" i="76" s="1"/>
  <c r="AL20" i="76" s="1"/>
  <c r="AM20" i="76" s="1"/>
  <c r="AN20" i="76" s="1"/>
  <c r="AO20" i="76" s="1"/>
  <c r="AP20" i="76" s="1"/>
  <c r="AQ20" i="76" s="1"/>
  <c r="AR20" i="76" s="1"/>
  <c r="AS20" i="76" s="1"/>
  <c r="AT20" i="76" s="1"/>
  <c r="AU20" i="76" s="1"/>
  <c r="AV20" i="76" s="1"/>
  <c r="AW20" i="76" s="1"/>
  <c r="AX20" i="76" s="1"/>
  <c r="AY20" i="76" s="1"/>
  <c r="AZ20" i="76" s="1"/>
  <c r="BA20" i="76" s="1"/>
  <c r="BB20" i="76" s="1"/>
  <c r="BC20" i="76" s="1"/>
  <c r="BD20" i="76" s="1"/>
  <c r="BE20" i="76" s="1"/>
  <c r="AB12" i="76"/>
  <c r="AC12" i="76" s="1"/>
  <c r="AD12" i="76" s="1"/>
  <c r="AE12" i="76" s="1"/>
  <c r="AF12" i="76" s="1"/>
  <c r="AG12" i="76" s="1"/>
  <c r="AH12" i="76" s="1"/>
  <c r="AI12" i="76" s="1"/>
  <c r="AJ12" i="76" s="1"/>
  <c r="AK12" i="76" s="1"/>
  <c r="AL12" i="76" s="1"/>
  <c r="AM12" i="76" s="1"/>
  <c r="AN12" i="76" s="1"/>
  <c r="AO12" i="76" s="1"/>
  <c r="AP12" i="76" s="1"/>
  <c r="AQ12" i="76" s="1"/>
  <c r="AR12" i="76" s="1"/>
  <c r="AS12" i="76" s="1"/>
  <c r="AT12" i="76" s="1"/>
  <c r="AU12" i="76" s="1"/>
  <c r="AV12" i="76" s="1"/>
  <c r="AW12" i="76" s="1"/>
  <c r="AX12" i="76" s="1"/>
  <c r="AY12" i="76" s="1"/>
  <c r="AZ12" i="76" s="1"/>
  <c r="BA12" i="76" s="1"/>
  <c r="BB12" i="76" s="1"/>
  <c r="BC12" i="76" s="1"/>
  <c r="BD12" i="76" s="1"/>
  <c r="BE12" i="76" s="1"/>
  <c r="AB4" i="76"/>
  <c r="AC4" i="76" s="1"/>
  <c r="AD4" i="76" s="1"/>
  <c r="AE4" i="76" s="1"/>
  <c r="AF4" i="76" s="1"/>
  <c r="AG4" i="76" s="1"/>
  <c r="AH4" i="76" s="1"/>
  <c r="AI4" i="76" s="1"/>
  <c r="AJ4" i="76" s="1"/>
  <c r="AK4" i="76" s="1"/>
  <c r="AL4" i="76" s="1"/>
  <c r="AM4" i="76" s="1"/>
  <c r="AN4" i="76" s="1"/>
  <c r="AO4" i="76" s="1"/>
  <c r="AP4" i="76" s="1"/>
  <c r="AQ4" i="76" s="1"/>
  <c r="AR4" i="76" s="1"/>
  <c r="AS4" i="76" s="1"/>
  <c r="AT4" i="76" s="1"/>
  <c r="AU4" i="76" s="1"/>
  <c r="AV4" i="76" s="1"/>
  <c r="AW4" i="76" s="1"/>
  <c r="AX4" i="76" s="1"/>
  <c r="AY4" i="76" s="1"/>
  <c r="AZ4" i="76" s="1"/>
  <c r="BA4" i="76" s="1"/>
  <c r="BB4" i="76" s="1"/>
  <c r="BC4" i="76" s="1"/>
  <c r="BD4" i="76" s="1"/>
  <c r="BE4" i="76" s="1"/>
  <c r="AB95" i="75"/>
  <c r="AC95" i="75" s="1"/>
  <c r="AD95" i="75" s="1"/>
  <c r="AE95" i="75" s="1"/>
  <c r="AF95" i="75" s="1"/>
  <c r="AG95" i="75" s="1"/>
  <c r="AH95" i="75" s="1"/>
  <c r="AI95" i="75" s="1"/>
  <c r="AJ95" i="75" s="1"/>
  <c r="AK95" i="75" s="1"/>
  <c r="AL95" i="75" s="1"/>
  <c r="AM95" i="75" s="1"/>
  <c r="AN95" i="75" s="1"/>
  <c r="AO95" i="75" s="1"/>
  <c r="AP95" i="75" s="1"/>
  <c r="AQ95" i="75" s="1"/>
  <c r="AR95" i="75" s="1"/>
  <c r="AS95" i="75" s="1"/>
  <c r="AT95" i="75" s="1"/>
  <c r="AU95" i="75" s="1"/>
  <c r="AV95" i="75" s="1"/>
  <c r="AW95" i="75" s="1"/>
  <c r="AX95" i="75" s="1"/>
  <c r="AY95" i="75" s="1"/>
  <c r="AZ95" i="75" s="1"/>
  <c r="BA95" i="75" s="1"/>
  <c r="BB95" i="75" s="1"/>
  <c r="BC95" i="75" s="1"/>
  <c r="BD95" i="75" s="1"/>
  <c r="BE95" i="75" s="1"/>
  <c r="AB79" i="75"/>
  <c r="AC79" i="75" s="1"/>
  <c r="AD79" i="75" s="1"/>
  <c r="AE79" i="75" s="1"/>
  <c r="AF79" i="75" s="1"/>
  <c r="AG79" i="75" s="1"/>
  <c r="AH79" i="75" s="1"/>
  <c r="AI79" i="75" s="1"/>
  <c r="AJ79" i="75" s="1"/>
  <c r="AK79" i="75" s="1"/>
  <c r="AL79" i="75" s="1"/>
  <c r="AM79" i="75" s="1"/>
  <c r="AN79" i="75" s="1"/>
  <c r="AO79" i="75" s="1"/>
  <c r="AP79" i="75" s="1"/>
  <c r="AQ79" i="75" s="1"/>
  <c r="AR79" i="75" s="1"/>
  <c r="AS79" i="75" s="1"/>
  <c r="AT79" i="75" s="1"/>
  <c r="AU79" i="75" s="1"/>
  <c r="AV79" i="75" s="1"/>
  <c r="AW79" i="75" s="1"/>
  <c r="AX79" i="75" s="1"/>
  <c r="AY79" i="75" s="1"/>
  <c r="AZ79" i="75" s="1"/>
  <c r="BA79" i="75" s="1"/>
  <c r="BB79" i="75" s="1"/>
  <c r="BC79" i="75" s="1"/>
  <c r="BD79" i="75" s="1"/>
  <c r="BE79" i="75" s="1"/>
  <c r="AB63" i="75"/>
  <c r="AC63" i="75" s="1"/>
  <c r="AD63" i="75" s="1"/>
  <c r="AE63" i="75" s="1"/>
  <c r="AF63" i="75" s="1"/>
  <c r="AG63" i="75" s="1"/>
  <c r="AH63" i="75" s="1"/>
  <c r="AI63" i="75" s="1"/>
  <c r="AJ63" i="75" s="1"/>
  <c r="AK63" i="75" s="1"/>
  <c r="AL63" i="75" s="1"/>
  <c r="AM63" i="75" s="1"/>
  <c r="AN63" i="75" s="1"/>
  <c r="AO63" i="75" s="1"/>
  <c r="AP63" i="75" s="1"/>
  <c r="AQ63" i="75" s="1"/>
  <c r="AR63" i="75" s="1"/>
  <c r="AS63" i="75" s="1"/>
  <c r="AT63" i="75" s="1"/>
  <c r="AU63" i="75" s="1"/>
  <c r="AV63" i="75" s="1"/>
  <c r="AW63" i="75" s="1"/>
  <c r="AX63" i="75" s="1"/>
  <c r="AY63" i="75" s="1"/>
  <c r="AZ63" i="75" s="1"/>
  <c r="BA63" i="75" s="1"/>
  <c r="BB63" i="75" s="1"/>
  <c r="BC63" i="75" s="1"/>
  <c r="BD63" i="75" s="1"/>
  <c r="BE63" i="75" s="1"/>
  <c r="AB47" i="75"/>
  <c r="AC47" i="75" s="1"/>
  <c r="AD47" i="75" s="1"/>
  <c r="AE47" i="75" s="1"/>
  <c r="AF47" i="75" s="1"/>
  <c r="AG47" i="75" s="1"/>
  <c r="AH47" i="75" s="1"/>
  <c r="AI47" i="75" s="1"/>
  <c r="AJ47" i="75" s="1"/>
  <c r="AK47" i="75" s="1"/>
  <c r="AL47" i="75" s="1"/>
  <c r="AM47" i="75" s="1"/>
  <c r="AN47" i="75" s="1"/>
  <c r="AO47" i="75" s="1"/>
  <c r="AP47" i="75" s="1"/>
  <c r="AQ47" i="75" s="1"/>
  <c r="AR47" i="75" s="1"/>
  <c r="AS47" i="75" s="1"/>
  <c r="AT47" i="75" s="1"/>
  <c r="AU47" i="75" s="1"/>
  <c r="AV47" i="75" s="1"/>
  <c r="AW47" i="75" s="1"/>
  <c r="AX47" i="75" s="1"/>
  <c r="AY47" i="75" s="1"/>
  <c r="AZ47" i="75" s="1"/>
  <c r="BA47" i="75" s="1"/>
  <c r="BB47" i="75" s="1"/>
  <c r="AB31" i="75"/>
  <c r="AC31" i="75" s="1"/>
  <c r="AD31" i="75" s="1"/>
  <c r="AE31" i="75" s="1"/>
  <c r="AF31" i="75" s="1"/>
  <c r="AG31" i="75" s="1"/>
  <c r="AH31" i="75" s="1"/>
  <c r="AI31" i="75" s="1"/>
  <c r="AJ31" i="75" s="1"/>
  <c r="AK31" i="75" s="1"/>
  <c r="AL31" i="75" s="1"/>
  <c r="AM31" i="75" s="1"/>
  <c r="AN31" i="75" s="1"/>
  <c r="AO31" i="75" s="1"/>
  <c r="AP31" i="75" s="1"/>
  <c r="AQ31" i="75" s="1"/>
  <c r="AR31" i="75" s="1"/>
  <c r="AS31" i="75" s="1"/>
  <c r="AT31" i="75" s="1"/>
  <c r="AU31" i="75" s="1"/>
  <c r="AV31" i="75" s="1"/>
  <c r="AW31" i="75" s="1"/>
  <c r="AX31" i="75" s="1"/>
  <c r="AY31" i="75" s="1"/>
  <c r="AZ31" i="75" s="1"/>
  <c r="BA31" i="75" s="1"/>
  <c r="BB31" i="75" s="1"/>
  <c r="BC31" i="75" s="1"/>
  <c r="BD31" i="75" s="1"/>
  <c r="BE31" i="75" s="1"/>
  <c r="BA43" i="75"/>
  <c r="BB107" i="75" s="1"/>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BA42" i="75"/>
  <c r="BB106" i="75" s="1"/>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BA41" i="75"/>
  <c r="BB105" i="75" s="1"/>
  <c r="AZ41" i="75"/>
  <c r="AY41" i="75"/>
  <c r="AX41" i="75"/>
  <c r="AW41" i="75"/>
  <c r="AV41" i="75"/>
  <c r="AU41" i="75"/>
  <c r="AT41" i="75"/>
  <c r="AR41" i="75"/>
  <c r="AQ41" i="75"/>
  <c r="AP41" i="75"/>
  <c r="AO41" i="75"/>
  <c r="AN41" i="75"/>
  <c r="AM41" i="75"/>
  <c r="AL41" i="75"/>
  <c r="AK41" i="75"/>
  <c r="AJ41" i="75"/>
  <c r="AI41" i="75"/>
  <c r="AH41" i="75"/>
  <c r="AF41" i="75"/>
  <c r="AE41" i="75"/>
  <c r="AD41" i="75"/>
  <c r="AC41" i="75"/>
  <c r="AB41" i="75"/>
  <c r="AA41" i="75"/>
  <c r="BA40" i="75"/>
  <c r="BB104" i="75" s="1"/>
  <c r="AZ40" i="75"/>
  <c r="AY40" i="75"/>
  <c r="AX40" i="75"/>
  <c r="AW40" i="75"/>
  <c r="AV40" i="75"/>
  <c r="AU40" i="75"/>
  <c r="AT40" i="75"/>
  <c r="AS40" i="75"/>
  <c r="AR40" i="75"/>
  <c r="AQ40" i="75"/>
  <c r="AP40" i="75"/>
  <c r="AO40" i="75"/>
  <c r="AM40" i="75"/>
  <c r="AL40" i="75"/>
  <c r="AK40" i="75"/>
  <c r="AJ40" i="75"/>
  <c r="AI40" i="75"/>
  <c r="AH40" i="75"/>
  <c r="AG40" i="75"/>
  <c r="AF40" i="75"/>
  <c r="AE40" i="75"/>
  <c r="AD40" i="75"/>
  <c r="AC40" i="75"/>
  <c r="AB40" i="75"/>
  <c r="AA40" i="75"/>
  <c r="BA39" i="75"/>
  <c r="BB103" i="75" s="1"/>
  <c r="AZ39" i="75"/>
  <c r="AW39" i="75"/>
  <c r="AV39" i="75"/>
  <c r="AS39" i="75"/>
  <c r="AR39" i="75"/>
  <c r="AP39" i="75"/>
  <c r="AO39" i="75"/>
  <c r="AN39" i="75"/>
  <c r="AL39" i="75"/>
  <c r="AK39" i="75"/>
  <c r="AJ39" i="75"/>
  <c r="AG39" i="75"/>
  <c r="AF39" i="75"/>
  <c r="AD39" i="75"/>
  <c r="AC39" i="75"/>
  <c r="AB39" i="75"/>
  <c r="BA37" i="75"/>
  <c r="BB101" i="75" s="1"/>
  <c r="AZ37" i="75"/>
  <c r="AY37" i="75"/>
  <c r="AX37" i="75"/>
  <c r="AW37" i="75"/>
  <c r="AV37" i="75"/>
  <c r="AU37" i="75"/>
  <c r="AT37" i="75"/>
  <c r="AS37" i="75"/>
  <c r="AR37" i="75"/>
  <c r="AQ37" i="75"/>
  <c r="AP37" i="75"/>
  <c r="AO37" i="75"/>
  <c r="AN37" i="75"/>
  <c r="AM37" i="75"/>
  <c r="AL37" i="75"/>
  <c r="AK37" i="75"/>
  <c r="AJ37" i="75"/>
  <c r="AI37" i="75"/>
  <c r="AH37" i="75"/>
  <c r="AG37" i="75"/>
  <c r="AF37" i="75"/>
  <c r="AD37" i="75"/>
  <c r="AC37" i="75"/>
  <c r="AB37" i="75"/>
  <c r="AA37" i="75"/>
  <c r="AZ36" i="75"/>
  <c r="AY36" i="75"/>
  <c r="AW36" i="75"/>
  <c r="AV36" i="75"/>
  <c r="AU36" i="75"/>
  <c r="AR36" i="75"/>
  <c r="AQ36" i="75"/>
  <c r="AN36" i="75"/>
  <c r="AM36" i="75"/>
  <c r="AK36" i="75"/>
  <c r="AJ36" i="75"/>
  <c r="AI36" i="75"/>
  <c r="AF36" i="75"/>
  <c r="AE36" i="75"/>
  <c r="AC36" i="75"/>
  <c r="AB36" i="75"/>
  <c r="AA36" i="75"/>
  <c r="BA33" i="75"/>
  <c r="BB97" i="75" s="1"/>
  <c r="AZ33" i="75"/>
  <c r="AY33" i="75"/>
  <c r="AX33" i="75"/>
  <c r="AW33" i="75"/>
  <c r="AV33" i="75"/>
  <c r="AU33" i="75"/>
  <c r="AT33" i="75"/>
  <c r="AS33" i="75"/>
  <c r="AR33" i="75"/>
  <c r="AQ33" i="75"/>
  <c r="AP33" i="75"/>
  <c r="AO33" i="75"/>
  <c r="AN33" i="75"/>
  <c r="AM33" i="75"/>
  <c r="AL33" i="75"/>
  <c r="AJ33" i="75"/>
  <c r="AI33" i="75"/>
  <c r="AH33" i="75"/>
  <c r="AG33" i="75"/>
  <c r="AF33" i="75"/>
  <c r="AE33" i="75"/>
  <c r="AD33" i="75"/>
  <c r="AC33" i="75"/>
  <c r="AB33" i="75"/>
  <c r="AA33" i="75"/>
  <c r="AB4" i="75"/>
  <c r="AC4" i="75" s="1"/>
  <c r="AD4" i="75" s="1"/>
  <c r="AE4" i="75" s="1"/>
  <c r="AF4" i="75" s="1"/>
  <c r="AG4" i="75" s="1"/>
  <c r="AH4" i="75" s="1"/>
  <c r="AI4" i="75" s="1"/>
  <c r="AJ4" i="75" s="1"/>
  <c r="AK4" i="75" s="1"/>
  <c r="AL4" i="75" s="1"/>
  <c r="AM4" i="75" s="1"/>
  <c r="AN4" i="75" s="1"/>
  <c r="AO4" i="75" s="1"/>
  <c r="AP4" i="75" s="1"/>
  <c r="AQ4" i="75" s="1"/>
  <c r="AR4" i="75" s="1"/>
  <c r="AS4" i="75" s="1"/>
  <c r="AT4" i="75" s="1"/>
  <c r="AU4" i="75" s="1"/>
  <c r="AV4" i="75" s="1"/>
  <c r="AW4" i="75" s="1"/>
  <c r="AX4" i="75" s="1"/>
  <c r="AY4" i="75" s="1"/>
  <c r="AZ4" i="75" s="1"/>
  <c r="BA4" i="75" s="1"/>
  <c r="BB4" i="75" s="1"/>
  <c r="BC4" i="75" s="1"/>
  <c r="BD4" i="75" s="1"/>
  <c r="BE4" i="75" s="1"/>
  <c r="AB49" i="74"/>
  <c r="AC49" i="74" s="1"/>
  <c r="AD49" i="74" s="1"/>
  <c r="AE49" i="74" s="1"/>
  <c r="AF49" i="74" s="1"/>
  <c r="AG49" i="74" s="1"/>
  <c r="AH49" i="74" s="1"/>
  <c r="AI49" i="74" s="1"/>
  <c r="AJ49" i="74" s="1"/>
  <c r="AK49" i="74" s="1"/>
  <c r="AL49" i="74" s="1"/>
  <c r="AM49" i="74" s="1"/>
  <c r="AN49" i="74" s="1"/>
  <c r="AO49" i="74" s="1"/>
  <c r="AP49" i="74" s="1"/>
  <c r="AQ49" i="74" s="1"/>
  <c r="AR49" i="74" s="1"/>
  <c r="AS49" i="74" s="1"/>
  <c r="AT49" i="74" s="1"/>
  <c r="AU49" i="74" s="1"/>
  <c r="AV49" i="74" s="1"/>
  <c r="AW49" i="74" s="1"/>
  <c r="AX49" i="74" s="1"/>
  <c r="AY49" i="74" s="1"/>
  <c r="AZ49" i="74" s="1"/>
  <c r="BA49" i="74" s="1"/>
  <c r="BB49" i="74" s="1"/>
  <c r="BC49" i="74" s="1"/>
  <c r="BD49" i="74" s="1"/>
  <c r="BE49" i="74" s="1"/>
  <c r="AB40" i="74"/>
  <c r="AC40" i="74" s="1"/>
  <c r="AD40" i="74" s="1"/>
  <c r="AE40" i="74" s="1"/>
  <c r="AF40" i="74" s="1"/>
  <c r="AG40" i="74" s="1"/>
  <c r="AH40" i="74" s="1"/>
  <c r="AI40" i="74" s="1"/>
  <c r="AJ40" i="74" s="1"/>
  <c r="AK40" i="74" s="1"/>
  <c r="AL40" i="74" s="1"/>
  <c r="AM40" i="74" s="1"/>
  <c r="AN40" i="74" s="1"/>
  <c r="AO40" i="74" s="1"/>
  <c r="AP40" i="74" s="1"/>
  <c r="AQ40" i="74" s="1"/>
  <c r="AR40" i="74" s="1"/>
  <c r="AS40" i="74" s="1"/>
  <c r="AT40" i="74" s="1"/>
  <c r="AU40" i="74" s="1"/>
  <c r="AV40" i="74" s="1"/>
  <c r="AW40" i="74" s="1"/>
  <c r="AX40" i="74" s="1"/>
  <c r="AY40" i="74" s="1"/>
  <c r="AZ40" i="74" s="1"/>
  <c r="BA40" i="74" s="1"/>
  <c r="BB40" i="74" s="1"/>
  <c r="BC40" i="74" s="1"/>
  <c r="BD40" i="74" s="1"/>
  <c r="BE40" i="74" s="1"/>
  <c r="AB31" i="74"/>
  <c r="AC31" i="74" s="1"/>
  <c r="AD31" i="74" s="1"/>
  <c r="AE31" i="74" s="1"/>
  <c r="AF31" i="74" s="1"/>
  <c r="AG31" i="74" s="1"/>
  <c r="AH31" i="74" s="1"/>
  <c r="AI31" i="74" s="1"/>
  <c r="AJ31" i="74" s="1"/>
  <c r="AK31" i="74" s="1"/>
  <c r="AL31" i="74" s="1"/>
  <c r="AM31" i="74" s="1"/>
  <c r="AN31" i="74" s="1"/>
  <c r="AO31" i="74" s="1"/>
  <c r="AP31" i="74" s="1"/>
  <c r="AQ31" i="74" s="1"/>
  <c r="AR31" i="74" s="1"/>
  <c r="AS31" i="74" s="1"/>
  <c r="AT31" i="74" s="1"/>
  <c r="AU31" i="74" s="1"/>
  <c r="AV31" i="74" s="1"/>
  <c r="AW31" i="74" s="1"/>
  <c r="AX31" i="74" s="1"/>
  <c r="AY31" i="74" s="1"/>
  <c r="AZ31" i="74" s="1"/>
  <c r="BA31" i="74" s="1"/>
  <c r="BB31" i="74" s="1"/>
  <c r="BC31" i="74" s="1"/>
  <c r="BD31" i="74" s="1"/>
  <c r="BE31" i="74" s="1"/>
  <c r="AB22" i="74"/>
  <c r="AC22" i="74" s="1"/>
  <c r="AD22" i="74" s="1"/>
  <c r="AE22" i="74" s="1"/>
  <c r="AF22" i="74" s="1"/>
  <c r="AG22" i="74" s="1"/>
  <c r="AH22" i="74" s="1"/>
  <c r="AI22" i="74" s="1"/>
  <c r="AJ22" i="74" s="1"/>
  <c r="AK22" i="74" s="1"/>
  <c r="AL22" i="74" s="1"/>
  <c r="AM22" i="74" s="1"/>
  <c r="AN22" i="74" s="1"/>
  <c r="AO22" i="74" s="1"/>
  <c r="AP22" i="74" s="1"/>
  <c r="AQ22" i="74" s="1"/>
  <c r="AR22" i="74" s="1"/>
  <c r="AS22" i="74" s="1"/>
  <c r="AT22" i="74" s="1"/>
  <c r="AU22" i="74" s="1"/>
  <c r="AV22" i="74" s="1"/>
  <c r="AW22" i="74" s="1"/>
  <c r="AX22" i="74" s="1"/>
  <c r="AY22" i="74" s="1"/>
  <c r="AZ22" i="74" s="1"/>
  <c r="BA22" i="74" s="1"/>
  <c r="BB22" i="74" s="1"/>
  <c r="BC22" i="74" s="1"/>
  <c r="BD22" i="74" s="1"/>
  <c r="BE22" i="74" s="1"/>
  <c r="AB13" i="74"/>
  <c r="AC13" i="74" s="1"/>
  <c r="AD13" i="74" s="1"/>
  <c r="AE13" i="74" s="1"/>
  <c r="AF13" i="74" s="1"/>
  <c r="AG13" i="74" s="1"/>
  <c r="AH13" i="74" s="1"/>
  <c r="AI13" i="74" s="1"/>
  <c r="AJ13" i="74" s="1"/>
  <c r="AK13" i="74" s="1"/>
  <c r="AL13" i="74" s="1"/>
  <c r="AM13" i="74" s="1"/>
  <c r="AN13" i="74" s="1"/>
  <c r="AO13" i="74" s="1"/>
  <c r="AP13" i="74" s="1"/>
  <c r="AQ13" i="74" s="1"/>
  <c r="AR13" i="74" s="1"/>
  <c r="AS13" i="74" s="1"/>
  <c r="AT13" i="74" s="1"/>
  <c r="AU13" i="74" s="1"/>
  <c r="AV13" i="74" s="1"/>
  <c r="AW13" i="74" s="1"/>
  <c r="AX13" i="74" s="1"/>
  <c r="AY13" i="74" s="1"/>
  <c r="AZ13" i="74" s="1"/>
  <c r="BA13" i="74" s="1"/>
  <c r="BB13" i="74" s="1"/>
  <c r="BC13" i="74" s="1"/>
  <c r="BD13" i="74" s="1"/>
  <c r="BE13" i="74" s="1"/>
  <c r="AB4" i="74"/>
  <c r="AC4" i="74" s="1"/>
  <c r="AD4" i="74" s="1"/>
  <c r="AE4" i="74" s="1"/>
  <c r="AF4" i="74" s="1"/>
  <c r="AG4" i="74" s="1"/>
  <c r="AH4" i="74" s="1"/>
  <c r="AI4" i="74" s="1"/>
  <c r="AJ4" i="74" s="1"/>
  <c r="AK4" i="74" s="1"/>
  <c r="AL4" i="74" s="1"/>
  <c r="AM4" i="74" s="1"/>
  <c r="AN4" i="74" s="1"/>
  <c r="AO4" i="74" s="1"/>
  <c r="AP4" i="74" s="1"/>
  <c r="AQ4" i="74" s="1"/>
  <c r="AR4" i="74" s="1"/>
  <c r="AS4" i="74" s="1"/>
  <c r="AT4" i="74" s="1"/>
  <c r="AU4" i="74" s="1"/>
  <c r="AV4" i="74" s="1"/>
  <c r="AW4" i="74" s="1"/>
  <c r="AX4" i="74" s="1"/>
  <c r="AY4" i="74" s="1"/>
  <c r="AZ4" i="74" s="1"/>
  <c r="BA4" i="74" s="1"/>
  <c r="BB4" i="74" s="1"/>
  <c r="BC4" i="74" s="1"/>
  <c r="BD4" i="74" s="1"/>
  <c r="BE4" i="74" s="1"/>
  <c r="AB14" i="70"/>
  <c r="AC14" i="70" s="1"/>
  <c r="AD14" i="70" s="1"/>
  <c r="AE14" i="70" s="1"/>
  <c r="AF14" i="70" s="1"/>
  <c r="AG14" i="70" s="1"/>
  <c r="AH14" i="70" s="1"/>
  <c r="AI14" i="70" s="1"/>
  <c r="AJ14" i="70" s="1"/>
  <c r="AK14" i="70" s="1"/>
  <c r="AL14" i="70" s="1"/>
  <c r="AM14" i="70" s="1"/>
  <c r="AN14" i="70" s="1"/>
  <c r="AO14" i="70" s="1"/>
  <c r="AP14" i="70" s="1"/>
  <c r="AQ14" i="70" s="1"/>
  <c r="AR14" i="70" s="1"/>
  <c r="AS14" i="70" s="1"/>
  <c r="AT14" i="70" s="1"/>
  <c r="AU14" i="70" s="1"/>
  <c r="AV14" i="70" s="1"/>
  <c r="AW14" i="70" s="1"/>
  <c r="AX14" i="70" s="1"/>
  <c r="AY14" i="70" s="1"/>
  <c r="AZ14" i="70" s="1"/>
  <c r="BA14" i="70" s="1"/>
  <c r="BB14" i="70" s="1"/>
  <c r="BC14" i="70" s="1"/>
  <c r="BD14" i="70" s="1"/>
  <c r="BE14" i="70" s="1"/>
  <c r="AB4" i="70"/>
  <c r="AC4" i="70" s="1"/>
  <c r="AD4" i="70" s="1"/>
  <c r="AE4" i="70" s="1"/>
  <c r="AF4" i="70" s="1"/>
  <c r="AG4" i="70" s="1"/>
  <c r="AH4" i="70" s="1"/>
  <c r="AI4" i="70" s="1"/>
  <c r="AJ4" i="70" s="1"/>
  <c r="AK4" i="70" s="1"/>
  <c r="AL4" i="70" s="1"/>
  <c r="AM4" i="70" s="1"/>
  <c r="AN4" i="70" s="1"/>
  <c r="AO4" i="70" s="1"/>
  <c r="AP4" i="70" s="1"/>
  <c r="AQ4" i="70" s="1"/>
  <c r="AR4" i="70" s="1"/>
  <c r="AS4" i="70" s="1"/>
  <c r="AT4" i="70" s="1"/>
  <c r="AU4" i="70" s="1"/>
  <c r="AV4" i="70" s="1"/>
  <c r="AW4" i="70" s="1"/>
  <c r="AX4" i="70" s="1"/>
  <c r="AY4" i="70" s="1"/>
  <c r="AZ4" i="70" s="1"/>
  <c r="BA4" i="70" s="1"/>
  <c r="BB4" i="70" s="1"/>
  <c r="BC4" i="70" s="1"/>
  <c r="BD4" i="70" s="1"/>
  <c r="BE4" i="70" s="1"/>
  <c r="AB36" i="69"/>
  <c r="AC36" i="69" s="1"/>
  <c r="AD36" i="69" s="1"/>
  <c r="AE36" i="69" s="1"/>
  <c r="AF36" i="69" s="1"/>
  <c r="AG36" i="69" s="1"/>
  <c r="AH36" i="69" s="1"/>
  <c r="AI36" i="69" s="1"/>
  <c r="AJ36" i="69" s="1"/>
  <c r="AK36" i="69" s="1"/>
  <c r="AL36" i="69" s="1"/>
  <c r="AM36" i="69" s="1"/>
  <c r="AN36" i="69" s="1"/>
  <c r="AO36" i="69" s="1"/>
  <c r="AP36" i="69" s="1"/>
  <c r="AQ36" i="69" s="1"/>
  <c r="AR36" i="69" s="1"/>
  <c r="AS36" i="69" s="1"/>
  <c r="AT36" i="69" s="1"/>
  <c r="AU36" i="69" s="1"/>
  <c r="AV36" i="69" s="1"/>
  <c r="AW36" i="69" s="1"/>
  <c r="AX36" i="69" s="1"/>
  <c r="AY36" i="69" s="1"/>
  <c r="AZ36" i="69" s="1"/>
  <c r="BA36" i="69" s="1"/>
  <c r="BB36" i="69" s="1"/>
  <c r="BC36" i="69" s="1"/>
  <c r="BD36" i="69" s="1"/>
  <c r="BE36" i="69" s="1"/>
  <c r="AB28" i="69"/>
  <c r="AC28" i="69" s="1"/>
  <c r="AD28" i="69" s="1"/>
  <c r="AE28" i="69" s="1"/>
  <c r="AF28" i="69" s="1"/>
  <c r="AG28" i="69" s="1"/>
  <c r="AH28" i="69" s="1"/>
  <c r="AI28" i="69" s="1"/>
  <c r="AJ28" i="69" s="1"/>
  <c r="AK28" i="69" s="1"/>
  <c r="AL28" i="69" s="1"/>
  <c r="AM28" i="69" s="1"/>
  <c r="AN28" i="69" s="1"/>
  <c r="AO28" i="69" s="1"/>
  <c r="AP28" i="69" s="1"/>
  <c r="AQ28" i="69" s="1"/>
  <c r="AR28" i="69" s="1"/>
  <c r="AS28" i="69" s="1"/>
  <c r="AT28" i="69" s="1"/>
  <c r="AU28" i="69" s="1"/>
  <c r="AV28" i="69" s="1"/>
  <c r="AW28" i="69" s="1"/>
  <c r="AX28" i="69" s="1"/>
  <c r="AY28" i="69" s="1"/>
  <c r="AZ28" i="69" s="1"/>
  <c r="BA28" i="69" s="1"/>
  <c r="BB28" i="69" s="1"/>
  <c r="BC28" i="69" s="1"/>
  <c r="BD28" i="69" s="1"/>
  <c r="BE28" i="69" s="1"/>
  <c r="AB20" i="69"/>
  <c r="AC20" i="69" s="1"/>
  <c r="AD20" i="69" s="1"/>
  <c r="AE20" i="69" s="1"/>
  <c r="AF20" i="69" s="1"/>
  <c r="AG20" i="69" s="1"/>
  <c r="AH20" i="69" s="1"/>
  <c r="AI20" i="69" s="1"/>
  <c r="AJ20" i="69" s="1"/>
  <c r="AK20" i="69" s="1"/>
  <c r="AL20" i="69" s="1"/>
  <c r="AM20" i="69" s="1"/>
  <c r="AN20" i="69" s="1"/>
  <c r="AO20" i="69" s="1"/>
  <c r="AP20" i="69" s="1"/>
  <c r="AQ20" i="69" s="1"/>
  <c r="AR20" i="69" s="1"/>
  <c r="AS20" i="69" s="1"/>
  <c r="AT20" i="69" s="1"/>
  <c r="AU20" i="69" s="1"/>
  <c r="AV20" i="69" s="1"/>
  <c r="AW20" i="69" s="1"/>
  <c r="AX20" i="69" s="1"/>
  <c r="AY20" i="69" s="1"/>
  <c r="AZ20" i="69" s="1"/>
  <c r="BA20" i="69" s="1"/>
  <c r="BB20" i="69" s="1"/>
  <c r="BC20" i="69" s="1"/>
  <c r="BD20" i="69" s="1"/>
  <c r="BE20" i="69" s="1"/>
  <c r="AB12" i="69"/>
  <c r="AC12" i="69" s="1"/>
  <c r="AD12" i="69" s="1"/>
  <c r="AE12" i="69" s="1"/>
  <c r="AF12" i="69" s="1"/>
  <c r="AG12" i="69" s="1"/>
  <c r="AH12" i="69" s="1"/>
  <c r="AI12" i="69" s="1"/>
  <c r="AJ12" i="69" s="1"/>
  <c r="AK12" i="69" s="1"/>
  <c r="AL12" i="69" s="1"/>
  <c r="AM12" i="69" s="1"/>
  <c r="AN12" i="69" s="1"/>
  <c r="AO12" i="69" s="1"/>
  <c r="AP12" i="69" s="1"/>
  <c r="AQ12" i="69" s="1"/>
  <c r="AR12" i="69" s="1"/>
  <c r="AS12" i="69" s="1"/>
  <c r="AT12" i="69" s="1"/>
  <c r="AU12" i="69" s="1"/>
  <c r="AV12" i="69" s="1"/>
  <c r="AW12" i="69" s="1"/>
  <c r="AX12" i="69" s="1"/>
  <c r="AY12" i="69" s="1"/>
  <c r="AZ12" i="69" s="1"/>
  <c r="BA12" i="69" s="1"/>
  <c r="BB12" i="69" s="1"/>
  <c r="BC12" i="69" s="1"/>
  <c r="BD12" i="69" s="1"/>
  <c r="BE12" i="69" s="1"/>
  <c r="BB41" i="69"/>
  <c r="BB33" i="69"/>
  <c r="BB25" i="69"/>
  <c r="BB17" i="69"/>
  <c r="AB4" i="69"/>
  <c r="AC4" i="69" s="1"/>
  <c r="AD4" i="69" s="1"/>
  <c r="AE4" i="69" s="1"/>
  <c r="AF4" i="69" s="1"/>
  <c r="AG4" i="69" s="1"/>
  <c r="AH4" i="69" s="1"/>
  <c r="AI4" i="69" s="1"/>
  <c r="AJ4" i="69" s="1"/>
  <c r="AK4" i="69" s="1"/>
  <c r="AL4" i="69" s="1"/>
  <c r="AM4" i="69" s="1"/>
  <c r="AN4" i="69" s="1"/>
  <c r="AO4" i="69" s="1"/>
  <c r="AP4" i="69" s="1"/>
  <c r="AQ4" i="69" s="1"/>
  <c r="AR4" i="69" s="1"/>
  <c r="AS4" i="69" s="1"/>
  <c r="AT4" i="69" s="1"/>
  <c r="AU4" i="69" s="1"/>
  <c r="AV4" i="69" s="1"/>
  <c r="AW4" i="69" s="1"/>
  <c r="AX4" i="69" s="1"/>
  <c r="AY4" i="69" s="1"/>
  <c r="AZ4" i="69" s="1"/>
  <c r="BA4" i="69" s="1"/>
  <c r="BB4" i="69" s="1"/>
  <c r="BC4" i="69" s="1"/>
  <c r="BD4" i="69" s="1"/>
  <c r="BE4" i="69" s="1"/>
  <c r="AB36" i="68"/>
  <c r="AC36" i="68" s="1"/>
  <c r="AD36" i="68" s="1"/>
  <c r="AE36" i="68" s="1"/>
  <c r="AF36" i="68" s="1"/>
  <c r="AG36" i="68" s="1"/>
  <c r="AH36" i="68" s="1"/>
  <c r="AI36" i="68" s="1"/>
  <c r="AJ36" i="68" s="1"/>
  <c r="AK36" i="68" s="1"/>
  <c r="AL36" i="68" s="1"/>
  <c r="AM36" i="68" s="1"/>
  <c r="AN36" i="68" s="1"/>
  <c r="AO36" i="68" s="1"/>
  <c r="AP36" i="68" s="1"/>
  <c r="AQ36" i="68" s="1"/>
  <c r="AR36" i="68" s="1"/>
  <c r="AS36" i="68" s="1"/>
  <c r="AT36" i="68" s="1"/>
  <c r="AU36" i="68" s="1"/>
  <c r="AV36" i="68" s="1"/>
  <c r="AW36" i="68" s="1"/>
  <c r="AX36" i="68" s="1"/>
  <c r="AY36" i="68" s="1"/>
  <c r="AZ36" i="68" s="1"/>
  <c r="BA36" i="68" s="1"/>
  <c r="BB36" i="68" s="1"/>
  <c r="BC36" i="68" s="1"/>
  <c r="BD36" i="68" s="1"/>
  <c r="BE36" i="68" s="1"/>
  <c r="AB28" i="68"/>
  <c r="AC28" i="68" s="1"/>
  <c r="AD28" i="68" s="1"/>
  <c r="AE28" i="68" s="1"/>
  <c r="AF28" i="68" s="1"/>
  <c r="AG28" i="68" s="1"/>
  <c r="AH28" i="68" s="1"/>
  <c r="AI28" i="68" s="1"/>
  <c r="AJ28" i="68" s="1"/>
  <c r="AK28" i="68" s="1"/>
  <c r="AL28" i="68" s="1"/>
  <c r="AM28" i="68" s="1"/>
  <c r="AN28" i="68" s="1"/>
  <c r="AO28" i="68" s="1"/>
  <c r="AP28" i="68" s="1"/>
  <c r="AQ28" i="68" s="1"/>
  <c r="AR28" i="68" s="1"/>
  <c r="AS28" i="68" s="1"/>
  <c r="AT28" i="68" s="1"/>
  <c r="AU28" i="68" s="1"/>
  <c r="AV28" i="68" s="1"/>
  <c r="AW28" i="68" s="1"/>
  <c r="AX28" i="68" s="1"/>
  <c r="AY28" i="68" s="1"/>
  <c r="AZ28" i="68" s="1"/>
  <c r="BA28" i="68" s="1"/>
  <c r="BB28" i="68" s="1"/>
  <c r="BC28" i="68" s="1"/>
  <c r="BD28" i="68" s="1"/>
  <c r="BE28" i="68" s="1"/>
  <c r="AB20" i="68"/>
  <c r="AC20" i="68" s="1"/>
  <c r="AD20" i="68" s="1"/>
  <c r="AE20" i="68" s="1"/>
  <c r="AF20" i="68" s="1"/>
  <c r="AG20" i="68" s="1"/>
  <c r="AH20" i="68" s="1"/>
  <c r="AI20" i="68" s="1"/>
  <c r="AJ20" i="68" s="1"/>
  <c r="AK20" i="68" s="1"/>
  <c r="AL20" i="68" s="1"/>
  <c r="AM20" i="68" s="1"/>
  <c r="AN20" i="68" s="1"/>
  <c r="AO20" i="68" s="1"/>
  <c r="AP20" i="68" s="1"/>
  <c r="AQ20" i="68" s="1"/>
  <c r="AR20" i="68" s="1"/>
  <c r="AS20" i="68" s="1"/>
  <c r="AT20" i="68" s="1"/>
  <c r="AU20" i="68" s="1"/>
  <c r="AV20" i="68" s="1"/>
  <c r="AW20" i="68" s="1"/>
  <c r="AX20" i="68" s="1"/>
  <c r="AY20" i="68" s="1"/>
  <c r="AZ20" i="68" s="1"/>
  <c r="BA20" i="68" s="1"/>
  <c r="BB20" i="68" s="1"/>
  <c r="BC20" i="68" s="1"/>
  <c r="BD20" i="68" s="1"/>
  <c r="BE20" i="68" s="1"/>
  <c r="AB12" i="68"/>
  <c r="AC12" i="68" s="1"/>
  <c r="AD12" i="68" s="1"/>
  <c r="AE12" i="68" s="1"/>
  <c r="AF12" i="68" s="1"/>
  <c r="AG12" i="68" s="1"/>
  <c r="AH12" i="68" s="1"/>
  <c r="AI12" i="68" s="1"/>
  <c r="AJ12" i="68" s="1"/>
  <c r="AK12" i="68" s="1"/>
  <c r="AL12" i="68" s="1"/>
  <c r="AM12" i="68" s="1"/>
  <c r="AN12" i="68" s="1"/>
  <c r="AO12" i="68" s="1"/>
  <c r="AP12" i="68" s="1"/>
  <c r="AQ12" i="68" s="1"/>
  <c r="AR12" i="68" s="1"/>
  <c r="AS12" i="68" s="1"/>
  <c r="AT12" i="68" s="1"/>
  <c r="AU12" i="68" s="1"/>
  <c r="AV12" i="68" s="1"/>
  <c r="AW12" i="68" s="1"/>
  <c r="AX12" i="68" s="1"/>
  <c r="AY12" i="68" s="1"/>
  <c r="AZ12" i="68" s="1"/>
  <c r="BA12" i="68" s="1"/>
  <c r="BB12" i="68" s="1"/>
  <c r="BC12" i="68" s="1"/>
  <c r="BD12" i="68" s="1"/>
  <c r="BE12" i="68" s="1"/>
  <c r="BB41" i="68"/>
  <c r="AB4" i="68"/>
  <c r="AC4" i="68" s="1"/>
  <c r="AD4" i="68" s="1"/>
  <c r="AE4" i="68" s="1"/>
  <c r="AF4" i="68" s="1"/>
  <c r="AG4" i="68" s="1"/>
  <c r="AH4" i="68" s="1"/>
  <c r="AI4" i="68" s="1"/>
  <c r="AJ4" i="68" s="1"/>
  <c r="AK4" i="68" s="1"/>
  <c r="AL4" i="68" s="1"/>
  <c r="AM4" i="68" s="1"/>
  <c r="AN4" i="68" s="1"/>
  <c r="AO4" i="68" s="1"/>
  <c r="AP4" i="68" s="1"/>
  <c r="AQ4" i="68" s="1"/>
  <c r="AR4" i="68" s="1"/>
  <c r="AS4" i="68" s="1"/>
  <c r="AT4" i="68" s="1"/>
  <c r="AU4" i="68" s="1"/>
  <c r="AV4" i="68" s="1"/>
  <c r="AW4" i="68" s="1"/>
  <c r="AX4" i="68" s="1"/>
  <c r="AY4" i="68" s="1"/>
  <c r="AZ4" i="68" s="1"/>
  <c r="BA4" i="68" s="1"/>
  <c r="BB4" i="68" s="1"/>
  <c r="BC4" i="68" s="1"/>
  <c r="BD4" i="68" s="1"/>
  <c r="BE4" i="68" s="1"/>
  <c r="AB4" i="67"/>
  <c r="AC4" i="67" s="1"/>
  <c r="AD4" i="67" s="1"/>
  <c r="AE4" i="67" s="1"/>
  <c r="AF4" i="67" s="1"/>
  <c r="AG4" i="67" s="1"/>
  <c r="AH4" i="67" s="1"/>
  <c r="AI4" i="67" s="1"/>
  <c r="AJ4" i="67" s="1"/>
  <c r="AK4" i="67" s="1"/>
  <c r="AL4" i="67" s="1"/>
  <c r="AM4" i="67" s="1"/>
  <c r="AN4" i="67" s="1"/>
  <c r="AO4" i="67" s="1"/>
  <c r="AP4" i="67" s="1"/>
  <c r="AQ4" i="67" s="1"/>
  <c r="AR4" i="67" s="1"/>
  <c r="AS4" i="67" s="1"/>
  <c r="AT4" i="67" s="1"/>
  <c r="AU4" i="67" s="1"/>
  <c r="AV4" i="67" s="1"/>
  <c r="AW4" i="67" s="1"/>
  <c r="AX4" i="67" s="1"/>
  <c r="AY4" i="67" s="1"/>
  <c r="AZ4" i="67" s="1"/>
  <c r="BA4" i="67" s="1"/>
  <c r="BB4" i="67" s="1"/>
  <c r="BC4" i="67" s="1"/>
  <c r="BD4" i="67" s="1"/>
  <c r="BE4" i="67" s="1"/>
  <c r="AB123" i="66"/>
  <c r="AC123" i="66" s="1"/>
  <c r="AD123" i="66" s="1"/>
  <c r="AE123" i="66" s="1"/>
  <c r="AF123" i="66" s="1"/>
  <c r="AG123" i="66" s="1"/>
  <c r="AH123" i="66" s="1"/>
  <c r="AI123" i="66" s="1"/>
  <c r="AJ123" i="66" s="1"/>
  <c r="AK123" i="66" s="1"/>
  <c r="AL123" i="66" s="1"/>
  <c r="AM123" i="66" s="1"/>
  <c r="AN123" i="66" s="1"/>
  <c r="AO123" i="66" s="1"/>
  <c r="AP123" i="66" s="1"/>
  <c r="AQ123" i="66" s="1"/>
  <c r="AR123" i="66" s="1"/>
  <c r="AS123" i="66" s="1"/>
  <c r="AT123" i="66" s="1"/>
  <c r="AU123" i="66" s="1"/>
  <c r="AV123" i="66" s="1"/>
  <c r="AW123" i="66" s="1"/>
  <c r="AX123" i="66" s="1"/>
  <c r="AY123" i="66" s="1"/>
  <c r="AZ123" i="66" s="1"/>
  <c r="BA123" i="66" s="1"/>
  <c r="BB123" i="66" s="1"/>
  <c r="BC123" i="66" s="1"/>
  <c r="BD123" i="66" s="1"/>
  <c r="BE123" i="66" s="1"/>
  <c r="AB110" i="66"/>
  <c r="AC110" i="66" s="1"/>
  <c r="AD110" i="66" s="1"/>
  <c r="AE110" i="66" s="1"/>
  <c r="AF110" i="66" s="1"/>
  <c r="AG110" i="66" s="1"/>
  <c r="AH110" i="66" s="1"/>
  <c r="AI110" i="66" s="1"/>
  <c r="AJ110" i="66" s="1"/>
  <c r="AK110" i="66" s="1"/>
  <c r="AL110" i="66" s="1"/>
  <c r="AM110" i="66" s="1"/>
  <c r="AN110" i="66" s="1"/>
  <c r="AO110" i="66" s="1"/>
  <c r="AP110" i="66" s="1"/>
  <c r="AQ110" i="66" s="1"/>
  <c r="AR110" i="66" s="1"/>
  <c r="AS110" i="66" s="1"/>
  <c r="AT110" i="66" s="1"/>
  <c r="AU110" i="66" s="1"/>
  <c r="AV110" i="66" s="1"/>
  <c r="AW110" i="66" s="1"/>
  <c r="AX110" i="66" s="1"/>
  <c r="AY110" i="66" s="1"/>
  <c r="AZ110" i="66" s="1"/>
  <c r="BA110" i="66" s="1"/>
  <c r="BB110" i="66" s="1"/>
  <c r="BC110" i="66" s="1"/>
  <c r="BD110" i="66" s="1"/>
  <c r="BE110" i="66" s="1"/>
  <c r="AB97" i="66"/>
  <c r="AC97" i="66" s="1"/>
  <c r="AD97" i="66" s="1"/>
  <c r="AE97" i="66" s="1"/>
  <c r="AF97" i="66" s="1"/>
  <c r="AG97" i="66" s="1"/>
  <c r="AH97" i="66" s="1"/>
  <c r="AI97" i="66" s="1"/>
  <c r="AJ97" i="66" s="1"/>
  <c r="AK97" i="66" s="1"/>
  <c r="AL97" i="66" s="1"/>
  <c r="AM97" i="66" s="1"/>
  <c r="AN97" i="66" s="1"/>
  <c r="AO97" i="66" s="1"/>
  <c r="AP97" i="66" s="1"/>
  <c r="AQ97" i="66" s="1"/>
  <c r="AR97" i="66" s="1"/>
  <c r="AS97" i="66" s="1"/>
  <c r="AT97" i="66" s="1"/>
  <c r="AU97" i="66" s="1"/>
  <c r="AV97" i="66" s="1"/>
  <c r="AW97" i="66" s="1"/>
  <c r="AX97" i="66" s="1"/>
  <c r="AY97" i="66" s="1"/>
  <c r="AZ97" i="66" s="1"/>
  <c r="BA97" i="66" s="1"/>
  <c r="BB97" i="66" s="1"/>
  <c r="BC97" i="66" s="1"/>
  <c r="BD97" i="66" s="1"/>
  <c r="BE97" i="66" s="1"/>
  <c r="AB84" i="66"/>
  <c r="AC84" i="66" s="1"/>
  <c r="AD84" i="66" s="1"/>
  <c r="AE84" i="66" s="1"/>
  <c r="AF84" i="66" s="1"/>
  <c r="AG84" i="66" s="1"/>
  <c r="AH84" i="66" s="1"/>
  <c r="AI84" i="66" s="1"/>
  <c r="AJ84" i="66" s="1"/>
  <c r="AK84" i="66" s="1"/>
  <c r="AL84" i="66" s="1"/>
  <c r="AM84" i="66" s="1"/>
  <c r="AN84" i="66" s="1"/>
  <c r="AO84" i="66" s="1"/>
  <c r="AP84" i="66" s="1"/>
  <c r="AQ84" i="66" s="1"/>
  <c r="AR84" i="66" s="1"/>
  <c r="AS84" i="66" s="1"/>
  <c r="AT84" i="66" s="1"/>
  <c r="AU84" i="66" s="1"/>
  <c r="AV84" i="66" s="1"/>
  <c r="AW84" i="66" s="1"/>
  <c r="AX84" i="66" s="1"/>
  <c r="AY84" i="66" s="1"/>
  <c r="AZ84" i="66" s="1"/>
  <c r="BA84" i="66" s="1"/>
  <c r="BB84" i="66" s="1"/>
  <c r="BC84" i="66" s="1"/>
  <c r="BD84" i="66" s="1"/>
  <c r="BE84" i="66" s="1"/>
  <c r="AB71" i="66"/>
  <c r="AC71" i="66" s="1"/>
  <c r="AD71" i="66" s="1"/>
  <c r="AE71" i="66" s="1"/>
  <c r="AF71" i="66" s="1"/>
  <c r="AG71" i="66" s="1"/>
  <c r="AH71" i="66" s="1"/>
  <c r="AI71" i="66" s="1"/>
  <c r="AJ71" i="66" s="1"/>
  <c r="AK71" i="66" s="1"/>
  <c r="AL71" i="66" s="1"/>
  <c r="AM71" i="66" s="1"/>
  <c r="AN71" i="66" s="1"/>
  <c r="AO71" i="66" s="1"/>
  <c r="AP71" i="66" s="1"/>
  <c r="AQ71" i="66" s="1"/>
  <c r="AR71" i="66" s="1"/>
  <c r="AS71" i="66" s="1"/>
  <c r="AT71" i="66" s="1"/>
  <c r="AU71" i="66" s="1"/>
  <c r="AV71" i="66" s="1"/>
  <c r="AW71" i="66" s="1"/>
  <c r="AX71" i="66" s="1"/>
  <c r="AY71" i="66" s="1"/>
  <c r="AZ71" i="66" s="1"/>
  <c r="BA71" i="66" s="1"/>
  <c r="BB71" i="66" s="1"/>
  <c r="BC71" i="66" s="1"/>
  <c r="BD71" i="66" s="1"/>
  <c r="BE71" i="66" s="1"/>
  <c r="BE77" i="66"/>
  <c r="BD77" i="66"/>
  <c r="BC77" i="66"/>
  <c r="BA77" i="66"/>
  <c r="AZ77" i="66"/>
  <c r="AY77" i="66"/>
  <c r="AX77" i="66"/>
  <c r="BB116" i="66" s="1"/>
  <c r="AW77" i="66"/>
  <c r="AV77" i="66"/>
  <c r="AU77" i="66"/>
  <c r="AT77" i="66"/>
  <c r="AS77" i="66"/>
  <c r="AR77" i="66"/>
  <c r="AQ77" i="66"/>
  <c r="AP77" i="66"/>
  <c r="BB103" i="66" s="1"/>
  <c r="AO77" i="66"/>
  <c r="AN77" i="66"/>
  <c r="AM77" i="66"/>
  <c r="AL77" i="66"/>
  <c r="AK77" i="66"/>
  <c r="AJ77" i="66"/>
  <c r="AI77" i="66"/>
  <c r="AH77" i="66"/>
  <c r="AG77" i="66"/>
  <c r="AF77" i="66"/>
  <c r="AE77" i="66"/>
  <c r="AD77" i="66"/>
  <c r="AC77" i="66"/>
  <c r="AB77" i="66"/>
  <c r="AA77" i="66"/>
  <c r="BB90" i="66" s="1"/>
  <c r="BA13" i="67"/>
  <c r="AZ13" i="67"/>
  <c r="AY13" i="67"/>
  <c r="AX13" i="67"/>
  <c r="AW13" i="67"/>
  <c r="AV13" i="67"/>
  <c r="AU13" i="67"/>
  <c r="AT13" i="67"/>
  <c r="AS13" i="67"/>
  <c r="AR13" i="67"/>
  <c r="AQ13" i="67"/>
  <c r="AP13" i="67"/>
  <c r="AO13" i="67"/>
  <c r="AN13" i="67"/>
  <c r="AM13" i="67"/>
  <c r="AL13" i="67"/>
  <c r="AK13" i="67"/>
  <c r="AJ13" i="67"/>
  <c r="AI13" i="67"/>
  <c r="AH13" i="67"/>
  <c r="AG13" i="67"/>
  <c r="AF13" i="67"/>
  <c r="AE13" i="67"/>
  <c r="AD13" i="67"/>
  <c r="AC13" i="67"/>
  <c r="AB13" i="67"/>
  <c r="AA13" i="67"/>
  <c r="BE12" i="67"/>
  <c r="BD12" i="67"/>
  <c r="BC12" i="67"/>
  <c r="BA12" i="67"/>
  <c r="AZ12" i="67"/>
  <c r="AY12" i="67"/>
  <c r="AX12" i="67"/>
  <c r="AW12" i="67"/>
  <c r="AV12" i="67"/>
  <c r="AU12" i="67"/>
  <c r="AT12" i="67"/>
  <c r="AS12" i="67"/>
  <c r="AR12" i="67"/>
  <c r="AQ12" i="67"/>
  <c r="AP12" i="67"/>
  <c r="AO12" i="67"/>
  <c r="AN12" i="67"/>
  <c r="AM12" i="67"/>
  <c r="AL12" i="67"/>
  <c r="AK12" i="67"/>
  <c r="AJ12" i="67"/>
  <c r="AI12" i="67"/>
  <c r="AH12" i="67"/>
  <c r="AG12" i="67"/>
  <c r="AF12" i="67"/>
  <c r="AE12" i="67"/>
  <c r="AD12" i="67"/>
  <c r="AC12" i="67"/>
  <c r="AB12" i="67"/>
  <c r="AA12" i="67"/>
  <c r="BE11" i="67"/>
  <c r="BD11" i="67"/>
  <c r="BC11" i="67"/>
  <c r="BA11" i="67"/>
  <c r="AZ11" i="67"/>
  <c r="AY11" i="67"/>
  <c r="AX11" i="67"/>
  <c r="AW11" i="67"/>
  <c r="AV11" i="67"/>
  <c r="AU11" i="67"/>
  <c r="AT11" i="67"/>
  <c r="AS11" i="67"/>
  <c r="AR11" i="67"/>
  <c r="AQ11" i="67"/>
  <c r="AP11" i="67"/>
  <c r="AO11" i="67"/>
  <c r="AN11" i="67"/>
  <c r="AM11" i="67"/>
  <c r="AL11" i="67"/>
  <c r="AK11" i="67"/>
  <c r="AJ11" i="67"/>
  <c r="AI11" i="67"/>
  <c r="AH11" i="67"/>
  <c r="AG11" i="67"/>
  <c r="AF11" i="67"/>
  <c r="AE11" i="67"/>
  <c r="AD11" i="67"/>
  <c r="AC11" i="67"/>
  <c r="AB11" i="67"/>
  <c r="AA11" i="67"/>
  <c r="BE10" i="67"/>
  <c r="BD10" i="67"/>
  <c r="BC10" i="67"/>
  <c r="BA10" i="67"/>
  <c r="AZ10" i="67"/>
  <c r="AY10" i="67"/>
  <c r="AX10" i="67"/>
  <c r="AW10" i="67"/>
  <c r="AV10" i="67"/>
  <c r="AU10" i="67"/>
  <c r="AT10" i="67"/>
  <c r="AS10" i="67"/>
  <c r="AR10" i="67"/>
  <c r="AQ10" i="67"/>
  <c r="AP10" i="67"/>
  <c r="AO10" i="67"/>
  <c r="AN10" i="67"/>
  <c r="AM10" i="67"/>
  <c r="AL10" i="67"/>
  <c r="AK10" i="67"/>
  <c r="AJ10" i="67"/>
  <c r="AI10" i="67"/>
  <c r="AH10" i="67"/>
  <c r="AG10" i="67"/>
  <c r="AF10" i="67"/>
  <c r="AE10" i="67"/>
  <c r="AD10" i="67"/>
  <c r="AC10" i="67"/>
  <c r="AB10" i="67"/>
  <c r="AA10" i="67"/>
  <c r="BE9" i="67"/>
  <c r="BD9" i="67"/>
  <c r="BC9" i="67"/>
  <c r="BA9" i="67"/>
  <c r="AZ9" i="67"/>
  <c r="AY9" i="67"/>
  <c r="AX9" i="67"/>
  <c r="AW9" i="67"/>
  <c r="AV9" i="67"/>
  <c r="AU9" i="67"/>
  <c r="AT9" i="67"/>
  <c r="AS9" i="67"/>
  <c r="AR9" i="67"/>
  <c r="AQ9" i="67"/>
  <c r="AP9" i="67"/>
  <c r="AO9" i="67"/>
  <c r="AN9" i="67"/>
  <c r="AM9" i="67"/>
  <c r="AL9" i="67"/>
  <c r="AK9" i="67"/>
  <c r="AJ9" i="67"/>
  <c r="AI9" i="67"/>
  <c r="AH9" i="67"/>
  <c r="AG9" i="67"/>
  <c r="AF9" i="67"/>
  <c r="AE9" i="67"/>
  <c r="AD9" i="67"/>
  <c r="AC9" i="67"/>
  <c r="AB9" i="67"/>
  <c r="AA9" i="67"/>
  <c r="BE8" i="67"/>
  <c r="BD8" i="67"/>
  <c r="BC8" i="67"/>
  <c r="BA8" i="67"/>
  <c r="AZ8" i="67"/>
  <c r="AY8" i="67"/>
  <c r="AX8" i="67"/>
  <c r="AW8" i="67"/>
  <c r="AV8" i="67"/>
  <c r="AU8" i="67"/>
  <c r="AT8" i="67"/>
  <c r="AS8" i="67"/>
  <c r="AR8" i="67"/>
  <c r="AQ8" i="67"/>
  <c r="AP8" i="67"/>
  <c r="AO8" i="67"/>
  <c r="AN8" i="67"/>
  <c r="AM8" i="67"/>
  <c r="AL8" i="67"/>
  <c r="AK8" i="67"/>
  <c r="AJ8" i="67"/>
  <c r="AI8" i="67"/>
  <c r="AH8" i="67"/>
  <c r="AG8" i="67"/>
  <c r="AF8" i="67"/>
  <c r="AE8" i="67"/>
  <c r="AD8" i="67"/>
  <c r="AC8" i="67"/>
  <c r="AB8" i="67"/>
  <c r="AA8" i="67"/>
  <c r="AB4" i="66"/>
  <c r="AC4" i="66" s="1"/>
  <c r="AD4" i="66" s="1"/>
  <c r="AE4" i="66" s="1"/>
  <c r="AF4" i="66" s="1"/>
  <c r="AG4" i="66" s="1"/>
  <c r="AH4" i="66" s="1"/>
  <c r="AI4" i="66" s="1"/>
  <c r="AJ4" i="66" s="1"/>
  <c r="AK4" i="66" s="1"/>
  <c r="AL4" i="66" s="1"/>
  <c r="AM4" i="66" s="1"/>
  <c r="AN4" i="66" s="1"/>
  <c r="AO4" i="66" s="1"/>
  <c r="AP4" i="66" s="1"/>
  <c r="AQ4" i="66" s="1"/>
  <c r="AR4" i="66" s="1"/>
  <c r="AS4" i="66" s="1"/>
  <c r="AT4" i="66" s="1"/>
  <c r="AU4" i="66" s="1"/>
  <c r="AV4" i="66" s="1"/>
  <c r="AW4" i="66" s="1"/>
  <c r="AX4" i="66" s="1"/>
  <c r="AY4" i="66" s="1"/>
  <c r="AZ4" i="66" s="1"/>
  <c r="BA4" i="66" s="1"/>
  <c r="BB4" i="66" s="1"/>
  <c r="BC4" i="66" s="1"/>
  <c r="BD4" i="66" s="1"/>
  <c r="BE4" i="66" s="1"/>
  <c r="AB119" i="65"/>
  <c r="AC119" i="65" s="1"/>
  <c r="AD119" i="65" s="1"/>
  <c r="AE119" i="65" s="1"/>
  <c r="AF119" i="65" s="1"/>
  <c r="AG119" i="65" s="1"/>
  <c r="AH119" i="65" s="1"/>
  <c r="AI119" i="65" s="1"/>
  <c r="AJ119" i="65" s="1"/>
  <c r="AK119" i="65" s="1"/>
  <c r="AL119" i="65" s="1"/>
  <c r="AM119" i="65" s="1"/>
  <c r="AN119" i="65" s="1"/>
  <c r="AO119" i="65" s="1"/>
  <c r="AP119" i="65" s="1"/>
  <c r="AQ119" i="65" s="1"/>
  <c r="AR119" i="65" s="1"/>
  <c r="AS119" i="65" s="1"/>
  <c r="AT119" i="65" s="1"/>
  <c r="AU119" i="65" s="1"/>
  <c r="AV119" i="65" s="1"/>
  <c r="AW119" i="65" s="1"/>
  <c r="AX119" i="65" s="1"/>
  <c r="AY119" i="65" s="1"/>
  <c r="AZ119" i="65" s="1"/>
  <c r="BA119" i="65" s="1"/>
  <c r="BB119" i="65" s="1"/>
  <c r="BC119" i="65" s="1"/>
  <c r="BD119" i="65" s="1"/>
  <c r="BE119" i="65" s="1"/>
  <c r="AB107" i="65"/>
  <c r="AC107" i="65" s="1"/>
  <c r="AD107" i="65" s="1"/>
  <c r="AE107" i="65" s="1"/>
  <c r="AF107" i="65" s="1"/>
  <c r="AG107" i="65" s="1"/>
  <c r="AH107" i="65" s="1"/>
  <c r="AI107" i="65" s="1"/>
  <c r="AJ107" i="65" s="1"/>
  <c r="AK107" i="65" s="1"/>
  <c r="AL107" i="65" s="1"/>
  <c r="AM107" i="65" s="1"/>
  <c r="AN107" i="65" s="1"/>
  <c r="AO107" i="65" s="1"/>
  <c r="AP107" i="65" s="1"/>
  <c r="AQ107" i="65" s="1"/>
  <c r="AR107" i="65" s="1"/>
  <c r="AS107" i="65" s="1"/>
  <c r="AT107" i="65" s="1"/>
  <c r="AU107" i="65" s="1"/>
  <c r="AV107" i="65" s="1"/>
  <c r="AW107" i="65" s="1"/>
  <c r="AX107" i="65" s="1"/>
  <c r="AY107" i="65" s="1"/>
  <c r="AZ107" i="65" s="1"/>
  <c r="BA107" i="65" s="1"/>
  <c r="BB107" i="65" s="1"/>
  <c r="BC107" i="65" s="1"/>
  <c r="BD107" i="65" s="1"/>
  <c r="BE107" i="65" s="1"/>
  <c r="AB95" i="65"/>
  <c r="AC95" i="65" s="1"/>
  <c r="AD95" i="65" s="1"/>
  <c r="AE95" i="65" s="1"/>
  <c r="AF95" i="65" s="1"/>
  <c r="AG95" i="65" s="1"/>
  <c r="AH95" i="65" s="1"/>
  <c r="AI95" i="65" s="1"/>
  <c r="AJ95" i="65" s="1"/>
  <c r="AK95" i="65" s="1"/>
  <c r="AL95" i="65" s="1"/>
  <c r="AM95" i="65" s="1"/>
  <c r="AN95" i="65" s="1"/>
  <c r="AO95" i="65" s="1"/>
  <c r="AP95" i="65" s="1"/>
  <c r="AQ95" i="65" s="1"/>
  <c r="AR95" i="65" s="1"/>
  <c r="AS95" i="65" s="1"/>
  <c r="AT95" i="65" s="1"/>
  <c r="AU95" i="65" s="1"/>
  <c r="AV95" i="65" s="1"/>
  <c r="AW95" i="65" s="1"/>
  <c r="AX95" i="65" s="1"/>
  <c r="AY95" i="65" s="1"/>
  <c r="AZ95" i="65" s="1"/>
  <c r="BA95" i="65" s="1"/>
  <c r="BB95" i="65" s="1"/>
  <c r="BC95" i="65" s="1"/>
  <c r="BD95" i="65" s="1"/>
  <c r="BE95" i="65" s="1"/>
  <c r="AB83" i="65"/>
  <c r="AC83" i="65" s="1"/>
  <c r="AD83" i="65" s="1"/>
  <c r="AE83" i="65" s="1"/>
  <c r="AF83" i="65" s="1"/>
  <c r="AG83" i="65" s="1"/>
  <c r="AH83" i="65" s="1"/>
  <c r="AI83" i="65" s="1"/>
  <c r="AJ83" i="65" s="1"/>
  <c r="AK83" i="65" s="1"/>
  <c r="AL83" i="65" s="1"/>
  <c r="AM83" i="65" s="1"/>
  <c r="AN83" i="65" s="1"/>
  <c r="AO83" i="65" s="1"/>
  <c r="AP83" i="65" s="1"/>
  <c r="AQ83" i="65" s="1"/>
  <c r="AR83" i="65" s="1"/>
  <c r="AS83" i="65" s="1"/>
  <c r="AT83" i="65" s="1"/>
  <c r="AU83" i="65" s="1"/>
  <c r="AV83" i="65" s="1"/>
  <c r="AW83" i="65" s="1"/>
  <c r="AX83" i="65" s="1"/>
  <c r="AY83" i="65" s="1"/>
  <c r="AZ83" i="65" s="1"/>
  <c r="BA83" i="65" s="1"/>
  <c r="BB83" i="65" s="1"/>
  <c r="BC83" i="65" s="1"/>
  <c r="BD83" i="65" s="1"/>
  <c r="BE83" i="65" s="1"/>
  <c r="AB71" i="65"/>
  <c r="AC71" i="65" s="1"/>
  <c r="AD71" i="65" s="1"/>
  <c r="AE71" i="65" s="1"/>
  <c r="AF71" i="65" s="1"/>
  <c r="AG71" i="65" s="1"/>
  <c r="AH71" i="65" s="1"/>
  <c r="AI71" i="65" s="1"/>
  <c r="AJ71" i="65" s="1"/>
  <c r="AK71" i="65" s="1"/>
  <c r="AL71" i="65" s="1"/>
  <c r="AM71" i="65" s="1"/>
  <c r="AN71" i="65" s="1"/>
  <c r="AO71" i="65" s="1"/>
  <c r="AP71" i="65" s="1"/>
  <c r="AQ71" i="65" s="1"/>
  <c r="AR71" i="65" s="1"/>
  <c r="AS71" i="65" s="1"/>
  <c r="AT71" i="65" s="1"/>
  <c r="AU71" i="65" s="1"/>
  <c r="AV71" i="65" s="1"/>
  <c r="AW71" i="65" s="1"/>
  <c r="AX71" i="65" s="1"/>
  <c r="AY71" i="65" s="1"/>
  <c r="AZ71" i="65" s="1"/>
  <c r="BA71" i="65" s="1"/>
  <c r="BB71" i="65" s="1"/>
  <c r="BC71" i="65" s="1"/>
  <c r="BD71" i="65" s="1"/>
  <c r="BE71" i="65" s="1"/>
  <c r="AY135" i="67"/>
  <c r="AI135" i="67"/>
  <c r="BE64" i="66"/>
  <c r="BE134" i="67" s="1"/>
  <c r="BD64" i="66"/>
  <c r="BD134" i="67" s="1"/>
  <c r="BC64" i="66"/>
  <c r="BC134" i="67" s="1"/>
  <c r="AX134" i="67"/>
  <c r="AH134" i="67"/>
  <c r="BE63" i="66"/>
  <c r="BE133" i="67" s="1"/>
  <c r="BD63" i="66"/>
  <c r="BD133" i="67" s="1"/>
  <c r="BC63" i="66"/>
  <c r="BC133" i="67" s="1"/>
  <c r="AW133" i="67"/>
  <c r="AG133" i="67"/>
  <c r="BE62" i="66"/>
  <c r="BD62" i="66"/>
  <c r="BC62" i="66"/>
  <c r="AV132" i="67"/>
  <c r="AF132" i="67"/>
  <c r="BE59" i="66"/>
  <c r="BE129" i="67" s="1"/>
  <c r="BD59" i="66"/>
  <c r="BD129" i="67" s="1"/>
  <c r="BC59" i="66"/>
  <c r="BC129" i="67" s="1"/>
  <c r="BA59" i="66"/>
  <c r="AS129" i="67"/>
  <c r="AC129" i="67"/>
  <c r="BE58" i="66"/>
  <c r="BE128" i="67" s="1"/>
  <c r="BD58" i="66"/>
  <c r="BD128" i="67" s="1"/>
  <c r="BC58" i="66"/>
  <c r="BC128" i="67" s="1"/>
  <c r="AR128" i="67"/>
  <c r="AB128" i="67"/>
  <c r="BE57" i="66"/>
  <c r="BD57" i="66"/>
  <c r="BC57" i="66"/>
  <c r="AQ127" i="67"/>
  <c r="BE55" i="66"/>
  <c r="BE125" i="67" s="1"/>
  <c r="BD55" i="66"/>
  <c r="BD125" i="67" s="1"/>
  <c r="BC55" i="66"/>
  <c r="BC125" i="67" s="1"/>
  <c r="AO125" i="67"/>
  <c r="BE54" i="66"/>
  <c r="BE124" i="67" s="1"/>
  <c r="BD54" i="66"/>
  <c r="BD124" i="67" s="1"/>
  <c r="BC54" i="66"/>
  <c r="BC124" i="67" s="1"/>
  <c r="AN124" i="67"/>
  <c r="BE53" i="66"/>
  <c r="BE123" i="67" s="1"/>
  <c r="BD53" i="66"/>
  <c r="BD123" i="67" s="1"/>
  <c r="BC53" i="66"/>
  <c r="BC123" i="67" s="1"/>
  <c r="BE51" i="66"/>
  <c r="BE121" i="67" s="1"/>
  <c r="BD51" i="66"/>
  <c r="BD121" i="67" s="1"/>
  <c r="BC51" i="66"/>
  <c r="BC121" i="67" s="1"/>
  <c r="BE50" i="66"/>
  <c r="BE120" i="67" s="1"/>
  <c r="BD50" i="66"/>
  <c r="BD120" i="67" s="1"/>
  <c r="BE49" i="66"/>
  <c r="BE119" i="67" s="1"/>
  <c r="BD49" i="66"/>
  <c r="BD119" i="67" s="1"/>
  <c r="BC49" i="66"/>
  <c r="BC119" i="67" s="1"/>
  <c r="BD48" i="66"/>
  <c r="BD118" i="67" s="1"/>
  <c r="BC48" i="66"/>
  <c r="BC118" i="67" s="1"/>
  <c r="BE47" i="66"/>
  <c r="BE117" i="67" s="1"/>
  <c r="BD47" i="66"/>
  <c r="BD117" i="67" s="1"/>
  <c r="BC47" i="66"/>
  <c r="BC117" i="67" s="1"/>
  <c r="BE46" i="66"/>
  <c r="BD46" i="66"/>
  <c r="AW46" i="66"/>
  <c r="BA76" i="65"/>
  <c r="AZ76" i="65"/>
  <c r="AY76" i="65"/>
  <c r="AX76" i="65"/>
  <c r="AW76" i="65"/>
  <c r="AV76" i="65"/>
  <c r="AU76" i="65"/>
  <c r="AT76" i="65"/>
  <c r="AS76" i="65"/>
  <c r="AR76" i="65"/>
  <c r="AQ76" i="65"/>
  <c r="AP76" i="65"/>
  <c r="AO76" i="65"/>
  <c r="AN76" i="65"/>
  <c r="AM76" i="65"/>
  <c r="AL76" i="65"/>
  <c r="AK76" i="65"/>
  <c r="AJ76" i="65"/>
  <c r="AI76" i="65"/>
  <c r="AH76" i="65"/>
  <c r="AG76" i="65"/>
  <c r="AF76" i="65"/>
  <c r="AE76" i="65"/>
  <c r="AD76" i="65"/>
  <c r="AC76" i="65"/>
  <c r="AB76" i="65"/>
  <c r="AA76" i="65"/>
  <c r="BA7" i="65"/>
  <c r="BA6" i="65" s="1"/>
  <c r="AB4" i="65"/>
  <c r="AC4" i="65" s="1"/>
  <c r="AD4" i="65" s="1"/>
  <c r="AE4" i="65" s="1"/>
  <c r="AF4" i="65" s="1"/>
  <c r="AG4" i="65" s="1"/>
  <c r="AH4" i="65" s="1"/>
  <c r="AI4" i="65" s="1"/>
  <c r="AJ4" i="65" s="1"/>
  <c r="AK4" i="65" s="1"/>
  <c r="AL4" i="65" s="1"/>
  <c r="AM4" i="65" s="1"/>
  <c r="AN4" i="65" s="1"/>
  <c r="AO4" i="65" s="1"/>
  <c r="AP4" i="65" s="1"/>
  <c r="AQ4" i="65" s="1"/>
  <c r="AR4" i="65" s="1"/>
  <c r="AS4" i="65" s="1"/>
  <c r="AT4" i="65" s="1"/>
  <c r="AU4" i="65" s="1"/>
  <c r="AV4" i="65" s="1"/>
  <c r="AW4" i="65" s="1"/>
  <c r="AX4" i="65" s="1"/>
  <c r="AY4" i="65" s="1"/>
  <c r="AZ4" i="65" s="1"/>
  <c r="BA4" i="65" s="1"/>
  <c r="AB75" i="64"/>
  <c r="AC75" i="64" s="1"/>
  <c r="AD75" i="64" s="1"/>
  <c r="AE75" i="64" s="1"/>
  <c r="AF75" i="64" s="1"/>
  <c r="AG75" i="64" s="1"/>
  <c r="AH75" i="64" s="1"/>
  <c r="AI75" i="64" s="1"/>
  <c r="AJ75" i="64" s="1"/>
  <c r="AK75" i="64" s="1"/>
  <c r="AL75" i="64" s="1"/>
  <c r="AM75" i="64" s="1"/>
  <c r="AN75" i="64" s="1"/>
  <c r="AO75" i="64" s="1"/>
  <c r="AP75" i="64" s="1"/>
  <c r="AQ75" i="64" s="1"/>
  <c r="AR75" i="64" s="1"/>
  <c r="AS75" i="64" s="1"/>
  <c r="AT75" i="64" s="1"/>
  <c r="AU75" i="64" s="1"/>
  <c r="AV75" i="64" s="1"/>
  <c r="AW75" i="64" s="1"/>
  <c r="AX75" i="64" s="1"/>
  <c r="AY75" i="64" s="1"/>
  <c r="AZ75" i="64" s="1"/>
  <c r="BA75" i="64" s="1"/>
  <c r="BB75" i="64" s="1"/>
  <c r="BC75" i="64" s="1"/>
  <c r="BD75" i="64" s="1"/>
  <c r="BE75" i="64" s="1"/>
  <c r="AB61" i="64"/>
  <c r="AC61" i="64" s="1"/>
  <c r="AD61" i="64" s="1"/>
  <c r="AE61" i="64" s="1"/>
  <c r="AF61" i="64" s="1"/>
  <c r="AG61" i="64" s="1"/>
  <c r="AH61" i="64" s="1"/>
  <c r="AI61" i="64" s="1"/>
  <c r="AJ61" i="64" s="1"/>
  <c r="AK61" i="64" s="1"/>
  <c r="AL61" i="64" s="1"/>
  <c r="AM61" i="64" s="1"/>
  <c r="AN61" i="64" s="1"/>
  <c r="AO61" i="64" s="1"/>
  <c r="AP61" i="64" s="1"/>
  <c r="AQ61" i="64" s="1"/>
  <c r="AR61" i="64" s="1"/>
  <c r="AS61" i="64" s="1"/>
  <c r="AT61" i="64" s="1"/>
  <c r="AU61" i="64" s="1"/>
  <c r="AV61" i="64" s="1"/>
  <c r="AW61" i="64" s="1"/>
  <c r="AX61" i="64" s="1"/>
  <c r="AY61" i="64" s="1"/>
  <c r="AZ61" i="64" s="1"/>
  <c r="BA61" i="64" s="1"/>
  <c r="BB61" i="64" s="1"/>
  <c r="BC61" i="64" s="1"/>
  <c r="BD61" i="64" s="1"/>
  <c r="BE61" i="64" s="1"/>
  <c r="AB47" i="64"/>
  <c r="AC47" i="64" s="1"/>
  <c r="AD47" i="64" s="1"/>
  <c r="AE47" i="64" s="1"/>
  <c r="AF47" i="64" s="1"/>
  <c r="AG47" i="64" s="1"/>
  <c r="AH47" i="64" s="1"/>
  <c r="AI47" i="64" s="1"/>
  <c r="AJ47" i="64" s="1"/>
  <c r="AK47" i="64" s="1"/>
  <c r="AL47" i="64" s="1"/>
  <c r="AM47" i="64" s="1"/>
  <c r="AN47" i="64" s="1"/>
  <c r="AO47" i="64" s="1"/>
  <c r="AP47" i="64" s="1"/>
  <c r="AQ47" i="64" s="1"/>
  <c r="AR47" i="64" s="1"/>
  <c r="AS47" i="64" s="1"/>
  <c r="AT47" i="64" s="1"/>
  <c r="AU47" i="64" s="1"/>
  <c r="AV47" i="64" s="1"/>
  <c r="AW47" i="64" s="1"/>
  <c r="AX47" i="64" s="1"/>
  <c r="AY47" i="64" s="1"/>
  <c r="AZ47" i="64" s="1"/>
  <c r="BA47" i="64" s="1"/>
  <c r="BB47" i="64" s="1"/>
  <c r="BC47" i="64" s="1"/>
  <c r="BD47" i="64" s="1"/>
  <c r="BE47" i="64" s="1"/>
  <c r="AB33" i="64"/>
  <c r="AC33" i="64" s="1"/>
  <c r="AD33" i="64" s="1"/>
  <c r="AE33" i="64" s="1"/>
  <c r="AF33" i="64" s="1"/>
  <c r="AG33" i="64" s="1"/>
  <c r="AH33" i="64" s="1"/>
  <c r="AI33" i="64" s="1"/>
  <c r="AJ33" i="64" s="1"/>
  <c r="AK33" i="64" s="1"/>
  <c r="AL33" i="64" s="1"/>
  <c r="AM33" i="64" s="1"/>
  <c r="AN33" i="64" s="1"/>
  <c r="AO33" i="64" s="1"/>
  <c r="AP33" i="64" s="1"/>
  <c r="AQ33" i="64" s="1"/>
  <c r="AR33" i="64" s="1"/>
  <c r="AS33" i="64" s="1"/>
  <c r="AT33" i="64" s="1"/>
  <c r="AU33" i="64" s="1"/>
  <c r="AV33" i="64" s="1"/>
  <c r="AW33" i="64" s="1"/>
  <c r="AX33" i="64" s="1"/>
  <c r="AY33" i="64" s="1"/>
  <c r="AZ33" i="64" s="1"/>
  <c r="BA33" i="64" s="1"/>
  <c r="BB33" i="64" s="1"/>
  <c r="BC33" i="64" s="1"/>
  <c r="BD33" i="64" s="1"/>
  <c r="BE33" i="64" s="1"/>
  <c r="AB19" i="64"/>
  <c r="AC19" i="64" s="1"/>
  <c r="AD19" i="64" s="1"/>
  <c r="AE19" i="64" s="1"/>
  <c r="AF19" i="64" s="1"/>
  <c r="AG19" i="64" s="1"/>
  <c r="AH19" i="64" s="1"/>
  <c r="AI19" i="64" s="1"/>
  <c r="AJ19" i="64" s="1"/>
  <c r="AK19" i="64" s="1"/>
  <c r="AL19" i="64" s="1"/>
  <c r="AM19" i="64" s="1"/>
  <c r="AN19" i="64" s="1"/>
  <c r="AO19" i="64" s="1"/>
  <c r="AP19" i="64" s="1"/>
  <c r="AQ19" i="64" s="1"/>
  <c r="AR19" i="64" s="1"/>
  <c r="AS19" i="64" s="1"/>
  <c r="AT19" i="64" s="1"/>
  <c r="AU19" i="64" s="1"/>
  <c r="AV19" i="64" s="1"/>
  <c r="AW19" i="64" s="1"/>
  <c r="AX19" i="64" s="1"/>
  <c r="AY19" i="64" s="1"/>
  <c r="AZ19" i="64" s="1"/>
  <c r="BA19" i="64" s="1"/>
  <c r="BB19" i="64" s="1"/>
  <c r="BC19" i="64" s="1"/>
  <c r="BD19" i="64" s="1"/>
  <c r="BE19" i="64" s="1"/>
  <c r="BB85" i="64"/>
  <c r="BB84" i="64"/>
  <c r="BB83" i="64"/>
  <c r="BB82" i="64"/>
  <c r="BB80" i="64"/>
  <c r="BB79" i="64"/>
  <c r="BB78" i="64"/>
  <c r="BB77" i="64"/>
  <c r="AL4" i="64"/>
  <c r="AM4" i="64" s="1"/>
  <c r="AN4" i="64" s="1"/>
  <c r="AO4" i="64" s="1"/>
  <c r="AP4" i="64" s="1"/>
  <c r="AQ4" i="64" s="1"/>
  <c r="AR4" i="64" s="1"/>
  <c r="AS4" i="64" s="1"/>
  <c r="AT4" i="64" s="1"/>
  <c r="AU4" i="64" s="1"/>
  <c r="AV4" i="64" s="1"/>
  <c r="AW4" i="64" s="1"/>
  <c r="AX4" i="64" s="1"/>
  <c r="AY4" i="64" s="1"/>
  <c r="AZ4" i="64" s="1"/>
  <c r="BA4" i="64" s="1"/>
  <c r="BB4" i="64" s="1"/>
  <c r="BC4" i="64" s="1"/>
  <c r="BD4" i="64" s="1"/>
  <c r="BE4" i="64" s="1"/>
  <c r="BB4" i="65" l="1"/>
  <c r="BC4" i="65" s="1"/>
  <c r="BD4" i="65" s="1"/>
  <c r="BE4" i="65" s="1"/>
  <c r="BB60" i="77"/>
  <c r="BE60" i="77"/>
  <c r="BD60" i="77"/>
  <c r="BC60" i="77"/>
  <c r="BB75" i="77"/>
  <c r="BE75" i="77"/>
  <c r="BD75" i="77"/>
  <c r="BC75" i="77"/>
  <c r="AA47" i="77"/>
  <c r="BC47" i="77"/>
  <c r="BD47" i="77"/>
  <c r="BB47" i="77"/>
  <c r="BE47" i="77"/>
  <c r="AA48" i="77"/>
  <c r="BD48" i="77"/>
  <c r="BE48" i="77"/>
  <c r="BC48" i="77"/>
  <c r="BB48" i="77"/>
  <c r="BC63" i="77"/>
  <c r="BB63" i="77"/>
  <c r="BE63" i="77"/>
  <c r="BD63" i="77"/>
  <c r="BC78" i="77"/>
  <c r="BB78" i="77"/>
  <c r="BD78" i="77"/>
  <c r="BE78" i="77"/>
  <c r="BB83" i="77"/>
  <c r="BD83" i="77"/>
  <c r="BE83" i="77"/>
  <c r="BC83" i="77"/>
  <c r="BE59" i="77"/>
  <c r="BD59" i="77"/>
  <c r="BB59" i="77"/>
  <c r="BC59" i="77"/>
  <c r="BD74" i="77"/>
  <c r="BC74" i="77"/>
  <c r="BB74" i="77"/>
  <c r="BE74" i="77"/>
  <c r="AA45" i="77"/>
  <c r="BB45" i="77"/>
  <c r="BD45" i="77"/>
  <c r="BC45" i="77"/>
  <c r="BE45" i="77"/>
  <c r="BB62" i="77"/>
  <c r="BD62" i="77"/>
  <c r="BC62" i="77"/>
  <c r="BE62" i="77"/>
  <c r="BB65" i="77"/>
  <c r="BD65" i="77"/>
  <c r="BE65" i="77"/>
  <c r="BC65" i="77"/>
  <c r="BD66" i="77"/>
  <c r="BE66" i="77"/>
  <c r="BB66" i="77"/>
  <c r="BC66" i="77"/>
  <c r="BB81" i="77"/>
  <c r="BE81" i="77"/>
  <c r="BC81" i="77"/>
  <c r="BD81" i="77"/>
  <c r="AA52" i="77"/>
  <c r="BE52" i="77"/>
  <c r="BB52" i="77"/>
  <c r="BC52" i="77"/>
  <c r="BD52" i="77"/>
  <c r="BD68" i="77"/>
  <c r="BC68" i="77"/>
  <c r="BB68" i="77"/>
  <c r="BE68" i="77"/>
  <c r="BD83" i="102"/>
  <c r="BB83" i="102"/>
  <c r="BC83" i="102"/>
  <c r="BE83" i="102"/>
  <c r="AA49" i="77"/>
  <c r="BB49" i="77"/>
  <c r="BE49" i="77"/>
  <c r="BD49" i="77"/>
  <c r="BC49" i="77"/>
  <c r="AA51" i="77"/>
  <c r="BC51" i="77"/>
  <c r="BB51" i="77"/>
  <c r="BD51" i="77"/>
  <c r="BE51" i="77"/>
  <c r="BB67" i="77"/>
  <c r="BD67" i="77"/>
  <c r="BC67" i="77"/>
  <c r="BE67" i="77"/>
  <c r="AA44" i="77"/>
  <c r="BD44" i="77"/>
  <c r="BE44" i="77"/>
  <c r="BC44" i="77"/>
  <c r="BB44" i="77"/>
  <c r="BB77" i="77"/>
  <c r="BE77" i="77"/>
  <c r="BD77" i="77"/>
  <c r="BC77" i="77"/>
  <c r="BB79" i="77"/>
  <c r="BE79" i="77"/>
  <c r="BD79" i="77"/>
  <c r="BC79" i="77"/>
  <c r="AA50" i="77"/>
  <c r="BD50" i="77"/>
  <c r="BC50" i="77"/>
  <c r="BB50" i="77"/>
  <c r="BE50" i="77"/>
  <c r="BC82" i="77"/>
  <c r="BD82" i="77"/>
  <c r="BE82" i="77"/>
  <c r="BB82" i="77"/>
  <c r="AA53" i="77"/>
  <c r="BE53" i="77"/>
  <c r="BD53" i="77"/>
  <c r="BB53" i="77"/>
  <c r="BC53" i="77"/>
  <c r="AA127" i="67"/>
  <c r="AA57" i="66"/>
  <c r="AD47" i="77"/>
  <c r="AH47" i="77"/>
  <c r="AD51" i="77"/>
  <c r="AH51" i="77"/>
  <c r="P7" i="109"/>
  <c r="F13" i="109"/>
  <c r="P13" i="109" s="1"/>
  <c r="AC56" i="75"/>
  <c r="AG56" i="75"/>
  <c r="AK56" i="75"/>
  <c r="AC47" i="77"/>
  <c r="AG47" i="77"/>
  <c r="AC51" i="77"/>
  <c r="AT14" i="75"/>
  <c r="AT35" i="75" s="1"/>
  <c r="AH7" i="73"/>
  <c r="AS33" i="102"/>
  <c r="BD38" i="64"/>
  <c r="BE38" i="64"/>
  <c r="BC38" i="64"/>
  <c r="BB38" i="64"/>
  <c r="AA43" i="64"/>
  <c r="BD43" i="64"/>
  <c r="BE43" i="64"/>
  <c r="BB43" i="64"/>
  <c r="BC43" i="64"/>
  <c r="BE13" i="67"/>
  <c r="BE6" i="67" s="1"/>
  <c r="BE72" i="66"/>
  <c r="AA52" i="75"/>
  <c r="BD52" i="75"/>
  <c r="BB52" i="75"/>
  <c r="BE52" i="75"/>
  <c r="BC52" i="75"/>
  <c r="BE74" i="75"/>
  <c r="BB74" i="75"/>
  <c r="BD74" i="75"/>
  <c r="BC74" i="75"/>
  <c r="BB90" i="75"/>
  <c r="BE90" i="75"/>
  <c r="BD90" i="75"/>
  <c r="BC90" i="75"/>
  <c r="AA59" i="75"/>
  <c r="BC59" i="75"/>
  <c r="BD59" i="75"/>
  <c r="BB59" i="75"/>
  <c r="BE59" i="75"/>
  <c r="AP107" i="100"/>
  <c r="BD51" i="64"/>
  <c r="BB51" i="64"/>
  <c r="BE51" i="64"/>
  <c r="BC51" i="64"/>
  <c r="BD50" i="64"/>
  <c r="BE50" i="64"/>
  <c r="BB50" i="64"/>
  <c r="BC50" i="64"/>
  <c r="AA37" i="64"/>
  <c r="BD37" i="64"/>
  <c r="BE37" i="64"/>
  <c r="BC37" i="64"/>
  <c r="BB37" i="64"/>
  <c r="BD69" i="64"/>
  <c r="BB69" i="64"/>
  <c r="BE69" i="64"/>
  <c r="BC69" i="64"/>
  <c r="AM79" i="67"/>
  <c r="AM78" i="67" s="1"/>
  <c r="BC79" i="67"/>
  <c r="BC78" i="67" s="1"/>
  <c r="BC65" i="75"/>
  <c r="BD65" i="75"/>
  <c r="BE65" i="75"/>
  <c r="BB65" i="75"/>
  <c r="BC81" i="75"/>
  <c r="BD81" i="75"/>
  <c r="BE81" i="75"/>
  <c r="BB81" i="75"/>
  <c r="AK11" i="75"/>
  <c r="AK34" i="75" s="1"/>
  <c r="AB52" i="75"/>
  <c r="AF52" i="75"/>
  <c r="BC69" i="75"/>
  <c r="BE69" i="75"/>
  <c r="BD69" i="75"/>
  <c r="BB69" i="75"/>
  <c r="BC85" i="75"/>
  <c r="BE85" i="75"/>
  <c r="BD85" i="75"/>
  <c r="BB85" i="75"/>
  <c r="BD73" i="75"/>
  <c r="BC73" i="75"/>
  <c r="BB73" i="75"/>
  <c r="BE73" i="75"/>
  <c r="BC89" i="75"/>
  <c r="BB89" i="75"/>
  <c r="BE89" i="75"/>
  <c r="BD89" i="75"/>
  <c r="AA58" i="75"/>
  <c r="BB58" i="75"/>
  <c r="BE58" i="75"/>
  <c r="BD58" i="75"/>
  <c r="BC58" i="75"/>
  <c r="AB59" i="75"/>
  <c r="AF59" i="75"/>
  <c r="AJ59" i="75"/>
  <c r="AA7" i="73"/>
  <c r="AE7" i="73"/>
  <c r="AI7" i="73"/>
  <c r="AM7" i="73"/>
  <c r="AQ7" i="73"/>
  <c r="AU7" i="73"/>
  <c r="AY7" i="73"/>
  <c r="BD56" i="64"/>
  <c r="BB56" i="64"/>
  <c r="BE56" i="64"/>
  <c r="BC56" i="64"/>
  <c r="BD70" i="64"/>
  <c r="BE70" i="64"/>
  <c r="BB70" i="64"/>
  <c r="BC70" i="64"/>
  <c r="BD42" i="64"/>
  <c r="BC42" i="64"/>
  <c r="BB42" i="64"/>
  <c r="BE42" i="64"/>
  <c r="BD49" i="64"/>
  <c r="BB49" i="64"/>
  <c r="BC49" i="64"/>
  <c r="BE49" i="64"/>
  <c r="BD63" i="64"/>
  <c r="BC63" i="64"/>
  <c r="BE63" i="64"/>
  <c r="BB63" i="64"/>
  <c r="AA36" i="64"/>
  <c r="BD36" i="64"/>
  <c r="BC36" i="64"/>
  <c r="BE36" i="64"/>
  <c r="BB36" i="64"/>
  <c r="BD54" i="64"/>
  <c r="BE54" i="64"/>
  <c r="BB54" i="64"/>
  <c r="BC54" i="64"/>
  <c r="BD68" i="64"/>
  <c r="BB68" i="64"/>
  <c r="BE68" i="64"/>
  <c r="BC68" i="64"/>
  <c r="AA41" i="64"/>
  <c r="BD41" i="64"/>
  <c r="BE41" i="64"/>
  <c r="BC41" i="64"/>
  <c r="BB41" i="64"/>
  <c r="BC13" i="67"/>
  <c r="BC6" i="67" s="1"/>
  <c r="BC72" i="66"/>
  <c r="BC25" i="68"/>
  <c r="BE25" i="68"/>
  <c r="BD25" i="68"/>
  <c r="BB25" i="68"/>
  <c r="BC33" i="68"/>
  <c r="BB33" i="68"/>
  <c r="BE33" i="68"/>
  <c r="BD33" i="68"/>
  <c r="BE25" i="69"/>
  <c r="BC25" i="69"/>
  <c r="BD25" i="69"/>
  <c r="BE33" i="69"/>
  <c r="BC33" i="69"/>
  <c r="BD33" i="69"/>
  <c r="AA49" i="75"/>
  <c r="BC49" i="75"/>
  <c r="BB49" i="75"/>
  <c r="BD49" i="75"/>
  <c r="BE49" i="75"/>
  <c r="AC52" i="75"/>
  <c r="AK52" i="75"/>
  <c r="AD38" i="75"/>
  <c r="AH38" i="75"/>
  <c r="AL38" i="75"/>
  <c r="AP38" i="75"/>
  <c r="AP70" i="75" s="1"/>
  <c r="AA53" i="75"/>
  <c r="BB53" i="75"/>
  <c r="BC53" i="75"/>
  <c r="BE53" i="75"/>
  <c r="BD53" i="75"/>
  <c r="BD72" i="75"/>
  <c r="BB72" i="75"/>
  <c r="BC72" i="75"/>
  <c r="BE72" i="75"/>
  <c r="BC88" i="75"/>
  <c r="BE88" i="75"/>
  <c r="BD88" i="75"/>
  <c r="BB88" i="75"/>
  <c r="AA57" i="75"/>
  <c r="BB57" i="75"/>
  <c r="BE57" i="75"/>
  <c r="BD57" i="75"/>
  <c r="BC57" i="75"/>
  <c r="BD65" i="64"/>
  <c r="BB65" i="64"/>
  <c r="BC65" i="64"/>
  <c r="BE65" i="64"/>
  <c r="BD64" i="64"/>
  <c r="BB64" i="64"/>
  <c r="BC64" i="64"/>
  <c r="BE64" i="64"/>
  <c r="BD55" i="64"/>
  <c r="BB55" i="64"/>
  <c r="BE55" i="64"/>
  <c r="BC55" i="64"/>
  <c r="AA35" i="64"/>
  <c r="BD35" i="64"/>
  <c r="BE35" i="64"/>
  <c r="BB35" i="64"/>
  <c r="BC35" i="64"/>
  <c r="BD52" i="64"/>
  <c r="BE52" i="64"/>
  <c r="BB52" i="64"/>
  <c r="BC52" i="64"/>
  <c r="BD66" i="64"/>
  <c r="BB66" i="64"/>
  <c r="BC66" i="64"/>
  <c r="BE66" i="64"/>
  <c r="BD40" i="64"/>
  <c r="BC40" i="64"/>
  <c r="BE40" i="64"/>
  <c r="BB40" i="64"/>
  <c r="BD57" i="64"/>
  <c r="BE57" i="64"/>
  <c r="BB57" i="64"/>
  <c r="BC57" i="64"/>
  <c r="BD71" i="64"/>
  <c r="BB71" i="64"/>
  <c r="BE71" i="64"/>
  <c r="BC71" i="64"/>
  <c r="BD13" i="67"/>
  <c r="BD6" i="67" s="1"/>
  <c r="BD72" i="66"/>
  <c r="AA17" i="68"/>
  <c r="BC17" i="68"/>
  <c r="BE17" i="68"/>
  <c r="BB17" i="68"/>
  <c r="BD17" i="68"/>
  <c r="AA17" i="69"/>
  <c r="BE17" i="69"/>
  <c r="BC17" i="69"/>
  <c r="BD17" i="69"/>
  <c r="BD71" i="75"/>
  <c r="BE71" i="75"/>
  <c r="BB71" i="75"/>
  <c r="BC71" i="75"/>
  <c r="AA56" i="75"/>
  <c r="BC56" i="75"/>
  <c r="BB56" i="75"/>
  <c r="BD56" i="75"/>
  <c r="BE56" i="75"/>
  <c r="BB75" i="75"/>
  <c r="BD75" i="75"/>
  <c r="BE75" i="75"/>
  <c r="BC75" i="75"/>
  <c r="BE91" i="75"/>
  <c r="BB91" i="75"/>
  <c r="BC91" i="75"/>
  <c r="BD91" i="75"/>
  <c r="AC7" i="73"/>
  <c r="AG7" i="73"/>
  <c r="AK7" i="73"/>
  <c r="AO7" i="73"/>
  <c r="AS7" i="73"/>
  <c r="AW7" i="73"/>
  <c r="BA7" i="73"/>
  <c r="AJ52" i="75"/>
  <c r="AO56" i="75"/>
  <c r="AX16" i="100"/>
  <c r="AX50" i="102"/>
  <c r="AX74" i="102" s="1"/>
  <c r="AD50" i="102"/>
  <c r="AD74" i="102" s="1"/>
  <c r="AH50" i="102"/>
  <c r="AH74" i="102" s="1"/>
  <c r="AL50" i="102"/>
  <c r="AL74" i="102" s="1"/>
  <c r="AP50" i="102"/>
  <c r="AP74" i="102" s="1"/>
  <c r="AT50" i="102"/>
  <c r="AT74" i="102" s="1"/>
  <c r="AV22" i="102"/>
  <c r="AV70" i="102" s="1"/>
  <c r="AA39" i="102"/>
  <c r="AA73" i="102" s="1"/>
  <c r="AY39" i="102"/>
  <c r="AY73" i="102" s="1"/>
  <c r="AA50" i="102"/>
  <c r="AA74" i="102" s="1"/>
  <c r="AE50" i="102"/>
  <c r="AE74" i="102" s="1"/>
  <c r="AI50" i="102"/>
  <c r="AI74" i="102" s="1"/>
  <c r="AM50" i="102"/>
  <c r="AM74" i="102" s="1"/>
  <c r="AQ50" i="102"/>
  <c r="AQ74" i="102" s="1"/>
  <c r="AQ86" i="102" s="1"/>
  <c r="AU50" i="102"/>
  <c r="AU74" i="102" s="1"/>
  <c r="AY50" i="102"/>
  <c r="AY74" i="102" s="1"/>
  <c r="AB7" i="73"/>
  <c r="AF7" i="73"/>
  <c r="AJ7" i="73"/>
  <c r="AN7" i="73"/>
  <c r="AR7" i="73"/>
  <c r="AV7" i="73"/>
  <c r="AZ7" i="73"/>
  <c r="AN52" i="75"/>
  <c r="AB79" i="67"/>
  <c r="AB78" i="67" s="1"/>
  <c r="AN79" i="67"/>
  <c r="AN78" i="67" s="1"/>
  <c r="BD79" i="67"/>
  <c r="BD78" i="67" s="1"/>
  <c r="AF79" i="67"/>
  <c r="AF78" i="67" s="1"/>
  <c r="AJ79" i="67"/>
  <c r="AJ78" i="67" s="1"/>
  <c r="AR79" i="67"/>
  <c r="AR78" i="67" s="1"/>
  <c r="AV79" i="67"/>
  <c r="AV78" i="67" s="1"/>
  <c r="AZ79" i="67"/>
  <c r="AZ78" i="67" s="1"/>
  <c r="AC33" i="102"/>
  <c r="AK33" i="102"/>
  <c r="AB39" i="102"/>
  <c r="AB73" i="102" s="1"/>
  <c r="AJ39" i="102"/>
  <c r="AJ73" i="102" s="1"/>
  <c r="AR39" i="102"/>
  <c r="AR73" i="102" s="1"/>
  <c r="AZ39" i="102"/>
  <c r="AZ73" i="102" s="1"/>
  <c r="AC50" i="77"/>
  <c r="AG50" i="77"/>
  <c r="AO33" i="102"/>
  <c r="BA33" i="102"/>
  <c r="AF39" i="102"/>
  <c r="AF73" i="102" s="1"/>
  <c r="AN39" i="102"/>
  <c r="AN73" i="102" s="1"/>
  <c r="AV39" i="102"/>
  <c r="AV73" i="102" s="1"/>
  <c r="AA35" i="66"/>
  <c r="AA75" i="66" s="1"/>
  <c r="BB88" i="66" s="1"/>
  <c r="AE35" i="66"/>
  <c r="AE75" i="66" s="1"/>
  <c r="AI35" i="66"/>
  <c r="AI75" i="66" s="1"/>
  <c r="AM35" i="66"/>
  <c r="AM75" i="66" s="1"/>
  <c r="AQ35" i="66"/>
  <c r="AQ75" i="66" s="1"/>
  <c r="AQ88" i="66" s="1"/>
  <c r="AU35" i="66"/>
  <c r="AU75" i="66" s="1"/>
  <c r="AY35" i="66"/>
  <c r="AY75" i="66" s="1"/>
  <c r="BC35" i="66"/>
  <c r="BC75" i="66" s="1"/>
  <c r="AB53" i="75"/>
  <c r="AB57" i="75"/>
  <c r="AA30" i="100"/>
  <c r="AE30" i="100"/>
  <c r="AI30" i="100"/>
  <c r="AM30" i="100"/>
  <c r="AQ30" i="100"/>
  <c r="AU30" i="100"/>
  <c r="AY30" i="100"/>
  <c r="AD33" i="102"/>
  <c r="AH33" i="102"/>
  <c r="AL33" i="102"/>
  <c r="AP33" i="102"/>
  <c r="AT33" i="102"/>
  <c r="AX33" i="102"/>
  <c r="AG65" i="67"/>
  <c r="AD49" i="75"/>
  <c r="AH49" i="75"/>
  <c r="AD53" i="75"/>
  <c r="AH53" i="75"/>
  <c r="AL53" i="75"/>
  <c r="AD57" i="75"/>
  <c r="AH57" i="75"/>
  <c r="AL57" i="75"/>
  <c r="AY5" i="77"/>
  <c r="AH33" i="77"/>
  <c r="AH48" i="77" s="1"/>
  <c r="AH15" i="77"/>
  <c r="AB45" i="77"/>
  <c r="AF45" i="77"/>
  <c r="AC45" i="77"/>
  <c r="AG45" i="77"/>
  <c r="AK45" i="77"/>
  <c r="AO45" i="77"/>
  <c r="AP12" i="77"/>
  <c r="AP31" i="77" s="1"/>
  <c r="AL15" i="77"/>
  <c r="AB49" i="77"/>
  <c r="AB53" i="77"/>
  <c r="AC49" i="77"/>
  <c r="AJ45" i="77"/>
  <c r="AD45" i="77"/>
  <c r="AL49" i="75"/>
  <c r="AN59" i="75"/>
  <c r="AC44" i="77"/>
  <c r="AG44" i="77"/>
  <c r="AK44" i="77"/>
  <c r="AO44" i="77"/>
  <c r="AS44" i="77"/>
  <c r="AS59" i="77"/>
  <c r="AW44" i="77"/>
  <c r="AW59" i="77"/>
  <c r="BA74" i="77"/>
  <c r="BA44" i="77"/>
  <c r="BA59" i="77"/>
  <c r="AN45" i="77"/>
  <c r="AR45" i="77"/>
  <c r="AR60" i="77"/>
  <c r="AV45" i="77"/>
  <c r="AV60" i="77"/>
  <c r="AZ45" i="77"/>
  <c r="AZ75" i="77"/>
  <c r="AZ60" i="77"/>
  <c r="AK47" i="77"/>
  <c r="AO47" i="77"/>
  <c r="AS62" i="77"/>
  <c r="AS47" i="77"/>
  <c r="AW62" i="77"/>
  <c r="AW47" i="77"/>
  <c r="BA62" i="77"/>
  <c r="BA77" i="77"/>
  <c r="BA47" i="77"/>
  <c r="AD48" i="77"/>
  <c r="AL48" i="77"/>
  <c r="AP63" i="77"/>
  <c r="AP48" i="77"/>
  <c r="AT48" i="77"/>
  <c r="AT63" i="77"/>
  <c r="AX78" i="77"/>
  <c r="AX48" i="77"/>
  <c r="AX63" i="77"/>
  <c r="AE49" i="77"/>
  <c r="AI49" i="77"/>
  <c r="AM49" i="77"/>
  <c r="AQ49" i="77"/>
  <c r="AU49" i="77"/>
  <c r="AY79" i="77"/>
  <c r="AY49" i="77"/>
  <c r="AK51" i="77"/>
  <c r="AO51" i="77"/>
  <c r="AS66" i="77"/>
  <c r="AS51" i="77"/>
  <c r="AW66" i="77"/>
  <c r="AW51" i="77"/>
  <c r="BA66" i="77"/>
  <c r="BA81" i="77"/>
  <c r="BA51" i="77"/>
  <c r="AD52" i="77"/>
  <c r="AH52" i="77"/>
  <c r="AL52" i="77"/>
  <c r="AP67" i="77"/>
  <c r="AP52" i="77"/>
  <c r="AT67" i="77"/>
  <c r="AT52" i="77"/>
  <c r="AX82" i="77"/>
  <c r="AX67" i="77"/>
  <c r="AX52" i="77"/>
  <c r="AE53" i="77"/>
  <c r="AI53" i="77"/>
  <c r="AM53" i="77"/>
  <c r="AU68" i="77"/>
  <c r="AU53" i="77"/>
  <c r="AY68" i="77"/>
  <c r="AY83" i="77"/>
  <c r="AY53" i="77"/>
  <c r="AD44" i="77"/>
  <c r="AH44" i="77"/>
  <c r="AL44" i="77"/>
  <c r="AP59" i="77"/>
  <c r="AP44" i="77"/>
  <c r="AT44" i="77"/>
  <c r="AT59" i="77"/>
  <c r="AX74" i="77"/>
  <c r="AX44" i="77"/>
  <c r="AX59" i="77"/>
  <c r="AS60" i="77"/>
  <c r="AS45" i="77"/>
  <c r="AW45" i="77"/>
  <c r="AW60" i="77"/>
  <c r="BA75" i="77"/>
  <c r="BA45" i="77"/>
  <c r="BA60" i="77"/>
  <c r="AL47" i="77"/>
  <c r="AP62" i="77"/>
  <c r="AP47" i="77"/>
  <c r="AT47" i="77"/>
  <c r="AT62" i="77"/>
  <c r="AX77" i="77"/>
  <c r="AX47" i="77"/>
  <c r="AX62" i="77"/>
  <c r="AE48" i="77"/>
  <c r="AI48" i="77"/>
  <c r="AM48" i="77"/>
  <c r="AQ63" i="77"/>
  <c r="AQ48" i="77"/>
  <c r="AU63" i="77"/>
  <c r="AU48" i="77"/>
  <c r="AY78" i="77"/>
  <c r="AY63" i="77"/>
  <c r="AY48" i="77"/>
  <c r="AF49" i="77"/>
  <c r="AJ49" i="77"/>
  <c r="AN49" i="77"/>
  <c r="AR49" i="77"/>
  <c r="AV49" i="77"/>
  <c r="AZ49" i="77"/>
  <c r="AZ79" i="77"/>
  <c r="AK50" i="77"/>
  <c r="AO50" i="77"/>
  <c r="AS65" i="77"/>
  <c r="AS50" i="77"/>
  <c r="AW65" i="77"/>
  <c r="AW50" i="77"/>
  <c r="BA65" i="77"/>
  <c r="BA50" i="77"/>
  <c r="AL51" i="77"/>
  <c r="AP66" i="77"/>
  <c r="AP51" i="77"/>
  <c r="AT51" i="77"/>
  <c r="AT66" i="77"/>
  <c r="AX81" i="77"/>
  <c r="AX66" i="77"/>
  <c r="AX51" i="77"/>
  <c r="AE52" i="77"/>
  <c r="AI52" i="77"/>
  <c r="AM52" i="77"/>
  <c r="AQ67" i="77"/>
  <c r="AQ52" i="77"/>
  <c r="AU67" i="77"/>
  <c r="AU52" i="77"/>
  <c r="AY82" i="77"/>
  <c r="AY67" i="77"/>
  <c r="AY52" i="77"/>
  <c r="AF53" i="77"/>
  <c r="AJ53" i="77"/>
  <c r="AN53" i="77"/>
  <c r="AR68" i="77"/>
  <c r="AR53" i="77"/>
  <c r="AV68" i="77"/>
  <c r="AV53" i="77"/>
  <c r="AZ83" i="77"/>
  <c r="AZ68" i="77"/>
  <c r="AZ53" i="77"/>
  <c r="AE44" i="77"/>
  <c r="AI44" i="77"/>
  <c r="AM44" i="77"/>
  <c r="AQ59" i="77"/>
  <c r="AQ44" i="77"/>
  <c r="AU59" i="77"/>
  <c r="AU44" i="77"/>
  <c r="AY74" i="77"/>
  <c r="AY59" i="77"/>
  <c r="AY44" i="77"/>
  <c r="AH45" i="77"/>
  <c r="AL45" i="77"/>
  <c r="AP60" i="77"/>
  <c r="AP45" i="77"/>
  <c r="AT45" i="77"/>
  <c r="AT60" i="77"/>
  <c r="AX75" i="77"/>
  <c r="AX45" i="77"/>
  <c r="AX60" i="77"/>
  <c r="AU12" i="77"/>
  <c r="AV12" i="77"/>
  <c r="AV31" i="77" s="1"/>
  <c r="AM47" i="77"/>
  <c r="AQ47" i="77"/>
  <c r="AQ62" i="77"/>
  <c r="AB48" i="77"/>
  <c r="AF48" i="77"/>
  <c r="AJ48" i="77"/>
  <c r="AN48" i="77"/>
  <c r="AR63" i="77"/>
  <c r="AR48" i="77"/>
  <c r="AV63" i="77"/>
  <c r="AV48" i="77"/>
  <c r="AZ78" i="77"/>
  <c r="AZ63" i="77"/>
  <c r="AZ48" i="77"/>
  <c r="AG49" i="77"/>
  <c r="AK49" i="77"/>
  <c r="AO49" i="77"/>
  <c r="AW49" i="77"/>
  <c r="BA79" i="77"/>
  <c r="BA49" i="77"/>
  <c r="AL50" i="77"/>
  <c r="AP65" i="77"/>
  <c r="AP50" i="77"/>
  <c r="AE51" i="77"/>
  <c r="AI51" i="77"/>
  <c r="AM51" i="77"/>
  <c r="AQ51" i="77"/>
  <c r="AQ66" i="77"/>
  <c r="AU66" i="77"/>
  <c r="AU51" i="77"/>
  <c r="AY66" i="77"/>
  <c r="AY81" i="77"/>
  <c r="AY51" i="77"/>
  <c r="AB52" i="77"/>
  <c r="AF52" i="77"/>
  <c r="AJ52" i="77"/>
  <c r="AN52" i="77"/>
  <c r="AR67" i="77"/>
  <c r="AR52" i="77"/>
  <c r="AV67" i="77"/>
  <c r="AV52" i="77"/>
  <c r="AZ82" i="77"/>
  <c r="AZ67" i="77"/>
  <c r="AZ52" i="77"/>
  <c r="AC53" i="77"/>
  <c r="AG53" i="77"/>
  <c r="AK53" i="77"/>
  <c r="AO53" i="77"/>
  <c r="AS68" i="77"/>
  <c r="AS53" i="77"/>
  <c r="AW68" i="77"/>
  <c r="AW53" i="77"/>
  <c r="BA83" i="77"/>
  <c r="BA68" i="77"/>
  <c r="BA53" i="77"/>
  <c r="AE39" i="102"/>
  <c r="AE73" i="102" s="1"/>
  <c r="AI39" i="102"/>
  <c r="AI73" i="102" s="1"/>
  <c r="AQ39" i="102"/>
  <c r="AQ73" i="102" s="1"/>
  <c r="AU39" i="102"/>
  <c r="AU73" i="102" s="1"/>
  <c r="AU85" i="102" s="1"/>
  <c r="AB44" i="77"/>
  <c r="AF44" i="77"/>
  <c r="AJ44" i="77"/>
  <c r="AN44" i="77"/>
  <c r="AR59" i="77"/>
  <c r="AR44" i="77"/>
  <c r="AV59" i="77"/>
  <c r="AV44" i="77"/>
  <c r="AZ74" i="77"/>
  <c r="AZ59" i="77"/>
  <c r="AZ44" i="77"/>
  <c r="AE45" i="77"/>
  <c r="AI45" i="77"/>
  <c r="AM45" i="77"/>
  <c r="AQ60" i="77"/>
  <c r="AQ45" i="77"/>
  <c r="AU60" i="77"/>
  <c r="AU45" i="77"/>
  <c r="AY60" i="77"/>
  <c r="AY75" i="77"/>
  <c r="AY45" i="77"/>
  <c r="AC48" i="77"/>
  <c r="AG48" i="77"/>
  <c r="AS48" i="77"/>
  <c r="AS63" i="77"/>
  <c r="AW48" i="77"/>
  <c r="AW63" i="77"/>
  <c r="AH49" i="77"/>
  <c r="AL49" i="77"/>
  <c r="AX79" i="77"/>
  <c r="AX49" i="77"/>
  <c r="AE50" i="77"/>
  <c r="AQ50" i="77"/>
  <c r="AQ65" i="77"/>
  <c r="AU65" i="77"/>
  <c r="AU50" i="77"/>
  <c r="AB51" i="77"/>
  <c r="AF51" i="77"/>
  <c r="AJ51" i="77"/>
  <c r="AN51" i="77"/>
  <c r="AR51" i="77"/>
  <c r="AR66" i="77"/>
  <c r="AV66" i="77"/>
  <c r="AV51" i="77"/>
  <c r="AZ66" i="77"/>
  <c r="AZ81" i="77"/>
  <c r="AZ51" i="77"/>
  <c r="AG52" i="77"/>
  <c r="AK52" i="77"/>
  <c r="AO52" i="77"/>
  <c r="AW67" i="77"/>
  <c r="AW52" i="77"/>
  <c r="BA82" i="77"/>
  <c r="BA67" i="77"/>
  <c r="BA52" i="77"/>
  <c r="AD53" i="77"/>
  <c r="AH53" i="77"/>
  <c r="AL53" i="77"/>
  <c r="AP68" i="77"/>
  <c r="AP53" i="77"/>
  <c r="AT68" i="77"/>
  <c r="AT53" i="77"/>
  <c r="AX83" i="77"/>
  <c r="AX68" i="77"/>
  <c r="AX53" i="77"/>
  <c r="AP65" i="75"/>
  <c r="AP49" i="75"/>
  <c r="AT65" i="75"/>
  <c r="AT49" i="75"/>
  <c r="AX81" i="75"/>
  <c r="AX65" i="75"/>
  <c r="AX49" i="75"/>
  <c r="AR52" i="75"/>
  <c r="AV52" i="75"/>
  <c r="AZ52" i="75"/>
  <c r="AP69" i="75"/>
  <c r="AP53" i="75"/>
  <c r="AT69" i="75"/>
  <c r="AT53" i="75"/>
  <c r="AX85" i="75"/>
  <c r="AX69" i="75"/>
  <c r="AX53" i="75"/>
  <c r="AR71" i="75"/>
  <c r="AV71" i="75"/>
  <c r="AZ71" i="75"/>
  <c r="AS56" i="75"/>
  <c r="AS72" i="75"/>
  <c r="AW56" i="75"/>
  <c r="AW72" i="75"/>
  <c r="BA88" i="75"/>
  <c r="BA56" i="75"/>
  <c r="BA72" i="75"/>
  <c r="AP73" i="75"/>
  <c r="AP57" i="75"/>
  <c r="AT73" i="75"/>
  <c r="AT57" i="75"/>
  <c r="AX89" i="75"/>
  <c r="AX73" i="75"/>
  <c r="AX57" i="75"/>
  <c r="AE58" i="75"/>
  <c r="AI58" i="75"/>
  <c r="AM58" i="75"/>
  <c r="AQ74" i="75"/>
  <c r="AQ58" i="75"/>
  <c r="AU74" i="75"/>
  <c r="AU58" i="75"/>
  <c r="AY90" i="75"/>
  <c r="AY74" i="75"/>
  <c r="AY58" i="75"/>
  <c r="AR75" i="75"/>
  <c r="AR59" i="75"/>
  <c r="AV75" i="75"/>
  <c r="AV59" i="75"/>
  <c r="AZ91" i="75"/>
  <c r="AZ75" i="75"/>
  <c r="AZ59" i="75"/>
  <c r="AE49" i="75"/>
  <c r="AI49" i="75"/>
  <c r="AM49" i="75"/>
  <c r="AQ65" i="75"/>
  <c r="AQ49" i="75"/>
  <c r="AU65" i="75"/>
  <c r="AU49" i="75"/>
  <c r="AY81" i="75"/>
  <c r="AY65" i="75"/>
  <c r="AY49" i="75"/>
  <c r="AW52" i="75"/>
  <c r="AI53" i="75"/>
  <c r="AM53" i="75"/>
  <c r="AQ69" i="75"/>
  <c r="AQ53" i="75"/>
  <c r="AU69" i="75"/>
  <c r="AU53" i="75"/>
  <c r="AY85" i="75"/>
  <c r="AY69" i="75"/>
  <c r="AY53" i="75"/>
  <c r="AS71" i="75"/>
  <c r="AW71" i="75"/>
  <c r="BA71" i="75"/>
  <c r="AD56" i="75"/>
  <c r="AH56" i="75"/>
  <c r="AL56" i="75"/>
  <c r="AP72" i="75"/>
  <c r="AP56" i="75"/>
  <c r="AT72" i="75"/>
  <c r="AT56" i="75"/>
  <c r="AX88" i="75"/>
  <c r="AX72" i="75"/>
  <c r="AX56" i="75"/>
  <c r="AE57" i="75"/>
  <c r="AI57" i="75"/>
  <c r="AM57" i="75"/>
  <c r="AQ73" i="75"/>
  <c r="AQ57" i="75"/>
  <c r="AU73" i="75"/>
  <c r="AU57" i="75"/>
  <c r="AY89" i="75"/>
  <c r="AY73" i="75"/>
  <c r="AY57" i="75"/>
  <c r="AB58" i="75"/>
  <c r="AF58" i="75"/>
  <c r="AJ58" i="75"/>
  <c r="AN58" i="75"/>
  <c r="AR58" i="75"/>
  <c r="AR74" i="75"/>
  <c r="AV74" i="75"/>
  <c r="AV58" i="75"/>
  <c r="AZ90" i="75"/>
  <c r="AZ74" i="75"/>
  <c r="AZ58" i="75"/>
  <c r="AC59" i="75"/>
  <c r="AG59" i="75"/>
  <c r="AK59" i="75"/>
  <c r="AO59" i="75"/>
  <c r="AS75" i="75"/>
  <c r="AS59" i="75"/>
  <c r="AW75" i="75"/>
  <c r="AW59" i="75"/>
  <c r="BA91" i="75"/>
  <c r="BA75" i="75"/>
  <c r="BA59" i="75"/>
  <c r="AF12" i="77"/>
  <c r="AJ12" i="77"/>
  <c r="AJ31" i="77" s="1"/>
  <c r="AN12" i="77"/>
  <c r="AN31" i="77" s="1"/>
  <c r="AZ12" i="77"/>
  <c r="AZ31" i="77" s="1"/>
  <c r="AD22" i="102"/>
  <c r="AD70" i="102" s="1"/>
  <c r="AL22" i="102"/>
  <c r="AL70" i="102" s="1"/>
  <c r="AP22" i="102"/>
  <c r="AP70" i="102" s="1"/>
  <c r="AT22" i="102"/>
  <c r="AT70" i="102" s="1"/>
  <c r="AX22" i="102"/>
  <c r="AX70" i="102" s="1"/>
  <c r="AR28" i="102"/>
  <c r="AZ74" i="67"/>
  <c r="AB49" i="75"/>
  <c r="AF49" i="75"/>
  <c r="AJ49" i="75"/>
  <c r="AN49" i="75"/>
  <c r="AR65" i="75"/>
  <c r="AR49" i="75"/>
  <c r="AV65" i="75"/>
  <c r="AV49" i="75"/>
  <c r="AZ81" i="75"/>
  <c r="AZ65" i="75"/>
  <c r="AZ49" i="75"/>
  <c r="AF53" i="75"/>
  <c r="AJ53" i="75"/>
  <c r="AN53" i="75"/>
  <c r="AR69" i="75"/>
  <c r="AR53" i="75"/>
  <c r="AV69" i="75"/>
  <c r="AV53" i="75"/>
  <c r="AZ85" i="75"/>
  <c r="AZ69" i="75"/>
  <c r="AZ53" i="75"/>
  <c r="AP71" i="75"/>
  <c r="AE56" i="75"/>
  <c r="AI56" i="75"/>
  <c r="AM56" i="75"/>
  <c r="AQ72" i="75"/>
  <c r="AQ56" i="75"/>
  <c r="AU72" i="75"/>
  <c r="AU56" i="75"/>
  <c r="AY88" i="75"/>
  <c r="AY72" i="75"/>
  <c r="AY56" i="75"/>
  <c r="AF57" i="75"/>
  <c r="AJ57" i="75"/>
  <c r="AN57" i="75"/>
  <c r="AR73" i="75"/>
  <c r="AR57" i="75"/>
  <c r="AV73" i="75"/>
  <c r="AV57" i="75"/>
  <c r="AZ89" i="75"/>
  <c r="AZ73" i="75"/>
  <c r="AZ57" i="75"/>
  <c r="AC58" i="75"/>
  <c r="AG58" i="75"/>
  <c r="AK58" i="75"/>
  <c r="AO58" i="75"/>
  <c r="AS58" i="75"/>
  <c r="AS74" i="75"/>
  <c r="AW58" i="75"/>
  <c r="AW74" i="75"/>
  <c r="BA90" i="75"/>
  <c r="BA74" i="75"/>
  <c r="BA58" i="75"/>
  <c r="AD59" i="75"/>
  <c r="AH59" i="75"/>
  <c r="AL59" i="75"/>
  <c r="AP75" i="75"/>
  <c r="AP59" i="75"/>
  <c r="AT75" i="75"/>
  <c r="AT59" i="75"/>
  <c r="AX91" i="75"/>
  <c r="AX75" i="75"/>
  <c r="AX59" i="75"/>
  <c r="AC49" i="75"/>
  <c r="AG49" i="75"/>
  <c r="AO49" i="75"/>
  <c r="AS65" i="75"/>
  <c r="AS49" i="75"/>
  <c r="AW65" i="75"/>
  <c r="AW49" i="75"/>
  <c r="BA81" i="75"/>
  <c r="BA65" i="75"/>
  <c r="BA49" i="75"/>
  <c r="AE52" i="75"/>
  <c r="AI52" i="75"/>
  <c r="AM52" i="75"/>
  <c r="AQ52" i="75"/>
  <c r="AU52" i="75"/>
  <c r="AY52" i="75"/>
  <c r="AC53" i="75"/>
  <c r="AG53" i="75"/>
  <c r="AK53" i="75"/>
  <c r="AO53" i="75"/>
  <c r="AS69" i="75"/>
  <c r="AS53" i="75"/>
  <c r="AW69" i="75"/>
  <c r="AW53" i="75"/>
  <c r="BA85" i="75"/>
  <c r="BA69" i="75"/>
  <c r="BA53" i="75"/>
  <c r="AB56" i="75"/>
  <c r="AF56" i="75"/>
  <c r="AJ56" i="75"/>
  <c r="AR56" i="75"/>
  <c r="AR72" i="75"/>
  <c r="AV56" i="75"/>
  <c r="AV72" i="75"/>
  <c r="AZ88" i="75"/>
  <c r="AZ56" i="75"/>
  <c r="AZ72" i="75"/>
  <c r="AC57" i="75"/>
  <c r="AK57" i="75"/>
  <c r="AO57" i="75"/>
  <c r="AW73" i="75"/>
  <c r="AW57" i="75"/>
  <c r="BA89" i="75"/>
  <c r="BA73" i="75"/>
  <c r="BA57" i="75"/>
  <c r="AD58" i="75"/>
  <c r="AH58" i="75"/>
  <c r="AL58" i="75"/>
  <c r="AP58" i="75"/>
  <c r="AP74" i="75"/>
  <c r="AT74" i="75"/>
  <c r="AT58" i="75"/>
  <c r="AX90" i="75"/>
  <c r="AX74" i="75"/>
  <c r="AX58" i="75"/>
  <c r="AE59" i="75"/>
  <c r="AI59" i="75"/>
  <c r="AM59" i="75"/>
  <c r="AQ75" i="75"/>
  <c r="AQ59" i="75"/>
  <c r="AU75" i="75"/>
  <c r="AU59" i="75"/>
  <c r="AY91" i="75"/>
  <c r="AY59" i="75"/>
  <c r="AY75" i="75"/>
  <c r="AO5" i="100"/>
  <c r="BA5" i="75"/>
  <c r="BB52" i="74" s="1"/>
  <c r="AS5" i="75"/>
  <c r="AB57" i="67"/>
  <c r="AF57" i="67"/>
  <c r="AC79" i="67"/>
  <c r="AC78" i="67" s="1"/>
  <c r="AK79" i="67"/>
  <c r="AK78" i="67" s="1"/>
  <c r="AS79" i="67"/>
  <c r="AS78" i="67" s="1"/>
  <c r="AG92" i="67"/>
  <c r="AG5" i="75"/>
  <c r="AB28" i="77"/>
  <c r="AN28" i="77"/>
  <c r="AR28" i="77"/>
  <c r="AG5" i="77"/>
  <c r="AO5" i="77"/>
  <c r="AD5" i="100"/>
  <c r="AH5" i="100"/>
  <c r="AL5" i="100"/>
  <c r="AP5" i="100"/>
  <c r="AT5" i="100"/>
  <c r="AX5" i="100"/>
  <c r="AC10" i="101"/>
  <c r="AC28" i="101" s="1"/>
  <c r="AK6" i="102"/>
  <c r="AA10" i="102"/>
  <c r="AA68" i="102" s="1"/>
  <c r="AE10" i="102"/>
  <c r="AE68" i="102" s="1"/>
  <c r="AI10" i="102"/>
  <c r="AI68" i="102" s="1"/>
  <c r="AM10" i="102"/>
  <c r="AM68" i="102" s="1"/>
  <c r="AQ10" i="102"/>
  <c r="AQ68" i="102" s="1"/>
  <c r="AQ80" i="102" s="1"/>
  <c r="AU10" i="102"/>
  <c r="AU68" i="102" s="1"/>
  <c r="AY10" i="102"/>
  <c r="AY68" i="102" s="1"/>
  <c r="AA22" i="102"/>
  <c r="AA70" i="102" s="1"/>
  <c r="AE22" i="102"/>
  <c r="AE70" i="102" s="1"/>
  <c r="AI22" i="102"/>
  <c r="AI70" i="102" s="1"/>
  <c r="AM22" i="102"/>
  <c r="AM70" i="102" s="1"/>
  <c r="AQ22" i="102"/>
  <c r="AQ70" i="102" s="1"/>
  <c r="AQ94" i="102" s="1"/>
  <c r="AU22" i="102"/>
  <c r="AU70" i="102" s="1"/>
  <c r="AY22" i="102"/>
  <c r="AY70" i="102" s="1"/>
  <c r="AC35" i="66"/>
  <c r="AC75" i="66" s="1"/>
  <c r="AW35" i="66"/>
  <c r="AW75" i="66" s="1"/>
  <c r="AD5" i="75"/>
  <c r="AH5" i="75"/>
  <c r="AL5" i="75"/>
  <c r="AP5" i="75"/>
  <c r="AT5" i="75"/>
  <c r="AX5" i="75"/>
  <c r="AA11" i="75"/>
  <c r="AA34" i="75" s="1"/>
  <c r="AE11" i="75"/>
  <c r="AE34" i="75" s="1"/>
  <c r="AM11" i="75"/>
  <c r="AQ11" i="75"/>
  <c r="AU11" i="75"/>
  <c r="AY11" i="75"/>
  <c r="AY34" i="75" s="1"/>
  <c r="AB14" i="75"/>
  <c r="AF14" i="75"/>
  <c r="AJ14" i="75"/>
  <c r="AN14" i="75"/>
  <c r="AR14" i="75"/>
  <c r="AV14" i="75"/>
  <c r="AZ14" i="75"/>
  <c r="AZ35" i="75" s="1"/>
  <c r="AA12" i="77"/>
  <c r="AA31" i="77" s="1"/>
  <c r="AE12" i="77"/>
  <c r="AE31" i="77" s="1"/>
  <c r="AI12" i="77"/>
  <c r="AM12" i="77"/>
  <c r="AQ12" i="77"/>
  <c r="AQ31" i="77" s="1"/>
  <c r="AY12" i="77"/>
  <c r="AY31" i="77" s="1"/>
  <c r="AW15" i="77"/>
  <c r="AA22" i="75"/>
  <c r="AX15" i="77"/>
  <c r="AA38" i="101"/>
  <c r="AE38" i="101"/>
  <c r="AI38" i="101"/>
  <c r="AM38" i="101"/>
  <c r="AQ38" i="101"/>
  <c r="AU38" i="101"/>
  <c r="AY38" i="101"/>
  <c r="AD6" i="102"/>
  <c r="AD67" i="102" s="1"/>
  <c r="AJ57" i="67"/>
  <c r="AN57" i="67"/>
  <c r="AR57" i="67"/>
  <c r="AV57" i="67"/>
  <c r="AZ57" i="67"/>
  <c r="AE61" i="67"/>
  <c r="AI61" i="67"/>
  <c r="AU61" i="67"/>
  <c r="AD12" i="77"/>
  <c r="AD31" i="77" s="1"/>
  <c r="AH12" i="77"/>
  <c r="AC15" i="77"/>
  <c r="AS5" i="77"/>
  <c r="AW5" i="77"/>
  <c r="AL6" i="102"/>
  <c r="AL67" i="102" s="1"/>
  <c r="AT6" i="102"/>
  <c r="AT67" i="102" s="1"/>
  <c r="AE17" i="69"/>
  <c r="AI17" i="69"/>
  <c r="AM17" i="69"/>
  <c r="AQ25" i="69"/>
  <c r="AQ17" i="69"/>
  <c r="AU25" i="69"/>
  <c r="AU17" i="69"/>
  <c r="AY33" i="69"/>
  <c r="AY25" i="69"/>
  <c r="AY17" i="69"/>
  <c r="AM17" i="75"/>
  <c r="AB17" i="69"/>
  <c r="AF17" i="69"/>
  <c r="AJ17" i="69"/>
  <c r="AN17" i="69"/>
  <c r="AR25" i="69"/>
  <c r="AR17" i="69"/>
  <c r="AV25" i="69"/>
  <c r="AV17" i="69"/>
  <c r="AZ33" i="69"/>
  <c r="AZ25" i="69"/>
  <c r="AZ17" i="69"/>
  <c r="AG41" i="64"/>
  <c r="AO41" i="64"/>
  <c r="AC17" i="69"/>
  <c r="AG17" i="69"/>
  <c r="AK17" i="69"/>
  <c r="AO17" i="69"/>
  <c r="AS17" i="69"/>
  <c r="AS25" i="69"/>
  <c r="AW25" i="69"/>
  <c r="AW17" i="69"/>
  <c r="BA33" i="69"/>
  <c r="BA25" i="69"/>
  <c r="BA17" i="69"/>
  <c r="AM15" i="77"/>
  <c r="AD17" i="69"/>
  <c r="AH17" i="69"/>
  <c r="AL17" i="69"/>
  <c r="AP17" i="69"/>
  <c r="AP25" i="69"/>
  <c r="AT17" i="69"/>
  <c r="AT25" i="69"/>
  <c r="AX25" i="69"/>
  <c r="AX17" i="69"/>
  <c r="AX33" i="69"/>
  <c r="AL12" i="77"/>
  <c r="AT12" i="77"/>
  <c r="AT31" i="77" s="1"/>
  <c r="AE11" i="70"/>
  <c r="AE19" i="70" s="1"/>
  <c r="AA11" i="70"/>
  <c r="AA16" i="70" s="1"/>
  <c r="AM11" i="70"/>
  <c r="AI11" i="70"/>
  <c r="AK5" i="64"/>
  <c r="AK5" i="69" s="1"/>
  <c r="AW41" i="64"/>
  <c r="AA5" i="100"/>
  <c r="AE5" i="100"/>
  <c r="AI5" i="100"/>
  <c r="AM5" i="100"/>
  <c r="AQ5" i="100"/>
  <c r="AU5" i="100"/>
  <c r="AY5" i="100"/>
  <c r="AB5" i="100"/>
  <c r="AB46" i="100" s="1"/>
  <c r="AR5" i="100"/>
  <c r="AV5" i="100"/>
  <c r="AZ5" i="100"/>
  <c r="AW5" i="100"/>
  <c r="BA5" i="100"/>
  <c r="AB22" i="102"/>
  <c r="AB70" i="102" s="1"/>
  <c r="AF22" i="102"/>
  <c r="AF70" i="102" s="1"/>
  <c r="AJ22" i="102"/>
  <c r="AJ70" i="102" s="1"/>
  <c r="AN22" i="102"/>
  <c r="AN70" i="102" s="1"/>
  <c r="AR22" i="102"/>
  <c r="AR70" i="102" s="1"/>
  <c r="AZ22" i="102"/>
  <c r="AZ70" i="102" s="1"/>
  <c r="AB50" i="102"/>
  <c r="AB74" i="102" s="1"/>
  <c r="AF50" i="102"/>
  <c r="AF74" i="102" s="1"/>
  <c r="AJ50" i="102"/>
  <c r="AJ74" i="102" s="1"/>
  <c r="AN50" i="102"/>
  <c r="AN74" i="102" s="1"/>
  <c r="AR50" i="102"/>
  <c r="AR74" i="102" s="1"/>
  <c r="AV50" i="102"/>
  <c r="AV74" i="102" s="1"/>
  <c r="AE5" i="77"/>
  <c r="AI5" i="77"/>
  <c r="AM5" i="77"/>
  <c r="AU5" i="77"/>
  <c r="AX12" i="77"/>
  <c r="AN23" i="100"/>
  <c r="AR23" i="100"/>
  <c r="AM39" i="102"/>
  <c r="AM73" i="102" s="1"/>
  <c r="AC50" i="102"/>
  <c r="AC74" i="102" s="1"/>
  <c r="AG50" i="102"/>
  <c r="AG74" i="102" s="1"/>
  <c r="AH98" i="102" s="1"/>
  <c r="AK50" i="102"/>
  <c r="AK74" i="102" s="1"/>
  <c r="AO50" i="102"/>
  <c r="AO74" i="102" s="1"/>
  <c r="AO86" i="102" s="1"/>
  <c r="AS50" i="102"/>
  <c r="AS74" i="102" s="1"/>
  <c r="AW50" i="102"/>
  <c r="AW74" i="102" s="1"/>
  <c r="AD19" i="66"/>
  <c r="AH19" i="66"/>
  <c r="AL19" i="66"/>
  <c r="AP19" i="66"/>
  <c r="AP14" i="66" s="1"/>
  <c r="AP74" i="66" s="1"/>
  <c r="BB100" i="66" s="1"/>
  <c r="AT19" i="66"/>
  <c r="AX19" i="66"/>
  <c r="AE5" i="75"/>
  <c r="AD14" i="75"/>
  <c r="AD35" i="75" s="1"/>
  <c r="AL14" i="75"/>
  <c r="AL35" i="75" s="1"/>
  <c r="AC5" i="77"/>
  <c r="AK10" i="97"/>
  <c r="AK52" i="97" s="1"/>
  <c r="AG33" i="102"/>
  <c r="AW33" i="102"/>
  <c r="AN5" i="77"/>
  <c r="AV16" i="100"/>
  <c r="AB10" i="101"/>
  <c r="AB51" i="101" s="1"/>
  <c r="AF10" i="101"/>
  <c r="AF29" i="101" s="1"/>
  <c r="AJ10" i="101"/>
  <c r="AJ52" i="101" s="1"/>
  <c r="AN10" i="101"/>
  <c r="AN31" i="101" s="1"/>
  <c r="AR10" i="101"/>
  <c r="AR27" i="101" s="1"/>
  <c r="AV10" i="101"/>
  <c r="AV30" i="101" s="1"/>
  <c r="AZ10" i="101"/>
  <c r="AS10" i="101"/>
  <c r="AS32" i="101" s="1"/>
  <c r="AL38" i="101"/>
  <c r="AC10" i="102"/>
  <c r="AC68" i="102" s="1"/>
  <c r="AK10" i="102"/>
  <c r="AK68" i="102" s="1"/>
  <c r="AS10" i="102"/>
  <c r="BA10" i="102"/>
  <c r="BA68" i="102" s="1"/>
  <c r="BB92" i="102" s="1"/>
  <c r="AH10" i="102"/>
  <c r="AH68" i="102" s="1"/>
  <c r="AP10" i="102"/>
  <c r="AP68" i="102" s="1"/>
  <c r="AX10" i="102"/>
  <c r="AF28" i="102"/>
  <c r="AB17" i="68"/>
  <c r="AF17" i="68"/>
  <c r="AJ17" i="68"/>
  <c r="AC17" i="68"/>
  <c r="AG17" i="68"/>
  <c r="AN17" i="68"/>
  <c r="AD17" i="68"/>
  <c r="AK17" i="68"/>
  <c r="AO17" i="68"/>
  <c r="AH17" i="68"/>
  <c r="AL17" i="68"/>
  <c r="AN22" i="67"/>
  <c r="AD27" i="67"/>
  <c r="AH27" i="67"/>
  <c r="AL27" i="67"/>
  <c r="AP27" i="67"/>
  <c r="AT27" i="67"/>
  <c r="AX27" i="67"/>
  <c r="BA101" i="67"/>
  <c r="AS17" i="68"/>
  <c r="AS25" i="68"/>
  <c r="AW25" i="68"/>
  <c r="AW17" i="68"/>
  <c r="BA25" i="68"/>
  <c r="BA17" i="68"/>
  <c r="BA33" i="68"/>
  <c r="AT48" i="67"/>
  <c r="AP17" i="68"/>
  <c r="AP25" i="68"/>
  <c r="AT17" i="68"/>
  <c r="AT25" i="68"/>
  <c r="AX25" i="68"/>
  <c r="AX33" i="68"/>
  <c r="AX17" i="68"/>
  <c r="AA32" i="75"/>
  <c r="AE32" i="75"/>
  <c r="AI32" i="75"/>
  <c r="AQ32" i="75"/>
  <c r="AY32" i="75"/>
  <c r="AC11" i="75"/>
  <c r="AG11" i="75"/>
  <c r="AO11" i="75"/>
  <c r="AS11" i="75"/>
  <c r="AW11" i="75"/>
  <c r="AW34" i="75" s="1"/>
  <c r="BA11" i="75"/>
  <c r="AF22" i="75"/>
  <c r="AC12" i="77"/>
  <c r="AG12" i="77"/>
  <c r="AK12" i="77"/>
  <c r="AO12" i="77"/>
  <c r="AS12" i="77"/>
  <c r="AS31" i="77" s="1"/>
  <c r="AW12" i="77"/>
  <c r="AW31" i="77" s="1"/>
  <c r="BA12" i="77"/>
  <c r="BB48" i="76" s="1"/>
  <c r="AS34" i="77"/>
  <c r="AS15" i="77"/>
  <c r="AB5" i="64"/>
  <c r="AB5" i="68" s="1"/>
  <c r="AF5" i="64"/>
  <c r="AF5" i="69" s="1"/>
  <c r="AJ5" i="64"/>
  <c r="AJ5" i="69" s="1"/>
  <c r="AR5" i="64"/>
  <c r="AR5" i="68" s="1"/>
  <c r="AZ5" i="64"/>
  <c r="AZ5" i="68" s="1"/>
  <c r="AD38" i="64"/>
  <c r="AH38" i="64"/>
  <c r="AL38" i="64"/>
  <c r="AP38" i="64"/>
  <c r="AX38" i="64"/>
  <c r="AC27" i="67"/>
  <c r="AG27" i="67"/>
  <c r="AX38" i="67"/>
  <c r="AE41" i="68"/>
  <c r="AE17" i="68"/>
  <c r="AI41" i="68"/>
  <c r="AI17" i="68"/>
  <c r="AM41" i="68"/>
  <c r="AM17" i="68"/>
  <c r="AQ41" i="68"/>
  <c r="AQ17" i="68"/>
  <c r="AQ25" i="68"/>
  <c r="AU41" i="68"/>
  <c r="AU25" i="68"/>
  <c r="AU17" i="68"/>
  <c r="AY41" i="68"/>
  <c r="AY33" i="68"/>
  <c r="AY17" i="68"/>
  <c r="AY25" i="68"/>
  <c r="AD41" i="69"/>
  <c r="AH41" i="69"/>
  <c r="AL41" i="69"/>
  <c r="AP41" i="69"/>
  <c r="AT41" i="69"/>
  <c r="AX41" i="69"/>
  <c r="AI11" i="75"/>
  <c r="AC38" i="75"/>
  <c r="AG38" i="75"/>
  <c r="AK38" i="75"/>
  <c r="AO38" i="75"/>
  <c r="AS38" i="75"/>
  <c r="AW38" i="75"/>
  <c r="BA38" i="75"/>
  <c r="BB102" i="75" s="1"/>
  <c r="AU17" i="75"/>
  <c r="AR22" i="75"/>
  <c r="AG15" i="77"/>
  <c r="AQ15" i="77"/>
  <c r="AZ23" i="100"/>
  <c r="AS5" i="64"/>
  <c r="AS5" i="69" s="1"/>
  <c r="AP32" i="67"/>
  <c r="AR25" i="68"/>
  <c r="AR17" i="68"/>
  <c r="AV25" i="68"/>
  <c r="AV17" i="68"/>
  <c r="AZ25" i="68"/>
  <c r="AZ33" i="68"/>
  <c r="AZ17" i="68"/>
  <c r="AE22" i="75"/>
  <c r="AI22" i="75"/>
  <c r="AM22" i="75"/>
  <c r="AQ22" i="75"/>
  <c r="AU22" i="75"/>
  <c r="AY22" i="75"/>
  <c r="AB12" i="77"/>
  <c r="AR12" i="77"/>
  <c r="AG36" i="77"/>
  <c r="AG51" i="77" s="1"/>
  <c r="AG19" i="77"/>
  <c r="AQ38" i="77"/>
  <c r="AR98" i="77" s="1"/>
  <c r="AQ19" i="77"/>
  <c r="AF16" i="100"/>
  <c r="AK16" i="100"/>
  <c r="AW16" i="100"/>
  <c r="AB30" i="100"/>
  <c r="AF30" i="100"/>
  <c r="AJ30" i="100"/>
  <c r="AN30" i="100"/>
  <c r="AR30" i="100"/>
  <c r="AV30" i="100"/>
  <c r="AZ30" i="100"/>
  <c r="AC30" i="100"/>
  <c r="AG30" i="100"/>
  <c r="AK30" i="100"/>
  <c r="AO30" i="100"/>
  <c r="AS30" i="100"/>
  <c r="AW30" i="100"/>
  <c r="BA30" i="100"/>
  <c r="AD30" i="100"/>
  <c r="AH30" i="100"/>
  <c r="AL30" i="100"/>
  <c r="AP30" i="100"/>
  <c r="AP62" i="113" s="1"/>
  <c r="AT30" i="100"/>
  <c r="AX30" i="100"/>
  <c r="AX62" i="113" s="1"/>
  <c r="AA6" i="102"/>
  <c r="AA67" i="102" s="1"/>
  <c r="AE6" i="102"/>
  <c r="AE67" i="102" s="1"/>
  <c r="AI6" i="102"/>
  <c r="AI67" i="102" s="1"/>
  <c r="AM6" i="102"/>
  <c r="AM67" i="102" s="1"/>
  <c r="AQ6" i="102"/>
  <c r="AQ67" i="102" s="1"/>
  <c r="AQ79" i="102" s="1"/>
  <c r="AU6" i="102"/>
  <c r="AU67" i="102" s="1"/>
  <c r="AY6" i="102"/>
  <c r="AY67" i="102" s="1"/>
  <c r="AG6" i="102"/>
  <c r="AG67" i="102" s="1"/>
  <c r="AO6" i="102"/>
  <c r="BA6" i="102"/>
  <c r="BA67" i="102" s="1"/>
  <c r="BB91" i="102" s="1"/>
  <c r="AB33" i="102"/>
  <c r="AF33" i="102"/>
  <c r="AJ33" i="102"/>
  <c r="AN33" i="102"/>
  <c r="AR33" i="102"/>
  <c r="AV33" i="102"/>
  <c r="AZ33" i="102"/>
  <c r="AD39" i="102"/>
  <c r="AD73" i="102" s="1"/>
  <c r="AH39" i="102"/>
  <c r="AH73" i="102" s="1"/>
  <c r="AL39" i="102"/>
  <c r="AL73" i="102" s="1"/>
  <c r="AL85" i="102" s="1"/>
  <c r="AP39" i="102"/>
  <c r="AP73" i="102" s="1"/>
  <c r="AT39" i="102"/>
  <c r="AT73" i="102" s="1"/>
  <c r="AX39" i="102"/>
  <c r="AX73" i="102" s="1"/>
  <c r="AA42" i="102"/>
  <c r="AE42" i="102"/>
  <c r="AI42" i="102"/>
  <c r="AM42" i="102"/>
  <c r="AQ42" i="102"/>
  <c r="AU42" i="102"/>
  <c r="AY42" i="102"/>
  <c r="AB42" i="102"/>
  <c r="AF42" i="102"/>
  <c r="AJ42" i="102"/>
  <c r="AN42" i="102"/>
  <c r="AR42" i="102"/>
  <c r="AV42" i="102"/>
  <c r="AZ42" i="102"/>
  <c r="AD42" i="102"/>
  <c r="AH42" i="102"/>
  <c r="AL42" i="102"/>
  <c r="AP42" i="102"/>
  <c r="AT42" i="102"/>
  <c r="AX42" i="102"/>
  <c r="BA50" i="102"/>
  <c r="BA74" i="102" s="1"/>
  <c r="BB98" i="102" s="1"/>
  <c r="AN5" i="100"/>
  <c r="AS5" i="100"/>
  <c r="AC23" i="100"/>
  <c r="AG23" i="100"/>
  <c r="AK23" i="100"/>
  <c r="AO23" i="100"/>
  <c r="AS23" i="100"/>
  <c r="AW23" i="100"/>
  <c r="BA23" i="100"/>
  <c r="AD23" i="100"/>
  <c r="AH23" i="100"/>
  <c r="AL23" i="100"/>
  <c r="AP23" i="100"/>
  <c r="AT23" i="100"/>
  <c r="AX23" i="100"/>
  <c r="AA23" i="100"/>
  <c r="AE23" i="100"/>
  <c r="AI23" i="100"/>
  <c r="AM23" i="100"/>
  <c r="AQ23" i="100"/>
  <c r="AU23" i="100"/>
  <c r="AY23" i="100"/>
  <c r="AB23" i="100"/>
  <c r="AC10" i="97"/>
  <c r="AC33" i="97" s="1"/>
  <c r="AG10" i="97"/>
  <c r="AG29" i="97" s="1"/>
  <c r="AO10" i="97"/>
  <c r="AO34" i="97" s="1"/>
  <c r="AS10" i="97"/>
  <c r="AS30" i="97" s="1"/>
  <c r="AW10" i="97"/>
  <c r="AW28" i="97" s="1"/>
  <c r="BA10" i="97"/>
  <c r="BA71" i="113" s="1"/>
  <c r="AU10" i="97"/>
  <c r="AU28" i="97" s="1"/>
  <c r="AY10" i="97"/>
  <c r="AY28" i="97" s="1"/>
  <c r="AH38" i="97"/>
  <c r="BA10" i="101"/>
  <c r="BA29" i="101" s="1"/>
  <c r="AC22" i="102"/>
  <c r="AC70" i="102" s="1"/>
  <c r="AG22" i="102"/>
  <c r="AG70" i="102" s="1"/>
  <c r="AK22" i="102"/>
  <c r="AK70" i="102" s="1"/>
  <c r="AO22" i="102"/>
  <c r="AO70" i="102" s="1"/>
  <c r="AS22" i="102"/>
  <c r="AS70" i="102" s="1"/>
  <c r="AW22" i="102"/>
  <c r="AW70" i="102" s="1"/>
  <c r="BA22" i="102"/>
  <c r="AH22" i="102"/>
  <c r="AP6" i="102"/>
  <c r="AP67" i="102" s="1"/>
  <c r="AB17" i="102"/>
  <c r="AB69" i="102" s="1"/>
  <c r="AF17" i="102"/>
  <c r="AF69" i="102" s="1"/>
  <c r="AJ17" i="102"/>
  <c r="AJ69" i="102" s="1"/>
  <c r="AN17" i="102"/>
  <c r="AN69" i="102" s="1"/>
  <c r="AR17" i="102"/>
  <c r="AR69" i="102" s="1"/>
  <c r="AV17" i="102"/>
  <c r="AV69" i="102" s="1"/>
  <c r="AZ17" i="102"/>
  <c r="AZ69" i="102" s="1"/>
  <c r="AC17" i="102"/>
  <c r="AC69" i="102" s="1"/>
  <c r="AG17" i="102"/>
  <c r="AG69" i="102" s="1"/>
  <c r="AK17" i="102"/>
  <c r="AK69" i="102" s="1"/>
  <c r="AO17" i="102"/>
  <c r="AO69" i="102" s="1"/>
  <c r="AS17" i="102"/>
  <c r="AS69" i="102" s="1"/>
  <c r="AW17" i="102"/>
  <c r="AW69" i="102" s="1"/>
  <c r="BA17" i="102"/>
  <c r="BA69" i="102" s="1"/>
  <c r="AD17" i="102"/>
  <c r="AD69" i="102" s="1"/>
  <c r="AT17" i="102"/>
  <c r="AT69" i="102" s="1"/>
  <c r="AC28" i="102"/>
  <c r="AG28" i="102"/>
  <c r="AK28" i="102"/>
  <c r="AO28" i="102"/>
  <c r="AS28" i="102"/>
  <c r="AW28" i="102"/>
  <c r="BA28" i="102"/>
  <c r="AD28" i="102"/>
  <c r="AH28" i="102"/>
  <c r="AL28" i="102"/>
  <c r="AP28" i="102"/>
  <c r="AT28" i="102"/>
  <c r="AX28" i="102"/>
  <c r="AB28" i="102"/>
  <c r="AJ28" i="102"/>
  <c r="AN28" i="102"/>
  <c r="AV28" i="102"/>
  <c r="AZ28" i="102"/>
  <c r="AA33" i="102"/>
  <c r="AE33" i="102"/>
  <c r="AI33" i="102"/>
  <c r="AM33" i="102"/>
  <c r="AQ33" i="102"/>
  <c r="AU33" i="102"/>
  <c r="AY33" i="102"/>
  <c r="AC39" i="102"/>
  <c r="AC73" i="102" s="1"/>
  <c r="AG39" i="102"/>
  <c r="AG73" i="102" s="1"/>
  <c r="AK39" i="102"/>
  <c r="AK73" i="102" s="1"/>
  <c r="AO39" i="102"/>
  <c r="AO73" i="102" s="1"/>
  <c r="AS39" i="102"/>
  <c r="AS73" i="102" s="1"/>
  <c r="AW39" i="102"/>
  <c r="AW73" i="102" s="1"/>
  <c r="BA39" i="102"/>
  <c r="BA73" i="102" s="1"/>
  <c r="AN40" i="75"/>
  <c r="AN22" i="75"/>
  <c r="AG41" i="75"/>
  <c r="AH105" i="75" s="1"/>
  <c r="AG22" i="75"/>
  <c r="AS41" i="75"/>
  <c r="AS22" i="75"/>
  <c r="AI35" i="77"/>
  <c r="AI50" i="77" s="1"/>
  <c r="AI19" i="77"/>
  <c r="AM35" i="77"/>
  <c r="AM19" i="77"/>
  <c r="AY35" i="77"/>
  <c r="AY19" i="77"/>
  <c r="AC37" i="77"/>
  <c r="AC52" i="77" s="1"/>
  <c r="AC19" i="77"/>
  <c r="AS37" i="77"/>
  <c r="AS97" i="77" s="1"/>
  <c r="AS19" i="77"/>
  <c r="AB76" i="66"/>
  <c r="AH32" i="67"/>
  <c r="AD38" i="67"/>
  <c r="AH38" i="67"/>
  <c r="AL38" i="67"/>
  <c r="AP38" i="67"/>
  <c r="AT38" i="67"/>
  <c r="AD48" i="67"/>
  <c r="AH48" i="67"/>
  <c r="AG57" i="67"/>
  <c r="AD74" i="67"/>
  <c r="AH74" i="67"/>
  <c r="AA79" i="67"/>
  <c r="AA78" i="67" s="1"/>
  <c r="AE79" i="67"/>
  <c r="AE78" i="67" s="1"/>
  <c r="AI79" i="67"/>
  <c r="AI78" i="67" s="1"/>
  <c r="AQ79" i="67"/>
  <c r="AQ78" i="67" s="1"/>
  <c r="AU79" i="67"/>
  <c r="AU78" i="67" s="1"/>
  <c r="AY79" i="67"/>
  <c r="AY78" i="67" s="1"/>
  <c r="AG36" i="75"/>
  <c r="AG17" i="75"/>
  <c r="AO36" i="75"/>
  <c r="AO52" i="75" s="1"/>
  <c r="AO17" i="75"/>
  <c r="AS36" i="75"/>
  <c r="AS17" i="75"/>
  <c r="BA36" i="75"/>
  <c r="BB100" i="75" s="1"/>
  <c r="BA17" i="75"/>
  <c r="BB50" i="74" s="1"/>
  <c r="AE37" i="75"/>
  <c r="AE17" i="75"/>
  <c r="AK22" i="75"/>
  <c r="AV22" i="75"/>
  <c r="AR5" i="77"/>
  <c r="AE32" i="77"/>
  <c r="AE47" i="77" s="1"/>
  <c r="AE15" i="77"/>
  <c r="AI32" i="77"/>
  <c r="AI47" i="77" s="1"/>
  <c r="AI15" i="77"/>
  <c r="AU32" i="77"/>
  <c r="AU92" i="77" s="1"/>
  <c r="AU15" i="77"/>
  <c r="AY32" i="77"/>
  <c r="AY92" i="77" s="1"/>
  <c r="AY15" i="77"/>
  <c r="AK19" i="77"/>
  <c r="AU19" i="77"/>
  <c r="AE10" i="97"/>
  <c r="AE29" i="97" s="1"/>
  <c r="AG5" i="64"/>
  <c r="AG5" i="69" s="1"/>
  <c r="AO5" i="64"/>
  <c r="AO5" i="69" s="1"/>
  <c r="BA5" i="64"/>
  <c r="BB76" i="64" s="1"/>
  <c r="AT10" i="64"/>
  <c r="AK27" i="67"/>
  <c r="AO27" i="67"/>
  <c r="AS27" i="67"/>
  <c r="AW27" i="67"/>
  <c r="BA27" i="67"/>
  <c r="BD92" i="67"/>
  <c r="AS92" i="67"/>
  <c r="AD101" i="67"/>
  <c r="AH101" i="67"/>
  <c r="AL101" i="67"/>
  <c r="AP101" i="67"/>
  <c r="AT101" i="67"/>
  <c r="AX101" i="67"/>
  <c r="AC101" i="67"/>
  <c r="AG101" i="67"/>
  <c r="AK101" i="67"/>
  <c r="AO101" i="67"/>
  <c r="AS101" i="67"/>
  <c r="AW101" i="67"/>
  <c r="AM32" i="75"/>
  <c r="AM5" i="75"/>
  <c r="AU32" i="75"/>
  <c r="AU5" i="75"/>
  <c r="AK33" i="75"/>
  <c r="AK49" i="75" s="1"/>
  <c r="AK5" i="75"/>
  <c r="AC17" i="75"/>
  <c r="AW17" i="75"/>
  <c r="AL22" i="75"/>
  <c r="AW22" i="75"/>
  <c r="AF28" i="77"/>
  <c r="AF5" i="77"/>
  <c r="AJ28" i="77"/>
  <c r="AJ5" i="77"/>
  <c r="AV28" i="77"/>
  <c r="AV5" i="77"/>
  <c r="AZ28" i="77"/>
  <c r="AZ5" i="77"/>
  <c r="AB32" i="77"/>
  <c r="AB47" i="77" s="1"/>
  <c r="AB15" i="77"/>
  <c r="AF32" i="77"/>
  <c r="AF15" i="77"/>
  <c r="AJ32" i="77"/>
  <c r="AJ47" i="77" s="1"/>
  <c r="AJ15" i="77"/>
  <c r="AN32" i="77"/>
  <c r="AN15" i="77"/>
  <c r="AR32" i="77"/>
  <c r="AR92" i="77" s="1"/>
  <c r="AR15" i="77"/>
  <c r="AV32" i="77"/>
  <c r="AW92" i="77" s="1"/>
  <c r="AV15" i="77"/>
  <c r="AZ32" i="77"/>
  <c r="AZ15" i="77"/>
  <c r="AK33" i="77"/>
  <c r="AL93" i="77" s="1"/>
  <c r="AK15" i="77"/>
  <c r="AO33" i="77"/>
  <c r="AO48" i="77" s="1"/>
  <c r="AO15" i="77"/>
  <c r="BA33" i="77"/>
  <c r="BA15" i="77"/>
  <c r="BB45" i="76" s="1"/>
  <c r="AD34" i="77"/>
  <c r="AD49" i="77" s="1"/>
  <c r="AD15" i="77"/>
  <c r="AP34" i="77"/>
  <c r="AP15" i="77"/>
  <c r="AT34" i="77"/>
  <c r="AU94" i="77" s="1"/>
  <c r="AT15" i="77"/>
  <c r="AA19" i="77"/>
  <c r="AL19" i="77"/>
  <c r="AW19" i="77"/>
  <c r="AO5" i="75"/>
  <c r="AC5" i="75"/>
  <c r="AW5" i="75"/>
  <c r="AK17" i="75"/>
  <c r="AC22" i="75"/>
  <c r="AP22" i="75"/>
  <c r="BA22" i="75"/>
  <c r="BB51" i="74" s="1"/>
  <c r="AH39" i="75"/>
  <c r="AH103" i="75" s="1"/>
  <c r="AH22" i="75"/>
  <c r="AT39" i="75"/>
  <c r="AT103" i="75" s="1"/>
  <c r="AT22" i="75"/>
  <c r="AX39" i="75"/>
  <c r="AX103" i="75" s="1"/>
  <c r="AX22" i="75"/>
  <c r="AB5" i="77"/>
  <c r="AA15" i="77"/>
  <c r="AE19" i="77"/>
  <c r="AP19" i="77"/>
  <c r="BA19" i="77"/>
  <c r="BB47" i="76" s="1"/>
  <c r="AD35" i="77"/>
  <c r="AD19" i="77"/>
  <c r="AH35" i="77"/>
  <c r="AH50" i="77" s="1"/>
  <c r="AH19" i="77"/>
  <c r="AT35" i="77"/>
  <c r="AT95" i="77" s="1"/>
  <c r="AT19" i="77"/>
  <c r="AX35" i="77"/>
  <c r="AX19" i="77"/>
  <c r="BA16" i="100"/>
  <c r="AB32" i="75"/>
  <c r="AF32" i="75"/>
  <c r="AJ32" i="75"/>
  <c r="AN32" i="75"/>
  <c r="AR32" i="75"/>
  <c r="AV32" i="75"/>
  <c r="AZ32" i="75"/>
  <c r="AD11" i="75"/>
  <c r="AH11" i="75"/>
  <c r="AL11" i="75"/>
  <c r="AP11" i="75"/>
  <c r="AT11" i="75"/>
  <c r="AX11" i="75"/>
  <c r="AH14" i="75"/>
  <c r="AH35" i="75" s="1"/>
  <c r="AP14" i="75"/>
  <c r="AP35" i="75" s="1"/>
  <c r="AX14" i="75"/>
  <c r="AD17" i="75"/>
  <c r="AH17" i="75"/>
  <c r="AL17" i="75"/>
  <c r="AP17" i="75"/>
  <c r="AT17" i="75"/>
  <c r="AX17" i="75"/>
  <c r="AA38" i="75"/>
  <c r="AE38" i="75"/>
  <c r="AI38" i="75"/>
  <c r="AM38" i="75"/>
  <c r="AQ38" i="75"/>
  <c r="AU38" i="75"/>
  <c r="AY38" i="75"/>
  <c r="AC28" i="77"/>
  <c r="AG28" i="77"/>
  <c r="AK28" i="77"/>
  <c r="AO28" i="77"/>
  <c r="AS28" i="77"/>
  <c r="AW28" i="77"/>
  <c r="BA28" i="77"/>
  <c r="AB35" i="77"/>
  <c r="AB19" i="77"/>
  <c r="AF35" i="77"/>
  <c r="AF50" i="77" s="1"/>
  <c r="AF19" i="77"/>
  <c r="AJ35" i="77"/>
  <c r="AJ50" i="77" s="1"/>
  <c r="AJ19" i="77"/>
  <c r="AN35" i="77"/>
  <c r="AN50" i="77" s="1"/>
  <c r="AN19" i="77"/>
  <c r="AR35" i="77"/>
  <c r="AS95" i="77" s="1"/>
  <c r="AR19" i="77"/>
  <c r="AV35" i="77"/>
  <c r="AW95" i="77" s="1"/>
  <c r="AV19" i="77"/>
  <c r="AZ35" i="77"/>
  <c r="BA95" i="77" s="1"/>
  <c r="AZ19" i="77"/>
  <c r="AF5" i="100"/>
  <c r="AJ5" i="100"/>
  <c r="AP16" i="100"/>
  <c r="AF23" i="100"/>
  <c r="AJ23" i="100"/>
  <c r="AV23" i="100"/>
  <c r="AD10" i="97"/>
  <c r="AD32" i="97" s="1"/>
  <c r="AH10" i="97"/>
  <c r="AH26" i="97" s="1"/>
  <c r="AL10" i="97"/>
  <c r="AL57" i="97" s="1"/>
  <c r="AP10" i="97"/>
  <c r="AP29" i="97" s="1"/>
  <c r="AT10" i="97"/>
  <c r="AT28" i="97" s="1"/>
  <c r="AX10" i="97"/>
  <c r="AX27" i="97" s="1"/>
  <c r="AX38" i="97"/>
  <c r="AG10" i="101"/>
  <c r="AG26" i="101" s="1"/>
  <c r="AK10" i="101"/>
  <c r="AK33" i="101" s="1"/>
  <c r="AO10" i="101"/>
  <c r="AO28" i="101" s="1"/>
  <c r="AW10" i="101"/>
  <c r="AW28" i="101" s="1"/>
  <c r="AB38" i="101"/>
  <c r="AF38" i="101"/>
  <c r="AJ38" i="101"/>
  <c r="AN38" i="101"/>
  <c r="AR38" i="101"/>
  <c r="AV38" i="101"/>
  <c r="AZ38" i="101"/>
  <c r="AC38" i="101"/>
  <c r="AG38" i="101"/>
  <c r="AK38" i="101"/>
  <c r="AO38" i="101"/>
  <c r="AS38" i="101"/>
  <c r="AW38" i="101"/>
  <c r="BA38" i="101"/>
  <c r="AD38" i="101"/>
  <c r="AT38" i="101"/>
  <c r="AC32" i="75"/>
  <c r="AG32" i="75"/>
  <c r="AK32" i="75"/>
  <c r="AA14" i="75"/>
  <c r="AE14" i="75"/>
  <c r="AE35" i="75" s="1"/>
  <c r="AI14" i="75"/>
  <c r="AM14" i="75"/>
  <c r="AQ14" i="75"/>
  <c r="AU14" i="75"/>
  <c r="AY14" i="75"/>
  <c r="AB38" i="75"/>
  <c r="AF38" i="75"/>
  <c r="AJ38" i="75"/>
  <c r="AN38" i="75"/>
  <c r="AR38" i="75"/>
  <c r="AV38" i="75"/>
  <c r="AZ38" i="75"/>
  <c r="AB22" i="75"/>
  <c r="AO22" i="75"/>
  <c r="AZ22" i="75"/>
  <c r="AA5" i="77"/>
  <c r="AK5" i="77"/>
  <c r="AQ5" i="77"/>
  <c r="BA5" i="77"/>
  <c r="AD28" i="77"/>
  <c r="AD5" i="77"/>
  <c r="AH28" i="77"/>
  <c r="AH5" i="77"/>
  <c r="AL28" i="77"/>
  <c r="AL5" i="77"/>
  <c r="AP28" i="77"/>
  <c r="AP5" i="77"/>
  <c r="AT28" i="77"/>
  <c r="AT88" i="77" s="1"/>
  <c r="AT5" i="77"/>
  <c r="AX28" i="77"/>
  <c r="AX5" i="77"/>
  <c r="AO19" i="77"/>
  <c r="AI10" i="97"/>
  <c r="AI32" i="97" s="1"/>
  <c r="AM10" i="97"/>
  <c r="AM29" i="97" s="1"/>
  <c r="AQ10" i="97"/>
  <c r="AQ27" i="97" s="1"/>
  <c r="AD10" i="101"/>
  <c r="AD54" i="101" s="1"/>
  <c r="AH10" i="101"/>
  <c r="AH31" i="101" s="1"/>
  <c r="AL10" i="101"/>
  <c r="AL29" i="101" s="1"/>
  <c r="AP10" i="101"/>
  <c r="AP30" i="101" s="1"/>
  <c r="AT10" i="101"/>
  <c r="AT28" i="101" s="1"/>
  <c r="AX10" i="101"/>
  <c r="AX31" i="101" s="1"/>
  <c r="AZ50" i="102"/>
  <c r="AZ74" i="102" s="1"/>
  <c r="AA28" i="77"/>
  <c r="AE28" i="77"/>
  <c r="AI28" i="77"/>
  <c r="AM28" i="77"/>
  <c r="AQ28" i="77"/>
  <c r="AU28" i="77"/>
  <c r="AY28" i="77"/>
  <c r="AD16" i="100"/>
  <c r="AH16" i="100"/>
  <c r="AL16" i="100"/>
  <c r="AT16" i="100"/>
  <c r="AB16" i="100"/>
  <c r="AL17" i="102"/>
  <c r="AL69" i="102" s="1"/>
  <c r="AB6" i="102"/>
  <c r="AB67" i="102" s="1"/>
  <c r="AF6" i="102"/>
  <c r="AF67" i="102" s="1"/>
  <c r="AH17" i="102"/>
  <c r="AH69" i="102" s="1"/>
  <c r="AP17" i="102"/>
  <c r="AP69" i="102" s="1"/>
  <c r="AX17" i="102"/>
  <c r="AX69" i="102" s="1"/>
  <c r="AJ16" i="100"/>
  <c r="AN16" i="100"/>
  <c r="AR16" i="100"/>
  <c r="AZ16" i="100"/>
  <c r="AC16" i="100"/>
  <c r="AG16" i="100"/>
  <c r="AO16" i="100"/>
  <c r="AS16" i="100"/>
  <c r="AD38" i="97"/>
  <c r="AT38" i="97"/>
  <c r="AH38" i="101"/>
  <c r="AP38" i="101"/>
  <c r="AX38" i="101"/>
  <c r="AW6" i="102"/>
  <c r="AG10" i="102"/>
  <c r="AG68" i="102" s="1"/>
  <c r="AO10" i="102"/>
  <c r="AO68" i="102" s="1"/>
  <c r="AW10" i="102"/>
  <c r="AW68" i="102" s="1"/>
  <c r="AD10" i="102"/>
  <c r="AL10" i="102"/>
  <c r="AL68" i="102" s="1"/>
  <c r="AT10" i="102"/>
  <c r="AT68" i="102" s="1"/>
  <c r="AT80" i="102" s="1"/>
  <c r="AA28" i="102"/>
  <c r="AE28" i="102"/>
  <c r="AI28" i="102"/>
  <c r="AM28" i="102"/>
  <c r="AQ28" i="102"/>
  <c r="AU28" i="102"/>
  <c r="AY28" i="102"/>
  <c r="AC42" i="102"/>
  <c r="AG42" i="102"/>
  <c r="AK42" i="102"/>
  <c r="AO42" i="102"/>
  <c r="AS42" i="102"/>
  <c r="AW42" i="102"/>
  <c r="BA42" i="102"/>
  <c r="AJ6" i="102"/>
  <c r="AJ67" i="102" s="1"/>
  <c r="AN6" i="102"/>
  <c r="AN67" i="102" s="1"/>
  <c r="AR6" i="102"/>
  <c r="AR67" i="102" s="1"/>
  <c r="AV6" i="102"/>
  <c r="AZ6" i="102"/>
  <c r="AZ67" i="102" s="1"/>
  <c r="AC6" i="102"/>
  <c r="AS6" i="102"/>
  <c r="AS67" i="102" s="1"/>
  <c r="AB10" i="102"/>
  <c r="AB68" i="102" s="1"/>
  <c r="AF10" i="102"/>
  <c r="AF68" i="102" s="1"/>
  <c r="AJ10" i="102"/>
  <c r="AJ68" i="102" s="1"/>
  <c r="AJ92" i="102" s="1"/>
  <c r="AN10" i="102"/>
  <c r="AN68" i="102" s="1"/>
  <c r="AR10" i="102"/>
  <c r="AR68" i="102" s="1"/>
  <c r="AV10" i="102"/>
  <c r="AV68" i="102" s="1"/>
  <c r="AZ10" i="102"/>
  <c r="AZ68" i="102" s="1"/>
  <c r="AZ92" i="102" s="1"/>
  <c r="AA17" i="102"/>
  <c r="AA69" i="102" s="1"/>
  <c r="AE17" i="102"/>
  <c r="AE69" i="102" s="1"/>
  <c r="AI17" i="102"/>
  <c r="AI69" i="102" s="1"/>
  <c r="AM17" i="102"/>
  <c r="AM69" i="102" s="1"/>
  <c r="AQ17" i="102"/>
  <c r="AQ69" i="102" s="1"/>
  <c r="AU17" i="102"/>
  <c r="AU69" i="102" s="1"/>
  <c r="AY17" i="102"/>
  <c r="AY69" i="102" s="1"/>
  <c r="AH6" i="102"/>
  <c r="AH67" i="102" s="1"/>
  <c r="AX6" i="102"/>
  <c r="AX67" i="102" s="1"/>
  <c r="AF22" i="67"/>
  <c r="AA32" i="67"/>
  <c r="AE32" i="67"/>
  <c r="AI32" i="67"/>
  <c r="AM32" i="67"/>
  <c r="AQ32" i="67"/>
  <c r="AU32" i="67"/>
  <c r="AY32" i="67"/>
  <c r="AD65" i="67"/>
  <c r="AH65" i="67"/>
  <c r="AL65" i="67"/>
  <c r="AP65" i="67"/>
  <c r="AT65" i="67"/>
  <c r="AX65" i="67"/>
  <c r="AC69" i="67"/>
  <c r="AG69" i="67"/>
  <c r="AK69" i="67"/>
  <c r="AO69" i="67"/>
  <c r="AS69" i="67"/>
  <c r="AW69" i="67"/>
  <c r="BA69" i="67"/>
  <c r="AU69" i="67"/>
  <c r="AY69" i="67"/>
  <c r="AK65" i="67"/>
  <c r="AW65" i="67"/>
  <c r="BA65" i="67"/>
  <c r="AC92" i="67"/>
  <c r="AK92" i="67"/>
  <c r="AO92" i="67"/>
  <c r="AW92" i="67"/>
  <c r="BA92" i="67"/>
  <c r="BE92" i="67"/>
  <c r="AF92" i="67"/>
  <c r="AN92" i="67"/>
  <c r="AV92" i="67"/>
  <c r="AX16" i="67"/>
  <c r="AD32" i="67"/>
  <c r="AL32" i="67"/>
  <c r="AT32" i="67"/>
  <c r="AX32" i="67"/>
  <c r="BD56" i="67"/>
  <c r="AS57" i="67"/>
  <c r="BE56" i="67"/>
  <c r="AC57" i="67"/>
  <c r="AW57" i="67"/>
  <c r="AC61" i="67"/>
  <c r="AG61" i="67"/>
  <c r="AK61" i="67"/>
  <c r="AO61" i="67"/>
  <c r="AS61" i="67"/>
  <c r="AW61" i="67"/>
  <c r="BA61" i="67"/>
  <c r="AY61" i="67"/>
  <c r="AE69" i="67"/>
  <c r="AI69" i="67"/>
  <c r="AD92" i="67"/>
  <c r="AH92" i="67"/>
  <c r="AL92" i="67"/>
  <c r="AP92" i="67"/>
  <c r="AT92" i="67"/>
  <c r="AX92" i="67"/>
  <c r="AA92" i="67"/>
  <c r="AE92" i="67"/>
  <c r="AI92" i="67"/>
  <c r="AM92" i="67"/>
  <c r="AQ92" i="67"/>
  <c r="AU92" i="67"/>
  <c r="AY92" i="67"/>
  <c r="AB92" i="67"/>
  <c r="AJ92" i="67"/>
  <c r="AR92" i="67"/>
  <c r="AZ92" i="67"/>
  <c r="AD16" i="67"/>
  <c r="AP16" i="67"/>
  <c r="AC65" i="67"/>
  <c r="AO65" i="67"/>
  <c r="AS65" i="67"/>
  <c r="AL74" i="67"/>
  <c r="AP74" i="67"/>
  <c r="AT74" i="67"/>
  <c r="AX74" i="67"/>
  <c r="AB32" i="67"/>
  <c r="AF32" i="67"/>
  <c r="AJ32" i="67"/>
  <c r="AN32" i="67"/>
  <c r="AR32" i="67"/>
  <c r="AV32" i="67"/>
  <c r="AZ32" i="67"/>
  <c r="AC48" i="67"/>
  <c r="AG48" i="67"/>
  <c r="AO48" i="67"/>
  <c r="AW48" i="67"/>
  <c r="BA48" i="67"/>
  <c r="AX48" i="67"/>
  <c r="AA65" i="67"/>
  <c r="AE65" i="67"/>
  <c r="AI65" i="67"/>
  <c r="AM65" i="67"/>
  <c r="AQ65" i="67"/>
  <c r="AU65" i="67"/>
  <c r="AY65" i="67"/>
  <c r="AB74" i="67"/>
  <c r="AF74" i="67"/>
  <c r="AJ74" i="67"/>
  <c r="AN74" i="67"/>
  <c r="AR74" i="67"/>
  <c r="AV74" i="67"/>
  <c r="BA79" i="67"/>
  <c r="BA78" i="67" s="1"/>
  <c r="AA16" i="67"/>
  <c r="AQ16" i="67"/>
  <c r="BC16" i="67"/>
  <c r="AL48" i="67"/>
  <c r="AP48" i="67"/>
  <c r="AK57" i="67"/>
  <c r="AO57" i="67"/>
  <c r="BA57" i="67"/>
  <c r="AA69" i="67"/>
  <c r="AM69" i="67"/>
  <c r="AQ69" i="67"/>
  <c r="AG79" i="67"/>
  <c r="AG78" i="67" s="1"/>
  <c r="AO79" i="67"/>
  <c r="AO78" i="67" s="1"/>
  <c r="AW79" i="67"/>
  <c r="AW78" i="67" s="1"/>
  <c r="BE79" i="67"/>
  <c r="BE78" i="67" s="1"/>
  <c r="AA101" i="67"/>
  <c r="AE101" i="67"/>
  <c r="AI101" i="67"/>
  <c r="AM101" i="67"/>
  <c r="AQ101" i="67"/>
  <c r="AU101" i="67"/>
  <c r="AY101" i="67"/>
  <c r="AB101" i="67"/>
  <c r="AF101" i="67"/>
  <c r="AJ101" i="67"/>
  <c r="AN101" i="67"/>
  <c r="AR101" i="67"/>
  <c r="AV101" i="67"/>
  <c r="AZ101" i="67"/>
  <c r="AE16" i="67"/>
  <c r="AM16" i="67"/>
  <c r="AY16" i="67"/>
  <c r="BC92" i="67"/>
  <c r="AK48" i="67"/>
  <c r="AS48" i="67"/>
  <c r="AI16" i="67"/>
  <c r="AU16" i="67"/>
  <c r="AB22" i="67"/>
  <c r="AJ22" i="67"/>
  <c r="AR22" i="67"/>
  <c r="AV22" i="67"/>
  <c r="AZ22" i="67"/>
  <c r="BD22" i="67"/>
  <c r="AA38" i="67"/>
  <c r="AE38" i="67"/>
  <c r="AI38" i="67"/>
  <c r="AM38" i="67"/>
  <c r="AQ38" i="67"/>
  <c r="AU38" i="67"/>
  <c r="AY38" i="67"/>
  <c r="AB38" i="67"/>
  <c r="AF38" i="67"/>
  <c r="AJ38" i="67"/>
  <c r="AN38" i="67"/>
  <c r="AR38" i="67"/>
  <c r="AV38" i="67"/>
  <c r="AZ38" i="67"/>
  <c r="AM61" i="67"/>
  <c r="AQ61" i="67"/>
  <c r="AB27" i="67"/>
  <c r="AF27" i="67"/>
  <c r="AJ27" i="67"/>
  <c r="AN27" i="67"/>
  <c r="AR27" i="67"/>
  <c r="AV27" i="67"/>
  <c r="AZ27" i="67"/>
  <c r="AC32" i="67"/>
  <c r="AG32" i="67"/>
  <c r="AK32" i="67"/>
  <c r="AO32" i="67"/>
  <c r="AS32" i="67"/>
  <c r="AW32" i="67"/>
  <c r="BA32" i="67"/>
  <c r="AA48" i="67"/>
  <c r="AE48" i="67"/>
  <c r="AI48" i="67"/>
  <c r="AM48" i="67"/>
  <c r="AQ48" i="67"/>
  <c r="AU48" i="67"/>
  <c r="AY48" i="67"/>
  <c r="AB48" i="67"/>
  <c r="AF48" i="67"/>
  <c r="AJ48" i="67"/>
  <c r="AN48" i="67"/>
  <c r="AR48" i="67"/>
  <c r="AV48" i="67"/>
  <c r="AZ48" i="67"/>
  <c r="AD57" i="67"/>
  <c r="AH57" i="67"/>
  <c r="AL57" i="67"/>
  <c r="AP57" i="67"/>
  <c r="AT57" i="67"/>
  <c r="AX57" i="67"/>
  <c r="AA57" i="67"/>
  <c r="AE57" i="67"/>
  <c r="AI57" i="67"/>
  <c r="AM57" i="67"/>
  <c r="AQ57" i="67"/>
  <c r="AU57" i="67"/>
  <c r="AY57" i="67"/>
  <c r="BC56" i="67"/>
  <c r="AA61" i="67"/>
  <c r="AD79" i="67"/>
  <c r="AD78" i="67" s="1"/>
  <c r="AH79" i="67"/>
  <c r="AH78" i="67" s="1"/>
  <c r="AL79" i="67"/>
  <c r="AL78" i="67" s="1"/>
  <c r="AP79" i="67"/>
  <c r="AP78" i="67" s="1"/>
  <c r="AT79" i="67"/>
  <c r="AT78" i="67" s="1"/>
  <c r="AX79" i="67"/>
  <c r="AX78" i="67" s="1"/>
  <c r="AC16" i="67"/>
  <c r="AG16" i="67"/>
  <c r="AK16" i="67"/>
  <c r="AO16" i="67"/>
  <c r="AS16" i="67"/>
  <c r="AW16" i="67"/>
  <c r="BA16" i="67"/>
  <c r="BE16" i="67"/>
  <c r="AH16" i="67"/>
  <c r="AT16" i="67"/>
  <c r="AD22" i="67"/>
  <c r="AH22" i="67"/>
  <c r="AL22" i="67"/>
  <c r="AP22" i="67"/>
  <c r="AT22" i="67"/>
  <c r="AX22" i="67"/>
  <c r="AC38" i="67"/>
  <c r="AG38" i="67"/>
  <c r="AK38" i="67"/>
  <c r="AO38" i="67"/>
  <c r="AS38" i="67"/>
  <c r="AW38" i="67"/>
  <c r="BA38" i="67"/>
  <c r="AB65" i="67"/>
  <c r="AF65" i="67"/>
  <c r="AJ65" i="67"/>
  <c r="AN65" i="67"/>
  <c r="AR65" i="67"/>
  <c r="AV65" i="67"/>
  <c r="AZ65" i="67"/>
  <c r="AK37" i="64"/>
  <c r="AS37" i="64"/>
  <c r="BA37" i="64"/>
  <c r="AC37" i="64"/>
  <c r="AW37" i="64"/>
  <c r="AN5" i="64"/>
  <c r="AN5" i="69" s="1"/>
  <c r="AC5" i="64"/>
  <c r="AW5" i="64"/>
  <c r="AW5" i="69" s="1"/>
  <c r="AB40" i="64"/>
  <c r="AF40" i="64"/>
  <c r="AD77" i="64"/>
  <c r="AH77" i="64"/>
  <c r="AL77" i="64"/>
  <c r="AP77" i="64"/>
  <c r="AE78" i="64"/>
  <c r="AM78" i="64"/>
  <c r="AQ78" i="64"/>
  <c r="AB79" i="64"/>
  <c r="AF79" i="64"/>
  <c r="AJ79" i="64"/>
  <c r="AN79" i="64"/>
  <c r="AR37" i="64"/>
  <c r="AZ37" i="64"/>
  <c r="AC80" i="64"/>
  <c r="AG80" i="64"/>
  <c r="AK80" i="64"/>
  <c r="AO80" i="64"/>
  <c r="AW38" i="64"/>
  <c r="AR76" i="66"/>
  <c r="AB16" i="67"/>
  <c r="AF16" i="67"/>
  <c r="AJ16" i="67"/>
  <c r="AN16" i="67"/>
  <c r="AR16" i="67"/>
  <c r="AV16" i="67"/>
  <c r="AZ16" i="67"/>
  <c r="BD16" i="67"/>
  <c r="AL16" i="67"/>
  <c r="AC22" i="67"/>
  <c r="AG22" i="67"/>
  <c r="AK22" i="67"/>
  <c r="AO22" i="67"/>
  <c r="AS22" i="67"/>
  <c r="AW22" i="67"/>
  <c r="BA22" i="67"/>
  <c r="BE22" i="67"/>
  <c r="AD61" i="67"/>
  <c r="AH61" i="67"/>
  <c r="AL61" i="67"/>
  <c r="AP61" i="67"/>
  <c r="AT61" i="67"/>
  <c r="AX61" i="67"/>
  <c r="AB69" i="67"/>
  <c r="AF69" i="67"/>
  <c r="AJ69" i="67"/>
  <c r="AN69" i="67"/>
  <c r="AR69" i="67"/>
  <c r="AV69" i="67"/>
  <c r="AZ69" i="67"/>
  <c r="AA74" i="67"/>
  <c r="AE74" i="67"/>
  <c r="AI74" i="67"/>
  <c r="AM74" i="67"/>
  <c r="AQ74" i="67"/>
  <c r="AU74" i="67"/>
  <c r="AY74" i="67"/>
  <c r="AQ11" i="70"/>
  <c r="AU11" i="70"/>
  <c r="AY11" i="70"/>
  <c r="AJ40" i="64"/>
  <c r="AN40" i="64"/>
  <c r="AR40" i="64"/>
  <c r="AV40" i="64"/>
  <c r="AD10" i="64"/>
  <c r="AU57" i="64"/>
  <c r="AP35" i="66"/>
  <c r="AP75" i="66" s="1"/>
  <c r="AA22" i="67"/>
  <c r="AE22" i="67"/>
  <c r="AI22" i="67"/>
  <c r="AM22" i="67"/>
  <c r="AQ22" i="67"/>
  <c r="AU22" i="67"/>
  <c r="AY22" i="67"/>
  <c r="BC22" i="67"/>
  <c r="AA27" i="67"/>
  <c r="AE27" i="67"/>
  <c r="AI27" i="67"/>
  <c r="AM27" i="67"/>
  <c r="AQ27" i="67"/>
  <c r="AU27" i="67"/>
  <c r="AY27" i="67"/>
  <c r="AB61" i="67"/>
  <c r="AF61" i="67"/>
  <c r="AJ61" i="67"/>
  <c r="AN61" i="67"/>
  <c r="AR61" i="67"/>
  <c r="AV61" i="67"/>
  <c r="AZ61" i="67"/>
  <c r="AD69" i="67"/>
  <c r="AH69" i="67"/>
  <c r="AL69" i="67"/>
  <c r="AP69" i="67"/>
  <c r="AT69" i="67"/>
  <c r="AX69" i="67"/>
  <c r="AC74" i="67"/>
  <c r="AG74" i="67"/>
  <c r="AK74" i="67"/>
  <c r="AO74" i="67"/>
  <c r="AS74" i="67"/>
  <c r="AW74" i="67"/>
  <c r="BA74" i="67"/>
  <c r="AD41" i="68"/>
  <c r="AH41" i="68"/>
  <c r="AL41" i="68"/>
  <c r="AC41" i="69"/>
  <c r="AG41" i="69"/>
  <c r="AK41" i="69"/>
  <c r="AO41" i="69"/>
  <c r="AA5" i="75"/>
  <c r="AI5" i="75"/>
  <c r="AQ5" i="75"/>
  <c r="AY5" i="75"/>
  <c r="AO32" i="75"/>
  <c r="AS32" i="75"/>
  <c r="AW32" i="75"/>
  <c r="BA32" i="75"/>
  <c r="BB96" i="75" s="1"/>
  <c r="AB11" i="75"/>
  <c r="AF11" i="75"/>
  <c r="AJ11" i="75"/>
  <c r="AN11" i="75"/>
  <c r="AR11" i="75"/>
  <c r="AV11" i="75"/>
  <c r="AZ11" i="75"/>
  <c r="AZ34" i="75" s="1"/>
  <c r="AC14" i="75"/>
  <c r="AG14" i="75"/>
  <c r="AK14" i="75"/>
  <c r="AK35" i="75" s="1"/>
  <c r="AO14" i="75"/>
  <c r="AS14" i="75"/>
  <c r="AW14" i="75"/>
  <c r="BA14" i="75"/>
  <c r="BB54" i="74" s="1"/>
  <c r="AA17" i="75"/>
  <c r="AI17" i="75"/>
  <c r="AQ17" i="75"/>
  <c r="AY17" i="75"/>
  <c r="AT38" i="75"/>
  <c r="AX38" i="75"/>
  <c r="AD22" i="75"/>
  <c r="AJ22" i="75"/>
  <c r="AF10" i="97"/>
  <c r="AF58" i="97" s="1"/>
  <c r="AJ10" i="97"/>
  <c r="AJ29" i="97" s="1"/>
  <c r="AN10" i="97"/>
  <c r="AN31" i="97" s="1"/>
  <c r="AR10" i="97"/>
  <c r="AR27" i="97" s="1"/>
  <c r="AV10" i="97"/>
  <c r="AV53" i="97" s="1"/>
  <c r="AZ10" i="97"/>
  <c r="AZ29" i="97" s="1"/>
  <c r="AP31" i="97"/>
  <c r="AL38" i="97"/>
  <c r="AP38" i="97"/>
  <c r="AA10" i="101"/>
  <c r="AA25" i="101" s="1"/>
  <c r="AE10" i="101"/>
  <c r="AE25" i="101" s="1"/>
  <c r="AI10" i="101"/>
  <c r="AI25" i="101" s="1"/>
  <c r="AM10" i="101"/>
  <c r="AM25" i="101" s="1"/>
  <c r="AQ10" i="101"/>
  <c r="AQ25" i="101" s="1"/>
  <c r="AU10" i="101"/>
  <c r="AU25" i="101" s="1"/>
  <c r="AY10" i="101"/>
  <c r="AY29" i="101" s="1"/>
  <c r="F18" i="109"/>
  <c r="P18" i="109" s="1"/>
  <c r="AB29" i="101"/>
  <c r="AB28" i="101"/>
  <c r="AE7" i="66"/>
  <c r="AE73" i="66" s="1"/>
  <c r="AA7" i="67"/>
  <c r="AA6" i="67" s="1"/>
  <c r="AA76" i="66"/>
  <c r="AE76" i="66"/>
  <c r="AI76" i="66"/>
  <c r="AM76" i="66"/>
  <c r="AQ76" i="66"/>
  <c r="AQ89" i="66" s="1"/>
  <c r="AU76" i="66"/>
  <c r="AY76" i="66"/>
  <c r="BC29" i="66"/>
  <c r="BC76" i="66" s="1"/>
  <c r="AF76" i="66"/>
  <c r="AF89" i="66" s="1"/>
  <c r="AV76" i="66"/>
  <c r="AG35" i="66"/>
  <c r="AG75" i="66" s="1"/>
  <c r="AG88" i="66" s="1"/>
  <c r="AK35" i="66"/>
  <c r="AK75" i="66" s="1"/>
  <c r="AO35" i="66"/>
  <c r="AO75" i="66" s="1"/>
  <c r="AS35" i="66"/>
  <c r="AS75" i="66" s="1"/>
  <c r="BA35" i="66"/>
  <c r="BA75" i="66" s="1"/>
  <c r="BA88" i="66" s="1"/>
  <c r="BE35" i="66"/>
  <c r="BE75" i="66" s="1"/>
  <c r="AB35" i="66"/>
  <c r="AB75" i="66" s="1"/>
  <c r="AF35" i="66"/>
  <c r="AF75" i="66" s="1"/>
  <c r="AR35" i="66"/>
  <c r="AR75" i="66" s="1"/>
  <c r="AR88" i="66" s="1"/>
  <c r="AV75" i="66"/>
  <c r="AJ76" i="66"/>
  <c r="AN76" i="66"/>
  <c r="AZ76" i="66"/>
  <c r="BD29" i="66"/>
  <c r="BD76" i="66" s="1"/>
  <c r="AM7" i="66"/>
  <c r="AM6" i="66" s="1"/>
  <c r="BC15" i="66"/>
  <c r="AA19" i="66"/>
  <c r="AE19" i="66"/>
  <c r="AI19" i="66"/>
  <c r="AM19" i="66"/>
  <c r="AQ19" i="66"/>
  <c r="AU19" i="66"/>
  <c r="AY19" i="66"/>
  <c r="BC19" i="66"/>
  <c r="AU7" i="66"/>
  <c r="AU73" i="66" s="1"/>
  <c r="BD15" i="66"/>
  <c r="BD15" i="67" s="1"/>
  <c r="BD14" i="67" s="1"/>
  <c r="AB19" i="66"/>
  <c r="AF19" i="66"/>
  <c r="AJ19" i="66"/>
  <c r="AN19" i="66"/>
  <c r="AR19" i="66"/>
  <c r="AV19" i="66"/>
  <c r="AZ19" i="66"/>
  <c r="BD19" i="66"/>
  <c r="AC76" i="66"/>
  <c r="AG76" i="66"/>
  <c r="AK76" i="66"/>
  <c r="AO76" i="66"/>
  <c r="AS76" i="66"/>
  <c r="AW76" i="66"/>
  <c r="BA76" i="66"/>
  <c r="BE29" i="66"/>
  <c r="BE76" i="66" s="1"/>
  <c r="AD35" i="66"/>
  <c r="AD75" i="66" s="1"/>
  <c r="AH35" i="66"/>
  <c r="AH75" i="66" s="1"/>
  <c r="AL35" i="66"/>
  <c r="AL75" i="66" s="1"/>
  <c r="AT35" i="66"/>
  <c r="AT75" i="66" s="1"/>
  <c r="AX35" i="66"/>
  <c r="AX75" i="66" s="1"/>
  <c r="BB114" i="66" s="1"/>
  <c r="AZ7" i="66"/>
  <c r="BE15" i="66"/>
  <c r="BE15" i="67" s="1"/>
  <c r="BE14" i="67" s="1"/>
  <c r="AC19" i="66"/>
  <c r="AG19" i="66"/>
  <c r="AK19" i="66"/>
  <c r="AO19" i="66"/>
  <c r="AS19" i="66"/>
  <c r="AW19" i="66"/>
  <c r="BA19" i="66"/>
  <c r="BE19" i="66"/>
  <c r="AD76" i="66"/>
  <c r="AH76" i="66"/>
  <c r="AL76" i="66"/>
  <c r="AP76" i="66"/>
  <c r="AT76" i="66"/>
  <c r="AX76" i="66"/>
  <c r="AJ35" i="66"/>
  <c r="AJ75" i="66" s="1"/>
  <c r="AN35" i="66"/>
  <c r="AN75" i="66" s="1"/>
  <c r="AZ35" i="66"/>
  <c r="AZ75" i="66" s="1"/>
  <c r="BD35" i="66"/>
  <c r="BC15" i="67"/>
  <c r="BC14" i="67" s="1"/>
  <c r="AC97" i="75"/>
  <c r="AG97" i="75"/>
  <c r="AO97" i="75"/>
  <c r="AS97" i="75"/>
  <c r="AW97" i="75"/>
  <c r="BA97" i="75"/>
  <c r="AC101" i="75"/>
  <c r="AG101" i="75"/>
  <c r="AK101" i="75"/>
  <c r="AO101" i="75"/>
  <c r="AS101" i="75"/>
  <c r="AW101" i="75"/>
  <c r="BA101" i="75"/>
  <c r="AB104" i="75"/>
  <c r="AF104" i="75"/>
  <c r="AJ104" i="75"/>
  <c r="AR104" i="75"/>
  <c r="AV104" i="75"/>
  <c r="AZ104" i="75"/>
  <c r="AC105" i="75"/>
  <c r="AK105" i="75"/>
  <c r="AO105" i="75"/>
  <c r="AW105" i="75"/>
  <c r="BA105" i="75"/>
  <c r="AD106" i="75"/>
  <c r="AH106" i="75"/>
  <c r="AL106" i="75"/>
  <c r="AP106" i="75"/>
  <c r="AT106" i="75"/>
  <c r="AX106" i="75"/>
  <c r="AE107" i="75"/>
  <c r="AI107" i="75"/>
  <c r="AM107" i="75"/>
  <c r="AQ107" i="75"/>
  <c r="AU107" i="75"/>
  <c r="AY107" i="75"/>
  <c r="AB97" i="75"/>
  <c r="AJ97" i="75"/>
  <c r="AR97" i="75"/>
  <c r="AZ97" i="75"/>
  <c r="AN101" i="75"/>
  <c r="AZ101" i="75"/>
  <c r="AD103" i="75"/>
  <c r="AL103" i="75"/>
  <c r="AE104" i="75"/>
  <c r="AI104" i="75"/>
  <c r="AM104" i="75"/>
  <c r="AQ104" i="75"/>
  <c r="AY104" i="75"/>
  <c r="AB105" i="75"/>
  <c r="AJ105" i="75"/>
  <c r="AR105" i="75"/>
  <c r="AV105" i="75"/>
  <c r="AC106" i="75"/>
  <c r="AK106" i="75"/>
  <c r="AS106" i="75"/>
  <c r="BA106" i="75"/>
  <c r="AH107" i="75"/>
  <c r="AP107" i="75"/>
  <c r="AX107" i="75"/>
  <c r="AT52" i="64"/>
  <c r="AH10" i="64"/>
  <c r="AP10" i="64"/>
  <c r="AH7" i="66"/>
  <c r="AV7" i="66"/>
  <c r="AV73" i="66" s="1"/>
  <c r="AB6" i="67"/>
  <c r="AJ6" i="67"/>
  <c r="AR6" i="67"/>
  <c r="AZ6" i="67"/>
  <c r="AA7" i="66"/>
  <c r="AA73" i="66" s="1"/>
  <c r="AI7" i="66"/>
  <c r="AI73" i="66" s="1"/>
  <c r="AQ7" i="66"/>
  <c r="AQ6" i="66" s="1"/>
  <c r="AX7" i="66"/>
  <c r="BC7" i="66"/>
  <c r="BC73" i="66" s="1"/>
  <c r="AD97" i="75"/>
  <c r="AH97" i="75"/>
  <c r="AP97" i="75"/>
  <c r="AT97" i="75"/>
  <c r="AX97" i="75"/>
  <c r="AB100" i="75"/>
  <c r="AF100" i="75"/>
  <c r="AJ100" i="75"/>
  <c r="AN100" i="75"/>
  <c r="AR100" i="75"/>
  <c r="AV100" i="75"/>
  <c r="AZ100" i="75"/>
  <c r="AD101" i="75"/>
  <c r="AH101" i="75"/>
  <c r="AL101" i="75"/>
  <c r="AP101" i="75"/>
  <c r="AT101" i="75"/>
  <c r="AX101" i="75"/>
  <c r="AC104" i="75"/>
  <c r="AG104" i="75"/>
  <c r="AK104" i="75"/>
  <c r="AS104" i="75"/>
  <c r="AW104" i="75"/>
  <c r="BA104" i="75"/>
  <c r="AD105" i="75"/>
  <c r="AL105" i="75"/>
  <c r="AP105" i="75"/>
  <c r="AX105" i="75"/>
  <c r="AE106" i="75"/>
  <c r="AI106" i="75"/>
  <c r="AM106" i="75"/>
  <c r="AQ106" i="75"/>
  <c r="AU106" i="75"/>
  <c r="AY106" i="75"/>
  <c r="AB107" i="75"/>
  <c r="AF107" i="75"/>
  <c r="AJ107" i="75"/>
  <c r="AN107" i="75"/>
  <c r="AR107" i="75"/>
  <c r="AV107" i="75"/>
  <c r="AZ107" i="75"/>
  <c r="AF97" i="75"/>
  <c r="AN97" i="75"/>
  <c r="AV97" i="75"/>
  <c r="AB101" i="75"/>
  <c r="AJ101" i="75"/>
  <c r="AR101" i="75"/>
  <c r="AV101" i="75"/>
  <c r="AP103" i="75"/>
  <c r="AU104" i="75"/>
  <c r="AF105" i="75"/>
  <c r="AN105" i="75"/>
  <c r="AZ105" i="75"/>
  <c r="AG106" i="75"/>
  <c r="AO106" i="75"/>
  <c r="AW106" i="75"/>
  <c r="AD107" i="75"/>
  <c r="AL107" i="75"/>
  <c r="AT107" i="75"/>
  <c r="AF36" i="64"/>
  <c r="AN36" i="64"/>
  <c r="AV36" i="64"/>
  <c r="AO79" i="64"/>
  <c r="AL10" i="64"/>
  <c r="AX10" i="64"/>
  <c r="AX67" i="64" s="1"/>
  <c r="AP7" i="66"/>
  <c r="AF6" i="67"/>
  <c r="AN6" i="67"/>
  <c r="AV6" i="67"/>
  <c r="AV5" i="64"/>
  <c r="AV5" i="68" s="1"/>
  <c r="AE82" i="64"/>
  <c r="AI82" i="64"/>
  <c r="AM82" i="64"/>
  <c r="AQ82" i="64"/>
  <c r="AY54" i="64"/>
  <c r="AB83" i="64"/>
  <c r="AF83" i="64"/>
  <c r="AJ83" i="64"/>
  <c r="AN83" i="64"/>
  <c r="AV41" i="64"/>
  <c r="AC84" i="64"/>
  <c r="AG84" i="64"/>
  <c r="AK84" i="64"/>
  <c r="AO84" i="64"/>
  <c r="AD85" i="64"/>
  <c r="AH85" i="64"/>
  <c r="AL85" i="64"/>
  <c r="AP85" i="64"/>
  <c r="AD7" i="66"/>
  <c r="AL7" i="66"/>
  <c r="AT7" i="66"/>
  <c r="AY73" i="66"/>
  <c r="BD7" i="66"/>
  <c r="BD73" i="66" s="1"/>
  <c r="AE97" i="75"/>
  <c r="AI97" i="75"/>
  <c r="AM97" i="75"/>
  <c r="AQ97" i="75"/>
  <c r="AU97" i="75"/>
  <c r="AY97" i="75"/>
  <c r="AC100" i="75"/>
  <c r="AK100" i="75"/>
  <c r="AW100" i="75"/>
  <c r="AI101" i="75"/>
  <c r="AM101" i="75"/>
  <c r="AQ101" i="75"/>
  <c r="AU101" i="75"/>
  <c r="AY101" i="75"/>
  <c r="AC103" i="75"/>
  <c r="AG103" i="75"/>
  <c r="AK103" i="75"/>
  <c r="AO103" i="75"/>
  <c r="AS103" i="75"/>
  <c r="AW103" i="75"/>
  <c r="BA103" i="75"/>
  <c r="AD104" i="75"/>
  <c r="AH104" i="75"/>
  <c r="AL104" i="75"/>
  <c r="AP104" i="75"/>
  <c r="AT104" i="75"/>
  <c r="AX104" i="75"/>
  <c r="AE105" i="75"/>
  <c r="AI105" i="75"/>
  <c r="AM105" i="75"/>
  <c r="AQ105" i="75"/>
  <c r="AU105" i="75"/>
  <c r="AY105" i="75"/>
  <c r="AB106" i="75"/>
  <c r="AF106" i="75"/>
  <c r="AJ106" i="75"/>
  <c r="AN106" i="75"/>
  <c r="AR106" i="75"/>
  <c r="AV106" i="75"/>
  <c r="AZ106" i="75"/>
  <c r="AC107" i="75"/>
  <c r="AG107" i="75"/>
  <c r="AK107" i="75"/>
  <c r="AO107" i="75"/>
  <c r="AS107" i="75"/>
  <c r="AW107" i="75"/>
  <c r="BA107" i="75"/>
  <c r="AB41" i="68"/>
  <c r="AF41" i="68"/>
  <c r="AJ41" i="68"/>
  <c r="AN41" i="68"/>
  <c r="AR41" i="68"/>
  <c r="AV41" i="68"/>
  <c r="AZ41" i="68"/>
  <c r="AE41" i="69"/>
  <c r="AI41" i="69"/>
  <c r="AM41" i="69"/>
  <c r="AQ41" i="69"/>
  <c r="AU41" i="69"/>
  <c r="AY41" i="69"/>
  <c r="AB11" i="70"/>
  <c r="AF11" i="70"/>
  <c r="AJ11" i="70"/>
  <c r="AN11" i="70"/>
  <c r="AR11" i="70"/>
  <c r="AV11" i="70"/>
  <c r="AZ11" i="70"/>
  <c r="AB5" i="75"/>
  <c r="AF5" i="75"/>
  <c r="AJ5" i="75"/>
  <c r="AN5" i="75"/>
  <c r="AR5" i="75"/>
  <c r="AV5" i="75"/>
  <c r="AZ5" i="75"/>
  <c r="AB17" i="75"/>
  <c r="AF17" i="75"/>
  <c r="AJ17" i="75"/>
  <c r="AN17" i="75"/>
  <c r="AR17" i="75"/>
  <c r="AV17" i="75"/>
  <c r="AZ17" i="75"/>
  <c r="AD32" i="75"/>
  <c r="AH32" i="75"/>
  <c r="AL32" i="75"/>
  <c r="AP32" i="75"/>
  <c r="AT32" i="75"/>
  <c r="AX32" i="75"/>
  <c r="AD36" i="75"/>
  <c r="AD52" i="75" s="1"/>
  <c r="AH36" i="75"/>
  <c r="AH52" i="75" s="1"/>
  <c r="AL36" i="75"/>
  <c r="AL52" i="75" s="1"/>
  <c r="AP36" i="75"/>
  <c r="AT36" i="75"/>
  <c r="AX36" i="75"/>
  <c r="AA39" i="75"/>
  <c r="AE39" i="75"/>
  <c r="AI39" i="75"/>
  <c r="AM39" i="75"/>
  <c r="AQ39" i="75"/>
  <c r="AU39" i="75"/>
  <c r="AY39" i="75"/>
  <c r="AB89" i="77"/>
  <c r="AF89" i="77"/>
  <c r="AJ89" i="77"/>
  <c r="AN89" i="77"/>
  <c r="AR89" i="77"/>
  <c r="AV89" i="77"/>
  <c r="AZ89" i="77"/>
  <c r="AE90" i="77"/>
  <c r="AI90" i="77"/>
  <c r="AM90" i="77"/>
  <c r="AQ90" i="77"/>
  <c r="AU90" i="77"/>
  <c r="AY90" i="77"/>
  <c r="AC93" i="77"/>
  <c r="AG93" i="77"/>
  <c r="AS93" i="77"/>
  <c r="AW93" i="77"/>
  <c r="AH94" i="77"/>
  <c r="AL94" i="77"/>
  <c r="AX94" i="77"/>
  <c r="AC96" i="77"/>
  <c r="AK96" i="77"/>
  <c r="AO96" i="77"/>
  <c r="AS96" i="77"/>
  <c r="AW96" i="77"/>
  <c r="BB96" i="77"/>
  <c r="BA96" i="77"/>
  <c r="AH97" i="77"/>
  <c r="AL97" i="77"/>
  <c r="AP97" i="77"/>
  <c r="AX97" i="77"/>
  <c r="AE98" i="77"/>
  <c r="AC41" i="68"/>
  <c r="AG41" i="68"/>
  <c r="AK41" i="68"/>
  <c r="AO41" i="68"/>
  <c r="AS41" i="68"/>
  <c r="AW41" i="68"/>
  <c r="BA41" i="68"/>
  <c r="AB41" i="69"/>
  <c r="AF41" i="69"/>
  <c r="AJ41" i="69"/>
  <c r="AN41" i="69"/>
  <c r="AR41" i="69"/>
  <c r="AV41" i="69"/>
  <c r="AZ41" i="69"/>
  <c r="AC11" i="70"/>
  <c r="AG11" i="70"/>
  <c r="AK11" i="70"/>
  <c r="AO11" i="70"/>
  <c r="AS11" i="70"/>
  <c r="AW11" i="70"/>
  <c r="BA11" i="70"/>
  <c r="AC89" i="77"/>
  <c r="AG89" i="77"/>
  <c r="AK89" i="77"/>
  <c r="AO89" i="77"/>
  <c r="AS89" i="77"/>
  <c r="AW89" i="77"/>
  <c r="BA89" i="77"/>
  <c r="BB89" i="77"/>
  <c r="AB90" i="77"/>
  <c r="AF90" i="77"/>
  <c r="AJ90" i="77"/>
  <c r="AN90" i="77"/>
  <c r="AR90" i="77"/>
  <c r="AV90" i="77"/>
  <c r="AZ90" i="77"/>
  <c r="BB92" i="77"/>
  <c r="AD93" i="77"/>
  <c r="AT93" i="77"/>
  <c r="AX93" i="77"/>
  <c r="AI94" i="77"/>
  <c r="AM94" i="77"/>
  <c r="AY94" i="77"/>
  <c r="BB95" i="77"/>
  <c r="AD96" i="77"/>
  <c r="AL96" i="77"/>
  <c r="AP96" i="77"/>
  <c r="AT96" i="77"/>
  <c r="AX96" i="77"/>
  <c r="AE97" i="77"/>
  <c r="AI97" i="77"/>
  <c r="AM97" i="77"/>
  <c r="AQ97" i="77"/>
  <c r="AU97" i="77"/>
  <c r="AY97" i="77"/>
  <c r="AB98" i="77"/>
  <c r="AF98" i="77"/>
  <c r="AJ98" i="77"/>
  <c r="AN98" i="77"/>
  <c r="AV98" i="77"/>
  <c r="AZ98" i="77"/>
  <c r="AP41" i="68"/>
  <c r="AT41" i="68"/>
  <c r="AX41" i="68"/>
  <c r="AS41" i="69"/>
  <c r="AW41" i="69"/>
  <c r="BA41" i="69"/>
  <c r="AD11" i="70"/>
  <c r="AH11" i="70"/>
  <c r="AL11" i="70"/>
  <c r="AP11" i="70"/>
  <c r="AT11" i="70"/>
  <c r="AX11" i="70"/>
  <c r="AD89" i="77"/>
  <c r="AH89" i="77"/>
  <c r="AL89" i="77"/>
  <c r="AP89" i="77"/>
  <c r="AT89" i="77"/>
  <c r="AX89" i="77"/>
  <c r="AC90" i="77"/>
  <c r="AG90" i="77"/>
  <c r="AK90" i="77"/>
  <c r="AO90" i="77"/>
  <c r="AS90" i="77"/>
  <c r="AW90" i="77"/>
  <c r="BB90" i="77"/>
  <c r="BA90" i="77"/>
  <c r="AD92" i="77"/>
  <c r="AH92" i="77"/>
  <c r="AL92" i="77"/>
  <c r="AP92" i="77"/>
  <c r="AT92" i="77"/>
  <c r="AX92" i="77"/>
  <c r="AE93" i="77"/>
  <c r="AM93" i="77"/>
  <c r="AQ93" i="77"/>
  <c r="AU93" i="77"/>
  <c r="AY93" i="77"/>
  <c r="AB94" i="77"/>
  <c r="AF94" i="77"/>
  <c r="AJ94" i="77"/>
  <c r="AN94" i="77"/>
  <c r="AR94" i="77"/>
  <c r="AV94" i="77"/>
  <c r="AZ94" i="77"/>
  <c r="AL95" i="77"/>
  <c r="AP95" i="77"/>
  <c r="AE96" i="77"/>
  <c r="AI96" i="77"/>
  <c r="AM96" i="77"/>
  <c r="AQ96" i="77"/>
  <c r="AU96" i="77"/>
  <c r="AY96" i="77"/>
  <c r="AB97" i="77"/>
  <c r="AF97" i="77"/>
  <c r="AJ97" i="77"/>
  <c r="AN97" i="77"/>
  <c r="AR97" i="77"/>
  <c r="AV97" i="77"/>
  <c r="AZ97" i="77"/>
  <c r="AC98" i="77"/>
  <c r="AG98" i="77"/>
  <c r="AK98" i="77"/>
  <c r="AO98" i="77"/>
  <c r="AS98" i="77"/>
  <c r="AE89" i="77"/>
  <c r="AI89" i="77"/>
  <c r="AM89" i="77"/>
  <c r="AQ89" i="77"/>
  <c r="AU89" i="77"/>
  <c r="AY89" i="77"/>
  <c r="AD90" i="77"/>
  <c r="AH90" i="77"/>
  <c r="AL90" i="77"/>
  <c r="AP90" i="77"/>
  <c r="AT90" i="77"/>
  <c r="AX90" i="77"/>
  <c r="AM92" i="77"/>
  <c r="AQ92" i="77"/>
  <c r="AB93" i="77"/>
  <c r="AF93" i="77"/>
  <c r="AJ93" i="77"/>
  <c r="AN93" i="77"/>
  <c r="AR93" i="77"/>
  <c r="AV93" i="77"/>
  <c r="AZ93" i="77"/>
  <c r="AC94" i="77"/>
  <c r="AG94" i="77"/>
  <c r="AK94" i="77"/>
  <c r="AO94" i="77"/>
  <c r="AW94" i="77"/>
  <c r="BB94" i="77"/>
  <c r="BA94" i="77"/>
  <c r="AQ95" i="77"/>
  <c r="AB96" i="77"/>
  <c r="AF96" i="77"/>
  <c r="AJ96" i="77"/>
  <c r="AN96" i="77"/>
  <c r="AR96" i="77"/>
  <c r="AV96" i="77"/>
  <c r="AZ96" i="77"/>
  <c r="AG97" i="77"/>
  <c r="AK97" i="77"/>
  <c r="AO97" i="77"/>
  <c r="AW97" i="77"/>
  <c r="BA97" i="77"/>
  <c r="BB97" i="77"/>
  <c r="AD98" i="77"/>
  <c r="AH98" i="77"/>
  <c r="AL98" i="77"/>
  <c r="AP98" i="77"/>
  <c r="AT98" i="77"/>
  <c r="AX98" i="77"/>
  <c r="AI98" i="77"/>
  <c r="AM98" i="77"/>
  <c r="AU98" i="77"/>
  <c r="AY98" i="77"/>
  <c r="AW98" i="77"/>
  <c r="BB98" i="77"/>
  <c r="BA98" i="77"/>
  <c r="AC5" i="100"/>
  <c r="AG5" i="100"/>
  <c r="AK5" i="100"/>
  <c r="BE53" i="113"/>
  <c r="BD56" i="113"/>
  <c r="AI94" i="100"/>
  <c r="AM94" i="100"/>
  <c r="AQ94" i="100"/>
  <c r="AU94" i="100"/>
  <c r="AY94" i="100"/>
  <c r="AJ95" i="100"/>
  <c r="AN95" i="100"/>
  <c r="AR95" i="100"/>
  <c r="AV95" i="100"/>
  <c r="AZ95" i="100"/>
  <c r="AG96" i="100"/>
  <c r="AK96" i="100"/>
  <c r="AO96" i="100"/>
  <c r="AS96" i="100"/>
  <c r="AW96" i="100"/>
  <c r="BA96" i="100"/>
  <c r="BB53" i="113"/>
  <c r="AX144" i="100"/>
  <c r="BE56" i="113"/>
  <c r="AJ94" i="100"/>
  <c r="AN94" i="100"/>
  <c r="AR94" i="100"/>
  <c r="AV94" i="100"/>
  <c r="AZ94" i="100"/>
  <c r="AG95" i="100"/>
  <c r="AK95" i="100"/>
  <c r="AO95" i="100"/>
  <c r="AS95" i="100"/>
  <c r="AW95" i="100"/>
  <c r="BA95" i="100"/>
  <c r="AH96" i="100"/>
  <c r="AL96" i="100"/>
  <c r="AP96" i="100"/>
  <c r="AT96" i="100"/>
  <c r="AX96" i="100"/>
  <c r="BB56" i="113"/>
  <c r="AG94" i="100"/>
  <c r="AK94" i="100"/>
  <c r="AO94" i="100"/>
  <c r="AS94" i="100"/>
  <c r="AW94" i="100"/>
  <c r="BA94" i="100"/>
  <c r="AH95" i="100"/>
  <c r="AL95" i="100"/>
  <c r="AP95" i="100"/>
  <c r="AT95" i="100"/>
  <c r="AX95" i="100"/>
  <c r="AI96" i="100"/>
  <c r="AM96" i="100"/>
  <c r="AQ96" i="100"/>
  <c r="AU96" i="100"/>
  <c r="AY96" i="100"/>
  <c r="BD53" i="113"/>
  <c r="AA16" i="100"/>
  <c r="AE16" i="100"/>
  <c r="AI16" i="100"/>
  <c r="AM16" i="100"/>
  <c r="AQ16" i="100"/>
  <c r="AU16" i="100"/>
  <c r="AY16" i="100"/>
  <c r="BC56" i="113"/>
  <c r="BB59" i="113"/>
  <c r="AH94" i="100"/>
  <c r="AL94" i="100"/>
  <c r="AP94" i="100"/>
  <c r="AT94" i="100"/>
  <c r="AX94" i="100"/>
  <c r="AI95" i="100"/>
  <c r="AM95" i="100"/>
  <c r="AQ95" i="100"/>
  <c r="AU95" i="100"/>
  <c r="AY95" i="100"/>
  <c r="AJ96" i="100"/>
  <c r="AN96" i="100"/>
  <c r="AR96" i="100"/>
  <c r="AV96" i="100"/>
  <c r="AZ96" i="100"/>
  <c r="AC38" i="97"/>
  <c r="AG38" i="97"/>
  <c r="AK38" i="97"/>
  <c r="AO38" i="97"/>
  <c r="AS38" i="97"/>
  <c r="AW38" i="97"/>
  <c r="BA38" i="97"/>
  <c r="AO57" i="97"/>
  <c r="AL58" i="97"/>
  <c r="AE38" i="97"/>
  <c r="AI38" i="97"/>
  <c r="AM38" i="97"/>
  <c r="AQ38" i="97"/>
  <c r="AU38" i="97"/>
  <c r="AY38" i="97"/>
  <c r="AO56" i="97"/>
  <c r="AF38" i="97"/>
  <c r="AJ38" i="97"/>
  <c r="AN38" i="97"/>
  <c r="AR38" i="97"/>
  <c r="AV38" i="97"/>
  <c r="AZ38" i="97"/>
  <c r="AI57" i="97"/>
  <c r="AD26" i="101"/>
  <c r="AD30" i="101"/>
  <c r="AB56" i="101"/>
  <c r="AG57" i="101"/>
  <c r="AD33" i="101"/>
  <c r="AD25" i="101"/>
  <c r="AR51" i="101"/>
  <c r="AB55" i="101"/>
  <c r="AV67" i="102"/>
  <c r="AB54" i="101"/>
  <c r="AR54" i="101"/>
  <c r="AB33" i="101"/>
  <c r="AR33" i="101"/>
  <c r="AG54" i="101"/>
  <c r="AB57" i="101"/>
  <c r="AR57" i="101"/>
  <c r="AG58" i="101"/>
  <c r="AD95" i="102"/>
  <c r="AD83" i="102"/>
  <c r="AH95" i="102"/>
  <c r="AH83" i="102"/>
  <c r="AL95" i="102"/>
  <c r="AL83" i="102"/>
  <c r="AP95" i="102"/>
  <c r="AP83" i="102"/>
  <c r="AT95" i="102"/>
  <c r="AT83" i="102"/>
  <c r="AX95" i="102"/>
  <c r="AX83" i="102"/>
  <c r="AE95" i="102"/>
  <c r="AE83" i="102"/>
  <c r="AI95" i="102"/>
  <c r="AI83" i="102"/>
  <c r="AM95" i="102"/>
  <c r="AM83" i="102"/>
  <c r="AQ95" i="102"/>
  <c r="AQ83" i="102"/>
  <c r="AU95" i="102"/>
  <c r="AU83" i="102"/>
  <c r="AY95" i="102"/>
  <c r="AY83" i="102"/>
  <c r="AB95" i="102"/>
  <c r="AB83" i="102"/>
  <c r="AF95" i="102"/>
  <c r="AF83" i="102"/>
  <c r="AJ95" i="102"/>
  <c r="AJ83" i="102"/>
  <c r="AN95" i="102"/>
  <c r="AN83" i="102"/>
  <c r="AR95" i="102"/>
  <c r="AR83" i="102"/>
  <c r="AV95" i="102"/>
  <c r="AV83" i="102"/>
  <c r="AZ95" i="102"/>
  <c r="AZ83" i="102"/>
  <c r="AC95" i="102"/>
  <c r="AC83" i="102"/>
  <c r="AG95" i="102"/>
  <c r="AG83" i="102"/>
  <c r="AK95" i="102"/>
  <c r="AK83" i="102"/>
  <c r="AO95" i="102"/>
  <c r="AO83" i="102"/>
  <c r="AS95" i="102"/>
  <c r="AS83" i="102"/>
  <c r="AW95" i="102"/>
  <c r="AW83" i="102"/>
  <c r="BA95" i="102"/>
  <c r="BA83" i="102"/>
  <c r="AA90" i="66"/>
  <c r="AE129" i="66"/>
  <c r="AE90" i="66"/>
  <c r="AI129" i="66"/>
  <c r="AI90" i="66"/>
  <c r="AM129" i="66"/>
  <c r="AM90" i="66"/>
  <c r="AQ129" i="66"/>
  <c r="AQ103" i="66"/>
  <c r="AQ90" i="66"/>
  <c r="AU129" i="66"/>
  <c r="AU103" i="66"/>
  <c r="AU90" i="66"/>
  <c r="AB129" i="66"/>
  <c r="AB90" i="66"/>
  <c r="AF129" i="66"/>
  <c r="AF90" i="66"/>
  <c r="AJ129" i="66"/>
  <c r="AJ90" i="66"/>
  <c r="AN129" i="66"/>
  <c r="AN90" i="66"/>
  <c r="AR129" i="66"/>
  <c r="AR90" i="66"/>
  <c r="AR103" i="66"/>
  <c r="AV129" i="66"/>
  <c r="AV90" i="66"/>
  <c r="AV103" i="66"/>
  <c r="AZ129" i="66"/>
  <c r="AZ116" i="66"/>
  <c r="AZ90" i="66"/>
  <c r="AZ103" i="66"/>
  <c r="BD129" i="66"/>
  <c r="BD116" i="66"/>
  <c r="BD90" i="66"/>
  <c r="BD103" i="66"/>
  <c r="AC129" i="66"/>
  <c r="AC90" i="66"/>
  <c r="AG129" i="66"/>
  <c r="AG90" i="66"/>
  <c r="AK129" i="66"/>
  <c r="AK90" i="66"/>
  <c r="AO129" i="66"/>
  <c r="AO90" i="66"/>
  <c r="AS103" i="66"/>
  <c r="AS129" i="66"/>
  <c r="AS90" i="66"/>
  <c r="AW129" i="66"/>
  <c r="AW103" i="66"/>
  <c r="AW90" i="66"/>
  <c r="BA103" i="66"/>
  <c r="BA129" i="66"/>
  <c r="BA90" i="66"/>
  <c r="BA116" i="66"/>
  <c r="Y23" i="112"/>
  <c r="BE129" i="66"/>
  <c r="BE103" i="66"/>
  <c r="BE90" i="66"/>
  <c r="BE116" i="66"/>
  <c r="AD129" i="66"/>
  <c r="AD90" i="66"/>
  <c r="AH129" i="66"/>
  <c r="AH90" i="66"/>
  <c r="AL129" i="66"/>
  <c r="AL90" i="66"/>
  <c r="D23" i="112"/>
  <c r="U23" i="112" s="1"/>
  <c r="AP103" i="66"/>
  <c r="AP90" i="66"/>
  <c r="AP129" i="66"/>
  <c r="AT103" i="66"/>
  <c r="AT129" i="66"/>
  <c r="AT90" i="66"/>
  <c r="AX103" i="66"/>
  <c r="AX129" i="66"/>
  <c r="AX116" i="66"/>
  <c r="AX90" i="66"/>
  <c r="F23" i="112"/>
  <c r="W23" i="112" s="1"/>
  <c r="AC7" i="67"/>
  <c r="AC6" i="67" s="1"/>
  <c r="AG6" i="67"/>
  <c r="AK6" i="67"/>
  <c r="AO6" i="67"/>
  <c r="AS6" i="67"/>
  <c r="AW6" i="67"/>
  <c r="BA6" i="67"/>
  <c r="AD7" i="67"/>
  <c r="AH7" i="67"/>
  <c r="AL7" i="67"/>
  <c r="AP7" i="67"/>
  <c r="AT7" i="67"/>
  <c r="AX7" i="67"/>
  <c r="AC72" i="66"/>
  <c r="AG72" i="66"/>
  <c r="AK72" i="66"/>
  <c r="AO72" i="66"/>
  <c r="AS72" i="66"/>
  <c r="AW72" i="66"/>
  <c r="BA72" i="66"/>
  <c r="AB7" i="66"/>
  <c r="AF7" i="66"/>
  <c r="AJ7" i="66"/>
  <c r="AN7" i="66"/>
  <c r="AR7" i="66"/>
  <c r="AY129" i="66"/>
  <c r="AY116" i="66"/>
  <c r="AY90" i="66"/>
  <c r="AY103" i="66"/>
  <c r="BC129" i="66"/>
  <c r="BC116" i="66"/>
  <c r="BC103" i="66"/>
  <c r="BC90" i="66"/>
  <c r="AD72" i="66"/>
  <c r="AH72" i="66"/>
  <c r="AL72" i="66"/>
  <c r="AP72" i="66"/>
  <c r="AT72" i="66"/>
  <c r="AX72" i="66"/>
  <c r="AC7" i="66"/>
  <c r="AG7" i="66"/>
  <c r="AK7" i="66"/>
  <c r="AO7" i="66"/>
  <c r="AS7" i="66"/>
  <c r="AW7" i="66"/>
  <c r="BA7" i="66"/>
  <c r="BA6" i="66" s="1"/>
  <c r="BE7" i="66"/>
  <c r="BE73" i="66" s="1"/>
  <c r="AD6" i="67"/>
  <c r="AH6" i="67"/>
  <c r="AL6" i="67"/>
  <c r="AP6" i="67"/>
  <c r="AT6" i="67"/>
  <c r="AX6" i="67"/>
  <c r="AA72" i="66"/>
  <c r="AE72" i="66"/>
  <c r="AI72" i="66"/>
  <c r="AM72" i="66"/>
  <c r="AQ72" i="66"/>
  <c r="AU72" i="66"/>
  <c r="AY72" i="66"/>
  <c r="AE6" i="67"/>
  <c r="AE7" i="67"/>
  <c r="AI6" i="67"/>
  <c r="AI7" i="67"/>
  <c r="AM6" i="67"/>
  <c r="AM7" i="67"/>
  <c r="AQ6" i="67"/>
  <c r="AQ7" i="67"/>
  <c r="AU6" i="67"/>
  <c r="AU7" i="67"/>
  <c r="AY6" i="67"/>
  <c r="AY7" i="67"/>
  <c r="AB72" i="66"/>
  <c r="AF72" i="66"/>
  <c r="AJ72" i="66"/>
  <c r="AN72" i="66"/>
  <c r="AR72" i="66"/>
  <c r="AV72" i="66"/>
  <c r="AZ72" i="66"/>
  <c r="BB129" i="66"/>
  <c r="AB7" i="67"/>
  <c r="AF7" i="67"/>
  <c r="AJ7" i="67"/>
  <c r="AN7" i="67"/>
  <c r="AR7" i="67"/>
  <c r="AV7" i="67"/>
  <c r="AZ7" i="67"/>
  <c r="AG7" i="67"/>
  <c r="AK7" i="67"/>
  <c r="AO7" i="67"/>
  <c r="AS7" i="67"/>
  <c r="AW7" i="67"/>
  <c r="BA7" i="67"/>
  <c r="BE35" i="65"/>
  <c r="BE74" i="65" s="1"/>
  <c r="AC79" i="65"/>
  <c r="AG79" i="65"/>
  <c r="AK79" i="65"/>
  <c r="AO79" i="65"/>
  <c r="AS79" i="65"/>
  <c r="AW79" i="65"/>
  <c r="BA61" i="65"/>
  <c r="BA79" i="65" s="1"/>
  <c r="AH79" i="65"/>
  <c r="AP79" i="65"/>
  <c r="AP103" i="65" s="1"/>
  <c r="AT79" i="65"/>
  <c r="AX79" i="65"/>
  <c r="AX115" i="65" s="1"/>
  <c r="AB35" i="65"/>
  <c r="AB74" i="65" s="1"/>
  <c r="AF35" i="65"/>
  <c r="AF74" i="65" s="1"/>
  <c r="AJ35" i="65"/>
  <c r="AJ74" i="65" s="1"/>
  <c r="AN35" i="65"/>
  <c r="AN74" i="65" s="1"/>
  <c r="AR35" i="65"/>
  <c r="AR74" i="65" s="1"/>
  <c r="AV35" i="65"/>
  <c r="AV74" i="65" s="1"/>
  <c r="AZ35" i="65"/>
  <c r="AZ74" i="65" s="1"/>
  <c r="BD35" i="65"/>
  <c r="BD74" i="65" s="1"/>
  <c r="AU7" i="65"/>
  <c r="AD52" i="65"/>
  <c r="AD122" i="67" s="1"/>
  <c r="AH52" i="65"/>
  <c r="AH52" i="66" s="1"/>
  <c r="AL52" i="65"/>
  <c r="AL52" i="66" s="1"/>
  <c r="AP52" i="65"/>
  <c r="AP52" i="66" s="1"/>
  <c r="AT52" i="65"/>
  <c r="AT122" i="67" s="1"/>
  <c r="AX52" i="65"/>
  <c r="AX52" i="66" s="1"/>
  <c r="AC78" i="65"/>
  <c r="AD79" i="65"/>
  <c r="AL79" i="65"/>
  <c r="AG52" i="65"/>
  <c r="AG122" i="67" s="1"/>
  <c r="AW52" i="65"/>
  <c r="AW122" i="67" s="1"/>
  <c r="AE75" i="65"/>
  <c r="AA35" i="65"/>
  <c r="AA74" i="65" s="1"/>
  <c r="AE35" i="65"/>
  <c r="AE74" i="65" s="1"/>
  <c r="AI35" i="65"/>
  <c r="AI74" i="65" s="1"/>
  <c r="AM35" i="65"/>
  <c r="AM74" i="65" s="1"/>
  <c r="AQ35" i="65"/>
  <c r="AQ74" i="65" s="1"/>
  <c r="AU35" i="65"/>
  <c r="AU74" i="65" s="1"/>
  <c r="AY35" i="65"/>
  <c r="AY74" i="65" s="1"/>
  <c r="BC35" i="65"/>
  <c r="BC74" i="65" s="1"/>
  <c r="AS78" i="65"/>
  <c r="AL19" i="65"/>
  <c r="BE61" i="65"/>
  <c r="BE60" i="65" s="1"/>
  <c r="BE79" i="65" s="1"/>
  <c r="AX45" i="65"/>
  <c r="AX115" i="67" s="1"/>
  <c r="AE7" i="65"/>
  <c r="AD35" i="65"/>
  <c r="AD74" i="65" s="1"/>
  <c r="AH35" i="65"/>
  <c r="AH74" i="65" s="1"/>
  <c r="AL35" i="65"/>
  <c r="AL74" i="65" s="1"/>
  <c r="AP35" i="65"/>
  <c r="AP74" i="65" s="1"/>
  <c r="AP98" i="65" s="1"/>
  <c r="AT35" i="65"/>
  <c r="AT74" i="65" s="1"/>
  <c r="AX35" i="65"/>
  <c r="AX74" i="65" s="1"/>
  <c r="AX110" i="65" s="1"/>
  <c r="AC35" i="65"/>
  <c r="AC74" i="65" s="1"/>
  <c r="AG35" i="65"/>
  <c r="AG74" i="65" s="1"/>
  <c r="AK35" i="65"/>
  <c r="AK74" i="65" s="1"/>
  <c r="AO35" i="65"/>
  <c r="AO74" i="65" s="1"/>
  <c r="AS35" i="65"/>
  <c r="AS74" i="65" s="1"/>
  <c r="AW35" i="65"/>
  <c r="AW74" i="65" s="1"/>
  <c r="BA35" i="65"/>
  <c r="BA74" i="65" s="1"/>
  <c r="Y8" i="112" s="1"/>
  <c r="AC52" i="65"/>
  <c r="AC122" i="67" s="1"/>
  <c r="AK52" i="65"/>
  <c r="AK52" i="66" s="1"/>
  <c r="AO52" i="65"/>
  <c r="AO52" i="66" s="1"/>
  <c r="AS52" i="65"/>
  <c r="AS122" i="67" s="1"/>
  <c r="BA52" i="65"/>
  <c r="BA122" i="67" s="1"/>
  <c r="BD6" i="65"/>
  <c r="BE6" i="65"/>
  <c r="BC6" i="65"/>
  <c r="AU75" i="65"/>
  <c r="AH45" i="65"/>
  <c r="AH77" i="65" s="1"/>
  <c r="AP45" i="65"/>
  <c r="AP115" i="67" s="1"/>
  <c r="AG78" i="65"/>
  <c r="AK78" i="65"/>
  <c r="AO78" i="65"/>
  <c r="AW78" i="65"/>
  <c r="BA78" i="65"/>
  <c r="Y12" i="112" s="1"/>
  <c r="AD19" i="65"/>
  <c r="AH19" i="65"/>
  <c r="AP19" i="65"/>
  <c r="AT19" i="65"/>
  <c r="AX19" i="65"/>
  <c r="AI7" i="65"/>
  <c r="AY72" i="65"/>
  <c r="BC15" i="65"/>
  <c r="BD15" i="65"/>
  <c r="BE15" i="65"/>
  <c r="AA19" i="65"/>
  <c r="AE19" i="65"/>
  <c r="AI19" i="65"/>
  <c r="AM19" i="65"/>
  <c r="AQ19" i="65"/>
  <c r="AU19" i="65"/>
  <c r="AY19" i="65"/>
  <c r="BC19" i="65"/>
  <c r="AB19" i="65"/>
  <c r="AF19" i="65"/>
  <c r="AJ19" i="65"/>
  <c r="AN19" i="65"/>
  <c r="AR19" i="65"/>
  <c r="AV19" i="65"/>
  <c r="AZ19" i="65"/>
  <c r="BD19" i="65"/>
  <c r="AC19" i="65"/>
  <c r="AG19" i="65"/>
  <c r="AK19" i="65"/>
  <c r="AO19" i="65"/>
  <c r="AS19" i="65"/>
  <c r="AW19" i="65"/>
  <c r="BA19" i="65"/>
  <c r="BE19" i="65"/>
  <c r="AL45" i="65"/>
  <c r="AL77" i="65" s="1"/>
  <c r="AV62" i="66"/>
  <c r="AR58" i="66"/>
  <c r="AM7" i="65"/>
  <c r="BC7" i="65"/>
  <c r="BC72" i="65" s="1"/>
  <c r="AD7" i="65"/>
  <c r="AH7" i="65"/>
  <c r="AL7" i="65"/>
  <c r="AP7" i="65"/>
  <c r="AT7" i="65"/>
  <c r="AX7" i="65"/>
  <c r="BE52" i="65"/>
  <c r="BE52" i="66" s="1"/>
  <c r="BE122" i="67" s="1"/>
  <c r="AX64" i="66"/>
  <c r="AA72" i="65"/>
  <c r="AQ7" i="65"/>
  <c r="AB75" i="65"/>
  <c r="AF75" i="65"/>
  <c r="AJ75" i="65"/>
  <c r="AN75" i="65"/>
  <c r="AR75" i="65"/>
  <c r="AV75" i="65"/>
  <c r="AZ75" i="65"/>
  <c r="BD29" i="65"/>
  <c r="BD75" i="65" s="1"/>
  <c r="AC75" i="65"/>
  <c r="AC123" i="65" s="1"/>
  <c r="AG75" i="65"/>
  <c r="AG123" i="65" s="1"/>
  <c r="AK75" i="65"/>
  <c r="AK123" i="65" s="1"/>
  <c r="AO75" i="65"/>
  <c r="AO123" i="65" s="1"/>
  <c r="AS75" i="65"/>
  <c r="AS123" i="65" s="1"/>
  <c r="AW75" i="65"/>
  <c r="BA75" i="65"/>
  <c r="BA123" i="65" s="1"/>
  <c r="BE29" i="65"/>
  <c r="BE75" i="65" s="1"/>
  <c r="BE123" i="65" s="1"/>
  <c r="AD75" i="65"/>
  <c r="AD123" i="65" s="1"/>
  <c r="AH75" i="65"/>
  <c r="AH123" i="65" s="1"/>
  <c r="AL75" i="65"/>
  <c r="AP75" i="65"/>
  <c r="AP99" i="65" s="1"/>
  <c r="AT75" i="65"/>
  <c r="AT123" i="65" s="1"/>
  <c r="AX75" i="65"/>
  <c r="BB123" i="65"/>
  <c r="AA75" i="65"/>
  <c r="AA87" i="65" s="1"/>
  <c r="AI75" i="65"/>
  <c r="AM75" i="65"/>
  <c r="AQ75" i="65"/>
  <c r="AY75" i="65"/>
  <c r="AY99" i="65" s="1"/>
  <c r="BC29" i="65"/>
  <c r="BC75" i="65" s="1"/>
  <c r="BE56" i="65"/>
  <c r="AN54" i="66"/>
  <c r="AB7" i="65"/>
  <c r="AF7" i="65"/>
  <c r="AJ7" i="65"/>
  <c r="AN7" i="65"/>
  <c r="AR7" i="65"/>
  <c r="AV7" i="65"/>
  <c r="AZ72" i="65"/>
  <c r="BD7" i="65"/>
  <c r="BD72" i="65" s="1"/>
  <c r="AB124" i="65"/>
  <c r="AB88" i="65"/>
  <c r="AF88" i="65"/>
  <c r="AF124" i="65"/>
  <c r="AJ88" i="65"/>
  <c r="AJ124" i="65"/>
  <c r="AN88" i="65"/>
  <c r="AN124" i="65"/>
  <c r="AR100" i="65"/>
  <c r="AR124" i="65"/>
  <c r="AR88" i="65"/>
  <c r="AV100" i="65"/>
  <c r="AV88" i="65"/>
  <c r="AV124" i="65"/>
  <c r="AZ100" i="65"/>
  <c r="AZ112" i="65"/>
  <c r="AZ88" i="65"/>
  <c r="AZ124" i="65"/>
  <c r="BD100" i="65"/>
  <c r="BD88" i="65"/>
  <c r="BD124" i="65"/>
  <c r="BD112" i="65"/>
  <c r="AC7" i="65"/>
  <c r="AG7" i="65"/>
  <c r="AK7" i="65"/>
  <c r="AO7" i="65"/>
  <c r="AS7" i="65"/>
  <c r="AW7" i="65"/>
  <c r="BA72" i="65"/>
  <c r="BE7" i="65"/>
  <c r="BE72" i="65" s="1"/>
  <c r="AC124" i="65"/>
  <c r="AC88" i="65"/>
  <c r="AG124" i="65"/>
  <c r="AG88" i="65"/>
  <c r="AK124" i="65"/>
  <c r="AK88" i="65"/>
  <c r="AO124" i="65"/>
  <c r="AO88" i="65"/>
  <c r="AS100" i="65"/>
  <c r="AS124" i="65"/>
  <c r="AS88" i="65"/>
  <c r="AW100" i="65"/>
  <c r="AW124" i="65"/>
  <c r="AW88" i="65"/>
  <c r="Y10" i="112"/>
  <c r="BA100" i="65"/>
  <c r="BA124" i="65"/>
  <c r="BA112" i="65"/>
  <c r="BA88" i="65"/>
  <c r="BE100" i="65"/>
  <c r="BE124" i="65"/>
  <c r="BE112" i="65"/>
  <c r="BE88" i="65"/>
  <c r="AA116" i="67"/>
  <c r="AA45" i="65"/>
  <c r="AA46" i="66"/>
  <c r="AE116" i="67"/>
  <c r="AE46" i="66"/>
  <c r="AE45" i="65"/>
  <c r="AI116" i="67"/>
  <c r="AI46" i="66"/>
  <c r="AI45" i="65"/>
  <c r="AM116" i="67"/>
  <c r="AM46" i="66"/>
  <c r="AM45" i="65"/>
  <c r="AQ116" i="67"/>
  <c r="AQ45" i="65"/>
  <c r="AQ46" i="66"/>
  <c r="AU116" i="67"/>
  <c r="AU46" i="66"/>
  <c r="AU45" i="65"/>
  <c r="AY116" i="67"/>
  <c r="AY46" i="66"/>
  <c r="AY45" i="65"/>
  <c r="BC46" i="66"/>
  <c r="BC45" i="65"/>
  <c r="BC77" i="65" s="1"/>
  <c r="AB117" i="67"/>
  <c r="AB47" i="66"/>
  <c r="AF117" i="67"/>
  <c r="AF47" i="66"/>
  <c r="AJ117" i="67"/>
  <c r="AJ47" i="66"/>
  <c r="AN117" i="67"/>
  <c r="AN47" i="66"/>
  <c r="AR117" i="67"/>
  <c r="AR47" i="66"/>
  <c r="AV117" i="67"/>
  <c r="AV47" i="66"/>
  <c r="AZ117" i="67"/>
  <c r="AZ47" i="66"/>
  <c r="AC118" i="67"/>
  <c r="AC45" i="65"/>
  <c r="AC48" i="66"/>
  <c r="AG118" i="67"/>
  <c r="AG45" i="65"/>
  <c r="AG48" i="66"/>
  <c r="AK118" i="67"/>
  <c r="AK45" i="65"/>
  <c r="AK48" i="66"/>
  <c r="AO118" i="67"/>
  <c r="AO48" i="66"/>
  <c r="AO45" i="65"/>
  <c r="AS118" i="67"/>
  <c r="AS45" i="65"/>
  <c r="AS48" i="66"/>
  <c r="AW118" i="67"/>
  <c r="AW45" i="65"/>
  <c r="AW48" i="66"/>
  <c r="BA118" i="67"/>
  <c r="BA45" i="65"/>
  <c r="BA48" i="66"/>
  <c r="BE48" i="66"/>
  <c r="BE118" i="67" s="1"/>
  <c r="BE45" i="65"/>
  <c r="BE77" i="65" s="1"/>
  <c r="AD119" i="67"/>
  <c r="AD49" i="66"/>
  <c r="AH119" i="67"/>
  <c r="AH49" i="66"/>
  <c r="AL119" i="67"/>
  <c r="AL49" i="66"/>
  <c r="AP119" i="67"/>
  <c r="AP49" i="66"/>
  <c r="AT119" i="67"/>
  <c r="AT49" i="66"/>
  <c r="AX119" i="67"/>
  <c r="AX49" i="66"/>
  <c r="AA120" i="67"/>
  <c r="AA50" i="66"/>
  <c r="AA52" i="65"/>
  <c r="AE120" i="67"/>
  <c r="AE52" i="65"/>
  <c r="AE50" i="66"/>
  <c r="AI120" i="67"/>
  <c r="AI52" i="65"/>
  <c r="AI50" i="66"/>
  <c r="AM120" i="67"/>
  <c r="AM50" i="66"/>
  <c r="AM52" i="65"/>
  <c r="AQ120" i="67"/>
  <c r="AQ50" i="66"/>
  <c r="AQ52" i="65"/>
  <c r="AU120" i="67"/>
  <c r="AU52" i="65"/>
  <c r="AU50" i="66"/>
  <c r="AY120" i="67"/>
  <c r="AY52" i="65"/>
  <c r="AY50" i="66"/>
  <c r="BC50" i="66"/>
  <c r="BC120" i="67" s="1"/>
  <c r="BC52" i="65"/>
  <c r="BC52" i="66" s="1"/>
  <c r="BC122" i="67" s="1"/>
  <c r="AB121" i="67"/>
  <c r="AB51" i="66"/>
  <c r="AF121" i="67"/>
  <c r="AF51" i="66"/>
  <c r="AJ121" i="67"/>
  <c r="AJ51" i="66"/>
  <c r="AN121" i="67"/>
  <c r="AN51" i="66"/>
  <c r="AR121" i="67"/>
  <c r="AR51" i="66"/>
  <c r="AV121" i="67"/>
  <c r="AV51" i="66"/>
  <c r="AZ121" i="67"/>
  <c r="AZ51" i="66"/>
  <c r="AD45" i="65"/>
  <c r="AT45" i="65"/>
  <c r="AD123" i="67"/>
  <c r="AD53" i="66"/>
  <c r="AH123" i="67"/>
  <c r="AH53" i="66"/>
  <c r="AL123" i="67"/>
  <c r="AL53" i="66"/>
  <c r="AP123" i="67"/>
  <c r="AP53" i="66"/>
  <c r="AT123" i="67"/>
  <c r="AT53" i="66"/>
  <c r="AX123" i="67"/>
  <c r="AX53" i="66"/>
  <c r="AA124" i="67"/>
  <c r="AA54" i="66"/>
  <c r="AE124" i="67"/>
  <c r="AE54" i="66"/>
  <c r="AI124" i="67"/>
  <c r="AI54" i="66"/>
  <c r="AM124" i="67"/>
  <c r="AM54" i="66"/>
  <c r="AQ124" i="67"/>
  <c r="AQ54" i="66"/>
  <c r="AU124" i="67"/>
  <c r="AU54" i="66"/>
  <c r="AY124" i="67"/>
  <c r="AY54" i="66"/>
  <c r="AB125" i="67"/>
  <c r="AB55" i="66"/>
  <c r="AF125" i="67"/>
  <c r="AF55" i="66"/>
  <c r="AJ125" i="67"/>
  <c r="AJ55" i="66"/>
  <c r="AN125" i="67"/>
  <c r="AN55" i="66"/>
  <c r="AR125" i="67"/>
  <c r="AR55" i="66"/>
  <c r="AV125" i="67"/>
  <c r="AV55" i="66"/>
  <c r="AZ125" i="67"/>
  <c r="AZ55" i="66"/>
  <c r="AA88" i="65"/>
  <c r="AE124" i="65"/>
  <c r="AE88" i="65"/>
  <c r="AI124" i="65"/>
  <c r="AI88" i="65"/>
  <c r="AM124" i="65"/>
  <c r="AM88" i="65"/>
  <c r="AQ124" i="65"/>
  <c r="AQ88" i="65"/>
  <c r="AQ100" i="65"/>
  <c r="AU124" i="65"/>
  <c r="AU88" i="65"/>
  <c r="AU100" i="65"/>
  <c r="AY124" i="65"/>
  <c r="AY112" i="65"/>
  <c r="AY88" i="65"/>
  <c r="AY100" i="65"/>
  <c r="BC124" i="65"/>
  <c r="BC112" i="65"/>
  <c r="BC88" i="65"/>
  <c r="BC100" i="65"/>
  <c r="AD127" i="67"/>
  <c r="AD57" i="66"/>
  <c r="AD78" i="65"/>
  <c r="AH127" i="67"/>
  <c r="AH57" i="66"/>
  <c r="AH78" i="65"/>
  <c r="AL127" i="67"/>
  <c r="AL57" i="66"/>
  <c r="AL78" i="65"/>
  <c r="AP127" i="67"/>
  <c r="AP57" i="66"/>
  <c r="AP78" i="65"/>
  <c r="AT127" i="67"/>
  <c r="AT57" i="66"/>
  <c r="AT78" i="65"/>
  <c r="AX127" i="67"/>
  <c r="AX57" i="66"/>
  <c r="AX78" i="65"/>
  <c r="AA128" i="67"/>
  <c r="AA58" i="66"/>
  <c r="AA78" i="65"/>
  <c r="AE128" i="67"/>
  <c r="AE58" i="66"/>
  <c r="AE78" i="65"/>
  <c r="AI128" i="67"/>
  <c r="AI58" i="66"/>
  <c r="AI78" i="65"/>
  <c r="AM128" i="67"/>
  <c r="AM58" i="66"/>
  <c r="AM78" i="65"/>
  <c r="AQ128" i="67"/>
  <c r="AQ58" i="66"/>
  <c r="AQ78" i="65"/>
  <c r="AU128" i="67"/>
  <c r="AU58" i="66"/>
  <c r="AU78" i="65"/>
  <c r="AY128" i="67"/>
  <c r="AY58" i="66"/>
  <c r="AB129" i="67"/>
  <c r="AB59" i="66"/>
  <c r="AF129" i="67"/>
  <c r="AF59" i="66"/>
  <c r="AJ129" i="67"/>
  <c r="AJ59" i="66"/>
  <c r="AN129" i="67"/>
  <c r="AN59" i="66"/>
  <c r="AR129" i="67"/>
  <c r="AR59" i="66"/>
  <c r="AV129" i="67"/>
  <c r="AV59" i="66"/>
  <c r="AZ129" i="67"/>
  <c r="AZ59" i="66"/>
  <c r="AA132" i="67"/>
  <c r="AA62" i="66"/>
  <c r="AE132" i="67"/>
  <c r="AE62" i="66"/>
  <c r="AI132" i="67"/>
  <c r="AI62" i="66"/>
  <c r="AM132" i="67"/>
  <c r="AM62" i="66"/>
  <c r="AQ132" i="67"/>
  <c r="AQ62" i="66"/>
  <c r="AU132" i="67"/>
  <c r="AU62" i="66"/>
  <c r="AY132" i="67"/>
  <c r="AY62" i="66"/>
  <c r="BC132" i="67"/>
  <c r="BC131" i="67" s="1"/>
  <c r="BC61" i="66"/>
  <c r="AB133" i="67"/>
  <c r="AB63" i="66"/>
  <c r="AF133" i="67"/>
  <c r="AF131" i="67" s="1"/>
  <c r="AF63" i="66"/>
  <c r="AJ133" i="67"/>
  <c r="AJ63" i="66"/>
  <c r="AN133" i="67"/>
  <c r="AN63" i="66"/>
  <c r="AR133" i="67"/>
  <c r="AR63" i="66"/>
  <c r="AV133" i="67"/>
  <c r="AV131" i="67" s="1"/>
  <c r="AV63" i="66"/>
  <c r="AZ133" i="67"/>
  <c r="AZ63" i="66"/>
  <c r="AC134" i="67"/>
  <c r="AC64" i="66"/>
  <c r="AG64" i="66"/>
  <c r="AG134" i="67"/>
  <c r="AK134" i="67"/>
  <c r="AK64" i="66"/>
  <c r="AO134" i="67"/>
  <c r="AO64" i="66"/>
  <c r="AS134" i="67"/>
  <c r="AS64" i="66"/>
  <c r="AW134" i="67"/>
  <c r="AW64" i="66"/>
  <c r="BA134" i="67"/>
  <c r="BA64" i="66"/>
  <c r="AD135" i="67"/>
  <c r="AD65" i="66"/>
  <c r="AH135" i="67"/>
  <c r="AH65" i="66"/>
  <c r="AL135" i="67"/>
  <c r="AL65" i="66"/>
  <c r="AP135" i="67"/>
  <c r="AP65" i="66"/>
  <c r="AT135" i="67"/>
  <c r="AT65" i="66"/>
  <c r="AX135" i="67"/>
  <c r="AX65" i="66"/>
  <c r="AD124" i="65"/>
  <c r="AD88" i="65"/>
  <c r="AH124" i="65"/>
  <c r="AH88" i="65"/>
  <c r="AL124" i="65"/>
  <c r="AL88" i="65"/>
  <c r="D10" i="112"/>
  <c r="U10" i="112" s="1"/>
  <c r="AP124" i="65"/>
  <c r="AP88" i="65"/>
  <c r="AT124" i="65"/>
  <c r="AT88" i="65"/>
  <c r="F10" i="112"/>
  <c r="W10" i="112" s="1"/>
  <c r="AX124" i="65"/>
  <c r="AX112" i="65"/>
  <c r="AX88" i="65"/>
  <c r="BB124" i="65"/>
  <c r="BB112" i="65"/>
  <c r="BB88" i="65"/>
  <c r="AT100" i="65"/>
  <c r="AB116" i="67"/>
  <c r="AB46" i="66"/>
  <c r="AF116" i="67"/>
  <c r="AF46" i="66"/>
  <c r="AJ116" i="67"/>
  <c r="AJ46" i="66"/>
  <c r="AN116" i="67"/>
  <c r="AN46" i="66"/>
  <c r="AR116" i="67"/>
  <c r="AR46" i="66"/>
  <c r="AV116" i="67"/>
  <c r="AV46" i="66"/>
  <c r="AZ116" i="67"/>
  <c r="AZ46" i="66"/>
  <c r="BD116" i="67"/>
  <c r="BD115" i="67" s="1"/>
  <c r="BD114" i="67" s="1"/>
  <c r="BD45" i="66"/>
  <c r="BD78" i="66" s="1"/>
  <c r="AC117" i="67"/>
  <c r="AC47" i="66"/>
  <c r="AG117" i="67"/>
  <c r="AG47" i="66"/>
  <c r="AK117" i="67"/>
  <c r="AK47" i="66"/>
  <c r="AO117" i="67"/>
  <c r="AO47" i="66"/>
  <c r="AS117" i="67"/>
  <c r="AS47" i="66"/>
  <c r="AW117" i="67"/>
  <c r="AW47" i="66"/>
  <c r="BA117" i="67"/>
  <c r="BA47" i="66"/>
  <c r="AD118" i="67"/>
  <c r="AD48" i="66"/>
  <c r="AH118" i="67"/>
  <c r="AH48" i="66"/>
  <c r="AL118" i="67"/>
  <c r="AL48" i="66"/>
  <c r="AP118" i="67"/>
  <c r="AP48" i="66"/>
  <c r="AT118" i="67"/>
  <c r="AT48" i="66"/>
  <c r="AX118" i="67"/>
  <c r="AX48" i="66"/>
  <c r="AA119" i="67"/>
  <c r="AA49" i="66"/>
  <c r="AE119" i="67"/>
  <c r="AE49" i="66"/>
  <c r="AI119" i="67"/>
  <c r="AI49" i="66"/>
  <c r="AM119" i="67"/>
  <c r="AM49" i="66"/>
  <c r="AQ119" i="67"/>
  <c r="AQ49" i="66"/>
  <c r="AU119" i="67"/>
  <c r="AU49" i="66"/>
  <c r="AY119" i="67"/>
  <c r="AY49" i="66"/>
  <c r="AB120" i="67"/>
  <c r="AB50" i="66"/>
  <c r="AF120" i="67"/>
  <c r="AF50" i="66"/>
  <c r="AJ120" i="67"/>
  <c r="AJ50" i="66"/>
  <c r="AN120" i="67"/>
  <c r="AN50" i="66"/>
  <c r="AR120" i="67"/>
  <c r="AR50" i="66"/>
  <c r="AV120" i="67"/>
  <c r="AV50" i="66"/>
  <c r="AZ120" i="67"/>
  <c r="AZ50" i="66"/>
  <c r="AC121" i="67"/>
  <c r="AC51" i="66"/>
  <c r="AG121" i="67"/>
  <c r="AG51" i="66"/>
  <c r="AK121" i="67"/>
  <c r="AK51" i="66"/>
  <c r="AO121" i="67"/>
  <c r="AO51" i="66"/>
  <c r="AS121" i="67"/>
  <c r="AS51" i="66"/>
  <c r="AW121" i="67"/>
  <c r="AW51" i="66"/>
  <c r="BA121" i="67"/>
  <c r="BA51" i="66"/>
  <c r="AA123" i="67"/>
  <c r="AA53" i="66"/>
  <c r="AE123" i="67"/>
  <c r="AE53" i="66"/>
  <c r="AI123" i="67"/>
  <c r="AI53" i="66"/>
  <c r="AM123" i="67"/>
  <c r="AM53" i="66"/>
  <c r="AQ123" i="67"/>
  <c r="AQ53" i="66"/>
  <c r="AU123" i="67"/>
  <c r="AU53" i="66"/>
  <c r="AY123" i="67"/>
  <c r="AY53" i="66"/>
  <c r="AB124" i="67"/>
  <c r="AB54" i="66"/>
  <c r="AF124" i="67"/>
  <c r="AF54" i="66"/>
  <c r="AJ124" i="67"/>
  <c r="AJ54" i="66"/>
  <c r="AR124" i="67"/>
  <c r="AR54" i="66"/>
  <c r="AV124" i="67"/>
  <c r="AV54" i="66"/>
  <c r="AZ124" i="67"/>
  <c r="AZ54" i="66"/>
  <c r="AC125" i="67"/>
  <c r="AC55" i="66"/>
  <c r="AG125" i="67"/>
  <c r="AG55" i="66"/>
  <c r="AK125" i="67"/>
  <c r="AK55" i="66"/>
  <c r="AS125" i="67"/>
  <c r="AS55" i="66"/>
  <c r="AW125" i="67"/>
  <c r="AW55" i="66"/>
  <c r="BA125" i="67"/>
  <c r="BA55" i="66"/>
  <c r="AE127" i="67"/>
  <c r="AE57" i="66"/>
  <c r="AI127" i="67"/>
  <c r="AI57" i="66"/>
  <c r="AM127" i="67"/>
  <c r="AM57" i="66"/>
  <c r="AU127" i="67"/>
  <c r="AU57" i="66"/>
  <c r="AY127" i="67"/>
  <c r="AY57" i="66"/>
  <c r="BC127" i="67"/>
  <c r="BC126" i="67" s="1"/>
  <c r="BC56" i="66"/>
  <c r="AF128" i="67"/>
  <c r="AF58" i="66"/>
  <c r="AJ128" i="67"/>
  <c r="AJ58" i="66"/>
  <c r="AN128" i="67"/>
  <c r="AN58" i="66"/>
  <c r="AV128" i="67"/>
  <c r="AV58" i="66"/>
  <c r="AZ128" i="67"/>
  <c r="AZ58" i="66"/>
  <c r="AG129" i="67"/>
  <c r="AG59" i="66"/>
  <c r="AK129" i="67"/>
  <c r="AK59" i="66"/>
  <c r="AO129" i="67"/>
  <c r="AO59" i="66"/>
  <c r="AW129" i="67"/>
  <c r="AW59" i="66"/>
  <c r="BA129" i="67"/>
  <c r="AA79" i="65"/>
  <c r="AE79" i="65"/>
  <c r="AI79" i="65"/>
  <c r="AM79" i="65"/>
  <c r="AQ79" i="65"/>
  <c r="AU79" i="65"/>
  <c r="AY79" i="65"/>
  <c r="BC61" i="65"/>
  <c r="BC60" i="65" s="1"/>
  <c r="BC79" i="65" s="1"/>
  <c r="AB132" i="67"/>
  <c r="AB62" i="66"/>
  <c r="AJ132" i="67"/>
  <c r="AJ62" i="66"/>
  <c r="AN132" i="67"/>
  <c r="AN62" i="66"/>
  <c r="AR132" i="67"/>
  <c r="AR62" i="66"/>
  <c r="AZ132" i="67"/>
  <c r="AZ62" i="66"/>
  <c r="BD132" i="67"/>
  <c r="BD131" i="67" s="1"/>
  <c r="BD61" i="66"/>
  <c r="AC133" i="67"/>
  <c r="AC63" i="66"/>
  <c r="AK133" i="67"/>
  <c r="AK63" i="66"/>
  <c r="AO133" i="67"/>
  <c r="AO63" i="66"/>
  <c r="AS133" i="67"/>
  <c r="AS63" i="66"/>
  <c r="BA133" i="67"/>
  <c r="BA63" i="66"/>
  <c r="AD134" i="67"/>
  <c r="AD64" i="66"/>
  <c r="AL134" i="67"/>
  <c r="AL64" i="66"/>
  <c r="AP134" i="67"/>
  <c r="AP64" i="66"/>
  <c r="AT134" i="67"/>
  <c r="AT64" i="66"/>
  <c r="AA135" i="67"/>
  <c r="AA65" i="66"/>
  <c r="AE135" i="67"/>
  <c r="AE65" i="66"/>
  <c r="AM135" i="67"/>
  <c r="AM65" i="66"/>
  <c r="AQ135" i="67"/>
  <c r="AQ65" i="66"/>
  <c r="AU135" i="67"/>
  <c r="AU65" i="66"/>
  <c r="BC135" i="67"/>
  <c r="BC65" i="66"/>
  <c r="AX100" i="65"/>
  <c r="AC59" i="66"/>
  <c r="AG63" i="66"/>
  <c r="AI65" i="66"/>
  <c r="AB45" i="65"/>
  <c r="AF45" i="65"/>
  <c r="AJ45" i="65"/>
  <c r="AN45" i="65"/>
  <c r="AR45" i="65"/>
  <c r="AV45" i="65"/>
  <c r="AZ45" i="65"/>
  <c r="BD45" i="65"/>
  <c r="BD77" i="65" s="1"/>
  <c r="AC116" i="67"/>
  <c r="AC46" i="66"/>
  <c r="AG116" i="67"/>
  <c r="AG46" i="66"/>
  <c r="AK116" i="67"/>
  <c r="AK46" i="66"/>
  <c r="AO116" i="67"/>
  <c r="AO46" i="66"/>
  <c r="AS116" i="67"/>
  <c r="AS46" i="66"/>
  <c r="AW116" i="67"/>
  <c r="BA116" i="67"/>
  <c r="BA46" i="66"/>
  <c r="BE116" i="67"/>
  <c r="AD117" i="67"/>
  <c r="AD47" i="66"/>
  <c r="AH117" i="67"/>
  <c r="AH47" i="66"/>
  <c r="AL117" i="67"/>
  <c r="AL47" i="66"/>
  <c r="AP117" i="67"/>
  <c r="AP47" i="66"/>
  <c r="AT117" i="67"/>
  <c r="AT47" i="66"/>
  <c r="AX117" i="67"/>
  <c r="AX47" i="66"/>
  <c r="AA118" i="67"/>
  <c r="AA48" i="66"/>
  <c r="AE118" i="67"/>
  <c r="AE48" i="66"/>
  <c r="AI118" i="67"/>
  <c r="AI48" i="66"/>
  <c r="AM118" i="67"/>
  <c r="AM48" i="66"/>
  <c r="AQ118" i="67"/>
  <c r="AQ48" i="66"/>
  <c r="AU118" i="67"/>
  <c r="AU48" i="66"/>
  <c r="AY118" i="67"/>
  <c r="AY48" i="66"/>
  <c r="AB119" i="67"/>
  <c r="AB49" i="66"/>
  <c r="AF119" i="67"/>
  <c r="AF49" i="66"/>
  <c r="AJ119" i="67"/>
  <c r="AJ49" i="66"/>
  <c r="AN119" i="67"/>
  <c r="AN49" i="66"/>
  <c r="AR119" i="67"/>
  <c r="AR49" i="66"/>
  <c r="AV119" i="67"/>
  <c r="AV49" i="66"/>
  <c r="AZ119" i="67"/>
  <c r="AZ49" i="66"/>
  <c r="AC120" i="67"/>
  <c r="AC50" i="66"/>
  <c r="AG120" i="67"/>
  <c r="AG50" i="66"/>
  <c r="AK120" i="67"/>
  <c r="AK50" i="66"/>
  <c r="AO120" i="67"/>
  <c r="AO50" i="66"/>
  <c r="AS120" i="67"/>
  <c r="AS50" i="66"/>
  <c r="AW120" i="67"/>
  <c r="AW50" i="66"/>
  <c r="BA120" i="67"/>
  <c r="BA50" i="66"/>
  <c r="AD121" i="67"/>
  <c r="AD51" i="66"/>
  <c r="AH121" i="67"/>
  <c r="AH51" i="66"/>
  <c r="AL121" i="67"/>
  <c r="AL51" i="66"/>
  <c r="AP121" i="67"/>
  <c r="AP51" i="66"/>
  <c r="AT121" i="67"/>
  <c r="AT51" i="66"/>
  <c r="AX121" i="67"/>
  <c r="AX51" i="66"/>
  <c r="AB123" i="67"/>
  <c r="AB53" i="66"/>
  <c r="AF123" i="67"/>
  <c r="AF53" i="66"/>
  <c r="AJ123" i="67"/>
  <c r="AJ53" i="66"/>
  <c r="AN123" i="67"/>
  <c r="AN53" i="66"/>
  <c r="AR123" i="67"/>
  <c r="AR53" i="66"/>
  <c r="AV123" i="67"/>
  <c r="AV53" i="66"/>
  <c r="AZ123" i="67"/>
  <c r="AZ53" i="66"/>
  <c r="AC124" i="67"/>
  <c r="AC54" i="66"/>
  <c r="AG124" i="67"/>
  <c r="AG54" i="66"/>
  <c r="AK124" i="67"/>
  <c r="AK54" i="66"/>
  <c r="AO124" i="67"/>
  <c r="AO54" i="66"/>
  <c r="AS124" i="67"/>
  <c r="AS54" i="66"/>
  <c r="AW124" i="67"/>
  <c r="AW54" i="66"/>
  <c r="BA124" i="67"/>
  <c r="BA54" i="66"/>
  <c r="AD125" i="67"/>
  <c r="AD55" i="66"/>
  <c r="AH125" i="67"/>
  <c r="AH55" i="66"/>
  <c r="AL125" i="67"/>
  <c r="AL55" i="66"/>
  <c r="AP125" i="67"/>
  <c r="AP55" i="66"/>
  <c r="AT125" i="67"/>
  <c r="AT55" i="66"/>
  <c r="AX125" i="67"/>
  <c r="AX55" i="66"/>
  <c r="AY78" i="65"/>
  <c r="BC56" i="65"/>
  <c r="AB127" i="67"/>
  <c r="AB57" i="66"/>
  <c r="AF127" i="67"/>
  <c r="AF57" i="66"/>
  <c r="AJ127" i="67"/>
  <c r="AJ57" i="66"/>
  <c r="AN127" i="67"/>
  <c r="AN57" i="66"/>
  <c r="AR127" i="67"/>
  <c r="AR57" i="66"/>
  <c r="AV127" i="67"/>
  <c r="AV57" i="66"/>
  <c r="AZ127" i="67"/>
  <c r="AZ57" i="66"/>
  <c r="BD127" i="67"/>
  <c r="BD126" i="67" s="1"/>
  <c r="BD56" i="66"/>
  <c r="AC128" i="67"/>
  <c r="AC58" i="66"/>
  <c r="AG128" i="67"/>
  <c r="AG58" i="66"/>
  <c r="AK128" i="67"/>
  <c r="AK58" i="66"/>
  <c r="AO128" i="67"/>
  <c r="AO58" i="66"/>
  <c r="AS128" i="67"/>
  <c r="AS58" i="66"/>
  <c r="AW128" i="67"/>
  <c r="AW58" i="66"/>
  <c r="BA128" i="67"/>
  <c r="BA58" i="66"/>
  <c r="AD129" i="67"/>
  <c r="AD59" i="66"/>
  <c r="AH129" i="67"/>
  <c r="AH59" i="66"/>
  <c r="AL129" i="67"/>
  <c r="AL59" i="66"/>
  <c r="AP129" i="67"/>
  <c r="AP59" i="66"/>
  <c r="AT129" i="67"/>
  <c r="AT59" i="66"/>
  <c r="AX129" i="67"/>
  <c r="AX59" i="66"/>
  <c r="AB79" i="65"/>
  <c r="AF79" i="65"/>
  <c r="AJ79" i="65"/>
  <c r="AN79" i="65"/>
  <c r="AR79" i="65"/>
  <c r="AV79" i="65"/>
  <c r="AZ79" i="65"/>
  <c r="BD61" i="65"/>
  <c r="BD60" i="65" s="1"/>
  <c r="BD79" i="65" s="1"/>
  <c r="AC132" i="67"/>
  <c r="AC62" i="66"/>
  <c r="AG132" i="67"/>
  <c r="AG131" i="67" s="1"/>
  <c r="AG62" i="66"/>
  <c r="AK132" i="67"/>
  <c r="AK62" i="66"/>
  <c r="AO132" i="67"/>
  <c r="AO62" i="66"/>
  <c r="AS132" i="67"/>
  <c r="AS62" i="66"/>
  <c r="AW132" i="67"/>
  <c r="AW131" i="67" s="1"/>
  <c r="AW62" i="66"/>
  <c r="BA132" i="67"/>
  <c r="BA62" i="66"/>
  <c r="BE132" i="67"/>
  <c r="BE131" i="67" s="1"/>
  <c r="BE61" i="66"/>
  <c r="AD133" i="67"/>
  <c r="AD63" i="66"/>
  <c r="AH133" i="67"/>
  <c r="AH63" i="66"/>
  <c r="AL133" i="67"/>
  <c r="AL63" i="66"/>
  <c r="AP133" i="67"/>
  <c r="AP63" i="66"/>
  <c r="AT133" i="67"/>
  <c r="AT63" i="66"/>
  <c r="AX133" i="67"/>
  <c r="AX63" i="66"/>
  <c r="AA134" i="67"/>
  <c r="AA64" i="66"/>
  <c r="AE134" i="67"/>
  <c r="AE64" i="66"/>
  <c r="AI134" i="67"/>
  <c r="AI64" i="66"/>
  <c r="AM134" i="67"/>
  <c r="AM64" i="66"/>
  <c r="AQ134" i="67"/>
  <c r="AQ64" i="66"/>
  <c r="AU134" i="67"/>
  <c r="AU64" i="66"/>
  <c r="AY134" i="67"/>
  <c r="AY64" i="66"/>
  <c r="AB135" i="67"/>
  <c r="AB65" i="66"/>
  <c r="AF135" i="67"/>
  <c r="AF65" i="66"/>
  <c r="AJ135" i="67"/>
  <c r="AJ65" i="66"/>
  <c r="AN135" i="67"/>
  <c r="AN65" i="66"/>
  <c r="AR135" i="67"/>
  <c r="AR65" i="66"/>
  <c r="AV135" i="67"/>
  <c r="AV65" i="66"/>
  <c r="AZ135" i="67"/>
  <c r="AZ65" i="66"/>
  <c r="BD135" i="67"/>
  <c r="BD65" i="66"/>
  <c r="BB100" i="65"/>
  <c r="AO55" i="66"/>
  <c r="AQ57" i="66"/>
  <c r="AS59" i="66"/>
  <c r="AW63" i="66"/>
  <c r="AY65" i="66"/>
  <c r="AD116" i="67"/>
  <c r="AD46" i="66"/>
  <c r="AH116" i="67"/>
  <c r="AH46" i="66"/>
  <c r="AL116" i="67"/>
  <c r="AL46" i="66"/>
  <c r="AP116" i="67"/>
  <c r="AP46" i="66"/>
  <c r="AT116" i="67"/>
  <c r="AT46" i="66"/>
  <c r="AX116" i="67"/>
  <c r="AX46" i="66"/>
  <c r="AA117" i="67"/>
  <c r="AA47" i="66"/>
  <c r="AE117" i="67"/>
  <c r="AE47" i="66"/>
  <c r="AI47" i="66"/>
  <c r="AI117" i="67"/>
  <c r="AM117" i="67"/>
  <c r="AM47" i="66"/>
  <c r="AQ117" i="67"/>
  <c r="AQ47" i="66"/>
  <c r="AU117" i="67"/>
  <c r="AU47" i="66"/>
  <c r="AY117" i="67"/>
  <c r="AY47" i="66"/>
  <c r="AB118" i="67"/>
  <c r="AB48" i="66"/>
  <c r="AF118" i="67"/>
  <c r="AF48" i="66"/>
  <c r="AJ48" i="66"/>
  <c r="AJ118" i="67"/>
  <c r="AN118" i="67"/>
  <c r="AN48" i="66"/>
  <c r="AR118" i="67"/>
  <c r="AR48" i="66"/>
  <c r="AV118" i="67"/>
  <c r="AV48" i="66"/>
  <c r="AZ118" i="67"/>
  <c r="AZ48" i="66"/>
  <c r="AC119" i="67"/>
  <c r="AC49" i="66"/>
  <c r="AG119" i="67"/>
  <c r="AG49" i="66"/>
  <c r="AK49" i="66"/>
  <c r="AK119" i="67"/>
  <c r="AO119" i="67"/>
  <c r="AO49" i="66"/>
  <c r="AS119" i="67"/>
  <c r="AS49" i="66"/>
  <c r="AW119" i="67"/>
  <c r="AW49" i="66"/>
  <c r="BA119" i="67"/>
  <c r="BA49" i="66"/>
  <c r="AD120" i="67"/>
  <c r="AD50" i="66"/>
  <c r="AH120" i="67"/>
  <c r="AH50" i="66"/>
  <c r="AL120" i="67"/>
  <c r="AL50" i="66"/>
  <c r="AP120" i="67"/>
  <c r="AP50" i="66"/>
  <c r="AT120" i="67"/>
  <c r="AT50" i="66"/>
  <c r="AX120" i="67"/>
  <c r="AX50" i="66"/>
  <c r="AA121" i="67"/>
  <c r="AA51" i="66"/>
  <c r="AE121" i="67"/>
  <c r="AE51" i="66"/>
  <c r="AI121" i="67"/>
  <c r="AI51" i="66"/>
  <c r="AM51" i="66"/>
  <c r="AM121" i="67"/>
  <c r="AQ121" i="67"/>
  <c r="AQ51" i="66"/>
  <c r="AU121" i="67"/>
  <c r="AU51" i="66"/>
  <c r="AY121" i="67"/>
  <c r="AY51" i="66"/>
  <c r="AB52" i="65"/>
  <c r="AF52" i="65"/>
  <c r="AJ52" i="65"/>
  <c r="AN52" i="65"/>
  <c r="AR52" i="65"/>
  <c r="AV52" i="65"/>
  <c r="AZ52" i="65"/>
  <c r="BD52" i="65"/>
  <c r="BD52" i="66" s="1"/>
  <c r="BD122" i="67" s="1"/>
  <c r="AC123" i="67"/>
  <c r="AC53" i="66"/>
  <c r="AG123" i="67"/>
  <c r="AG53" i="66"/>
  <c r="AK123" i="67"/>
  <c r="AK53" i="66"/>
  <c r="AO53" i="66"/>
  <c r="AO123" i="67"/>
  <c r="AS123" i="67"/>
  <c r="AS53" i="66"/>
  <c r="AW123" i="67"/>
  <c r="AW53" i="66"/>
  <c r="BA123" i="67"/>
  <c r="BA53" i="66"/>
  <c r="AD124" i="67"/>
  <c r="AD54" i="66"/>
  <c r="AH124" i="67"/>
  <c r="AH54" i="66"/>
  <c r="AL124" i="67"/>
  <c r="AL54" i="66"/>
  <c r="AP54" i="66"/>
  <c r="AP124" i="67"/>
  <c r="AT124" i="67"/>
  <c r="AT54" i="66"/>
  <c r="AX54" i="66"/>
  <c r="AX124" i="67"/>
  <c r="AA125" i="67"/>
  <c r="AA55" i="66"/>
  <c r="AE125" i="67"/>
  <c r="AE55" i="66"/>
  <c r="AI125" i="67"/>
  <c r="AI55" i="66"/>
  <c r="AM125" i="67"/>
  <c r="AM55" i="66"/>
  <c r="AQ55" i="66"/>
  <c r="AQ125" i="67"/>
  <c r="AU125" i="67"/>
  <c r="AU55" i="66"/>
  <c r="AY55" i="66"/>
  <c r="AY125" i="67"/>
  <c r="AB78" i="65"/>
  <c r="AF78" i="65"/>
  <c r="AJ78" i="65"/>
  <c r="AN78" i="65"/>
  <c r="AR78" i="65"/>
  <c r="AV78" i="65"/>
  <c r="AZ78" i="65"/>
  <c r="BD56" i="65"/>
  <c r="AC127" i="67"/>
  <c r="AC57" i="66"/>
  <c r="AG127" i="67"/>
  <c r="AG57" i="66"/>
  <c r="AK127" i="67"/>
  <c r="AK57" i="66"/>
  <c r="AO127" i="67"/>
  <c r="AO57" i="66"/>
  <c r="AS127" i="67"/>
  <c r="AS57" i="66"/>
  <c r="AW127" i="67"/>
  <c r="AW57" i="66"/>
  <c r="BA127" i="67"/>
  <c r="BA57" i="66"/>
  <c r="BE56" i="66"/>
  <c r="BE127" i="67"/>
  <c r="BE126" i="67" s="1"/>
  <c r="AD128" i="67"/>
  <c r="AD58" i="66"/>
  <c r="AH128" i="67"/>
  <c r="AH58" i="66"/>
  <c r="AL128" i="67"/>
  <c r="AL58" i="66"/>
  <c r="AP58" i="66"/>
  <c r="AP128" i="67"/>
  <c r="AT128" i="67"/>
  <c r="AT58" i="66"/>
  <c r="AX128" i="67"/>
  <c r="AX58" i="66"/>
  <c r="AA129" i="67"/>
  <c r="AA59" i="66"/>
  <c r="AE129" i="67"/>
  <c r="AE59" i="66"/>
  <c r="AI129" i="67"/>
  <c r="AI59" i="66"/>
  <c r="AM129" i="67"/>
  <c r="AM59" i="66"/>
  <c r="AQ129" i="67"/>
  <c r="AQ59" i="66"/>
  <c r="AU129" i="67"/>
  <c r="AU59" i="66"/>
  <c r="AY129" i="67"/>
  <c r="AY59" i="66"/>
  <c r="AD62" i="66"/>
  <c r="AD132" i="67"/>
  <c r="AH132" i="67"/>
  <c r="AH62" i="66"/>
  <c r="AL132" i="67"/>
  <c r="AL62" i="66"/>
  <c r="AP132" i="67"/>
  <c r="AP62" i="66"/>
  <c r="AT62" i="66"/>
  <c r="AT132" i="67"/>
  <c r="AX132" i="67"/>
  <c r="AX62" i="66"/>
  <c r="AA133" i="67"/>
  <c r="AA63" i="66"/>
  <c r="AE133" i="67"/>
  <c r="AE63" i="66"/>
  <c r="AI133" i="67"/>
  <c r="AI63" i="66"/>
  <c r="AM133" i="67"/>
  <c r="AM63" i="66"/>
  <c r="AQ133" i="67"/>
  <c r="AQ63" i="66"/>
  <c r="AU133" i="67"/>
  <c r="AU63" i="66"/>
  <c r="AY133" i="67"/>
  <c r="AY63" i="66"/>
  <c r="AB134" i="67"/>
  <c r="AB64" i="66"/>
  <c r="AF134" i="67"/>
  <c r="AF64" i="66"/>
  <c r="AJ134" i="67"/>
  <c r="AJ64" i="66"/>
  <c r="AN134" i="67"/>
  <c r="AN64" i="66"/>
  <c r="AR134" i="67"/>
  <c r="AR64" i="66"/>
  <c r="AV134" i="67"/>
  <c r="AV64" i="66"/>
  <c r="AZ134" i="67"/>
  <c r="AZ64" i="66"/>
  <c r="AC135" i="67"/>
  <c r="AC65" i="66"/>
  <c r="AG135" i="67"/>
  <c r="AG65" i="66"/>
  <c r="AK135" i="67"/>
  <c r="AK65" i="66"/>
  <c r="AO135" i="67"/>
  <c r="AO65" i="66"/>
  <c r="AS135" i="67"/>
  <c r="AS65" i="66"/>
  <c r="AW135" i="67"/>
  <c r="AW65" i="66"/>
  <c r="BA135" i="67"/>
  <c r="BA65" i="66"/>
  <c r="BE135" i="67"/>
  <c r="BE65" i="66"/>
  <c r="AP100" i="65"/>
  <c r="AB58" i="66"/>
  <c r="AF62" i="66"/>
  <c r="AH64" i="66"/>
  <c r="AY35" i="64"/>
  <c r="AT54" i="64"/>
  <c r="AQ35" i="64"/>
  <c r="AC77" i="64"/>
  <c r="AT50" i="64"/>
  <c r="AA10" i="64"/>
  <c r="AS42" i="64"/>
  <c r="BA42" i="64"/>
  <c r="AX43" i="64"/>
  <c r="AI35" i="64"/>
  <c r="AI36" i="64"/>
  <c r="AU36" i="64"/>
  <c r="AY50" i="64"/>
  <c r="AZ40" i="64"/>
  <c r="AC10" i="64"/>
  <c r="AC15" i="64" s="1"/>
  <c r="AK10" i="64"/>
  <c r="AS10" i="64"/>
  <c r="BA69" i="64"/>
  <c r="AD42" i="64"/>
  <c r="AH42" i="64"/>
  <c r="AL42" i="64"/>
  <c r="AP42" i="64"/>
  <c r="AT56" i="64"/>
  <c r="AX42" i="64"/>
  <c r="AE43" i="64"/>
  <c r="AI43" i="64"/>
  <c r="AM43" i="64"/>
  <c r="AQ43" i="64"/>
  <c r="AY43" i="64"/>
  <c r="AA39" i="64"/>
  <c r="AT77" i="64"/>
  <c r="AT49" i="64"/>
  <c r="AA5" i="64"/>
  <c r="AZ34" i="64" s="1"/>
  <c r="AE5" i="64"/>
  <c r="AI5" i="64"/>
  <c r="AM5" i="64"/>
  <c r="AQ5" i="64"/>
  <c r="AU5" i="64"/>
  <c r="AY5" i="64"/>
  <c r="AB77" i="64"/>
  <c r="AB35" i="64"/>
  <c r="AF77" i="64"/>
  <c r="AF35" i="64"/>
  <c r="AJ77" i="64"/>
  <c r="AJ35" i="64"/>
  <c r="AN77" i="64"/>
  <c r="AN35" i="64"/>
  <c r="AR77" i="64"/>
  <c r="AR49" i="64"/>
  <c r="AR35" i="64"/>
  <c r="AV77" i="64"/>
  <c r="AV49" i="64"/>
  <c r="AV35" i="64"/>
  <c r="AZ77" i="64"/>
  <c r="AZ49" i="64"/>
  <c r="AZ63" i="64"/>
  <c r="AZ35" i="64"/>
  <c r="AC78" i="64"/>
  <c r="AC36" i="64"/>
  <c r="AG78" i="64"/>
  <c r="AG36" i="64"/>
  <c r="AK78" i="64"/>
  <c r="AK36" i="64"/>
  <c r="AO78" i="64"/>
  <c r="AO36" i="64"/>
  <c r="AS78" i="64"/>
  <c r="AS50" i="64"/>
  <c r="AS36" i="64"/>
  <c r="AW78" i="64"/>
  <c r="AW50" i="64"/>
  <c r="AW36" i="64"/>
  <c r="BA78" i="64"/>
  <c r="BA50" i="64"/>
  <c r="BA64" i="64"/>
  <c r="BA36" i="64"/>
  <c r="AD79" i="64"/>
  <c r="AD37" i="64"/>
  <c r="AH79" i="64"/>
  <c r="AH37" i="64"/>
  <c r="AL79" i="64"/>
  <c r="AL37" i="64"/>
  <c r="AP79" i="64"/>
  <c r="AP37" i="64"/>
  <c r="AT79" i="64"/>
  <c r="AT51" i="64"/>
  <c r="AT37" i="64"/>
  <c r="AX79" i="64"/>
  <c r="AX65" i="64"/>
  <c r="AX37" i="64"/>
  <c r="AA38" i="64"/>
  <c r="AE80" i="64"/>
  <c r="AE38" i="64"/>
  <c r="AI80" i="64"/>
  <c r="AI38" i="64"/>
  <c r="AM80" i="64"/>
  <c r="AM38" i="64"/>
  <c r="AQ80" i="64"/>
  <c r="AQ38" i="64"/>
  <c r="AU52" i="64"/>
  <c r="AU38" i="64"/>
  <c r="AY66" i="64"/>
  <c r="AY80" i="64"/>
  <c r="AY38" i="64"/>
  <c r="AB10" i="64"/>
  <c r="AF10" i="64"/>
  <c r="AJ10" i="64"/>
  <c r="AN10" i="64"/>
  <c r="AR10" i="64"/>
  <c r="AV10" i="64"/>
  <c r="AZ10" i="64"/>
  <c r="AC82" i="64"/>
  <c r="AC40" i="64"/>
  <c r="AG82" i="64"/>
  <c r="AG40" i="64"/>
  <c r="AK82" i="64"/>
  <c r="AK40" i="64"/>
  <c r="AO82" i="64"/>
  <c r="AO40" i="64"/>
  <c r="AS82" i="64"/>
  <c r="AS54" i="64"/>
  <c r="AS40" i="64"/>
  <c r="AW82" i="64"/>
  <c r="AW54" i="64"/>
  <c r="AW40" i="64"/>
  <c r="BA82" i="64"/>
  <c r="BA54" i="64"/>
  <c r="BA68" i="64"/>
  <c r="BA40" i="64"/>
  <c r="AD83" i="64"/>
  <c r="AD41" i="64"/>
  <c r="AH83" i="64"/>
  <c r="AH41" i="64"/>
  <c r="AL83" i="64"/>
  <c r="AL41" i="64"/>
  <c r="AP83" i="64"/>
  <c r="AP41" i="64"/>
  <c r="AT83" i="64"/>
  <c r="AT55" i="64"/>
  <c r="AT41" i="64"/>
  <c r="AX83" i="64"/>
  <c r="AX69" i="64"/>
  <c r="AX41" i="64"/>
  <c r="AA42" i="64"/>
  <c r="AE84" i="64"/>
  <c r="AE42" i="64"/>
  <c r="AI84" i="64"/>
  <c r="AI42" i="64"/>
  <c r="AM84" i="64"/>
  <c r="AM42" i="64"/>
  <c r="AQ84" i="64"/>
  <c r="AQ42" i="64"/>
  <c r="AU84" i="64"/>
  <c r="AU56" i="64"/>
  <c r="AU42" i="64"/>
  <c r="AY84" i="64"/>
  <c r="AY70" i="64"/>
  <c r="AY42" i="64"/>
  <c r="AB85" i="64"/>
  <c r="AB43" i="64"/>
  <c r="AF85" i="64"/>
  <c r="AF43" i="64"/>
  <c r="AJ85" i="64"/>
  <c r="AJ43" i="64"/>
  <c r="AN85" i="64"/>
  <c r="AN43" i="64"/>
  <c r="AR85" i="64"/>
  <c r="AR57" i="64"/>
  <c r="AR43" i="64"/>
  <c r="AV85" i="64"/>
  <c r="AV57" i="64"/>
  <c r="AV43" i="64"/>
  <c r="AZ85" i="64"/>
  <c r="AZ57" i="64"/>
  <c r="AZ71" i="64"/>
  <c r="AZ43" i="64"/>
  <c r="BE8" i="113"/>
  <c r="BE5" i="113"/>
  <c r="AE35" i="64"/>
  <c r="AM35" i="64"/>
  <c r="AU35" i="64"/>
  <c r="AB36" i="64"/>
  <c r="AJ36" i="64"/>
  <c r="AR36" i="64"/>
  <c r="AZ36" i="64"/>
  <c r="AG37" i="64"/>
  <c r="AO37" i="64"/>
  <c r="AT38" i="64"/>
  <c r="AC41" i="64"/>
  <c r="AK41" i="64"/>
  <c r="AS41" i="64"/>
  <c r="BA41" i="64"/>
  <c r="AU43" i="64"/>
  <c r="AP49" i="64"/>
  <c r="AX51" i="64"/>
  <c r="AX55" i="64"/>
  <c r="AP57" i="64"/>
  <c r="AZ64" i="64"/>
  <c r="AZ68" i="64"/>
  <c r="AC5" i="69"/>
  <c r="AC5" i="68"/>
  <c r="AX77" i="64"/>
  <c r="AX63" i="64"/>
  <c r="AC35" i="64"/>
  <c r="AG35" i="64"/>
  <c r="AK77" i="64"/>
  <c r="AK35" i="64"/>
  <c r="AO77" i="64"/>
  <c r="AO35" i="64"/>
  <c r="AS49" i="64"/>
  <c r="AS35" i="64"/>
  <c r="AS77" i="64"/>
  <c r="AW49" i="64"/>
  <c r="AW77" i="64"/>
  <c r="AW35" i="64"/>
  <c r="BA49" i="64"/>
  <c r="BA77" i="64"/>
  <c r="BA35" i="64"/>
  <c r="AD78" i="64"/>
  <c r="AD36" i="64"/>
  <c r="AH78" i="64"/>
  <c r="AH36" i="64"/>
  <c r="AL78" i="64"/>
  <c r="AL36" i="64"/>
  <c r="AP78" i="64"/>
  <c r="AP50" i="64"/>
  <c r="AP36" i="64"/>
  <c r="AT78" i="64"/>
  <c r="AT36" i="64"/>
  <c r="AX78" i="64"/>
  <c r="AX64" i="64"/>
  <c r="AX50" i="64"/>
  <c r="AX36" i="64"/>
  <c r="AE79" i="64"/>
  <c r="AE37" i="64"/>
  <c r="AI79" i="64"/>
  <c r="AI37" i="64"/>
  <c r="AM79" i="64"/>
  <c r="AM37" i="64"/>
  <c r="AQ79" i="64"/>
  <c r="AQ37" i="64"/>
  <c r="AQ51" i="64"/>
  <c r="AU79" i="64"/>
  <c r="AU37" i="64"/>
  <c r="AY79" i="64"/>
  <c r="AY65" i="64"/>
  <c r="AY37" i="64"/>
  <c r="AY51" i="64"/>
  <c r="AB80" i="64"/>
  <c r="AB38" i="64"/>
  <c r="AF80" i="64"/>
  <c r="AF38" i="64"/>
  <c r="AJ80" i="64"/>
  <c r="AJ38" i="64"/>
  <c r="AN80" i="64"/>
  <c r="AN38" i="64"/>
  <c r="AR80" i="64"/>
  <c r="AR52" i="64"/>
  <c r="AR38" i="64"/>
  <c r="AV80" i="64"/>
  <c r="AV52" i="64"/>
  <c r="AV38" i="64"/>
  <c r="AZ80" i="64"/>
  <c r="AZ52" i="64"/>
  <c r="AZ38" i="64"/>
  <c r="AG10" i="64"/>
  <c r="AO10" i="64"/>
  <c r="AW10" i="64"/>
  <c r="BA10" i="64"/>
  <c r="AD82" i="64"/>
  <c r="AD40" i="64"/>
  <c r="AH82" i="64"/>
  <c r="AH40" i="64"/>
  <c r="AL82" i="64"/>
  <c r="AL40" i="64"/>
  <c r="AP82" i="64"/>
  <c r="AP54" i="64"/>
  <c r="AP40" i="64"/>
  <c r="AT82" i="64"/>
  <c r="AT40" i="64"/>
  <c r="AX82" i="64"/>
  <c r="AX68" i="64"/>
  <c r="AX54" i="64"/>
  <c r="AX40" i="64"/>
  <c r="AE83" i="64"/>
  <c r="AE41" i="64"/>
  <c r="AI83" i="64"/>
  <c r="AI41" i="64"/>
  <c r="AM83" i="64"/>
  <c r="AM41" i="64"/>
  <c r="AQ83" i="64"/>
  <c r="AQ41" i="64"/>
  <c r="AQ55" i="64"/>
  <c r="AU83" i="64"/>
  <c r="AU41" i="64"/>
  <c r="AY83" i="64"/>
  <c r="AY69" i="64"/>
  <c r="AY41" i="64"/>
  <c r="AY55" i="64"/>
  <c r="AB84" i="64"/>
  <c r="AB42" i="64"/>
  <c r="AF84" i="64"/>
  <c r="AF42" i="64"/>
  <c r="AJ84" i="64"/>
  <c r="AJ42" i="64"/>
  <c r="AN84" i="64"/>
  <c r="AN42" i="64"/>
  <c r="AR84" i="64"/>
  <c r="AR56" i="64"/>
  <c r="AR42" i="64"/>
  <c r="AV84" i="64"/>
  <c r="AV56" i="64"/>
  <c r="AV42" i="64"/>
  <c r="AZ84" i="64"/>
  <c r="AZ56" i="64"/>
  <c r="AZ42" i="64"/>
  <c r="AC85" i="64"/>
  <c r="AC43" i="64"/>
  <c r="AG85" i="64"/>
  <c r="AG43" i="64"/>
  <c r="AK85" i="64"/>
  <c r="AK43" i="64"/>
  <c r="AO85" i="64"/>
  <c r="AO43" i="64"/>
  <c r="AS85" i="64"/>
  <c r="AS57" i="64"/>
  <c r="AS43" i="64"/>
  <c r="AW85" i="64"/>
  <c r="AW57" i="64"/>
  <c r="AW43" i="64"/>
  <c r="BA85" i="64"/>
  <c r="BA57" i="64"/>
  <c r="BA43" i="64"/>
  <c r="BB8" i="113"/>
  <c r="BB5" i="113"/>
  <c r="AH35" i="64"/>
  <c r="AP35" i="64"/>
  <c r="AX35" i="64"/>
  <c r="AE36" i="64"/>
  <c r="AM36" i="64"/>
  <c r="AB37" i="64"/>
  <c r="AJ37" i="64"/>
  <c r="AG38" i="64"/>
  <c r="AO38" i="64"/>
  <c r="AA40" i="64"/>
  <c r="AI40" i="64"/>
  <c r="AQ40" i="64"/>
  <c r="AY40" i="64"/>
  <c r="AF41" i="64"/>
  <c r="AN41" i="64"/>
  <c r="AC42" i="64"/>
  <c r="AK42" i="64"/>
  <c r="AH43" i="64"/>
  <c r="AP43" i="64"/>
  <c r="AU49" i="64"/>
  <c r="AQ52" i="64"/>
  <c r="AQ56" i="64"/>
  <c r="BA65" i="64"/>
  <c r="AG77" i="64"/>
  <c r="AU80" i="64"/>
  <c r="AU78" i="64"/>
  <c r="AU50" i="64"/>
  <c r="AY64" i="64"/>
  <c r="AY78" i="64"/>
  <c r="AR79" i="64"/>
  <c r="AR51" i="64"/>
  <c r="AV79" i="64"/>
  <c r="AV51" i="64"/>
  <c r="AZ79" i="64"/>
  <c r="AZ51" i="64"/>
  <c r="AZ65" i="64"/>
  <c r="AS80" i="64"/>
  <c r="AS52" i="64"/>
  <c r="AW80" i="64"/>
  <c r="AW52" i="64"/>
  <c r="BA80" i="64"/>
  <c r="BA52" i="64"/>
  <c r="BA66" i="64"/>
  <c r="AU82" i="64"/>
  <c r="AU54" i="64"/>
  <c r="AY82" i="64"/>
  <c r="AY68" i="64"/>
  <c r="AR83" i="64"/>
  <c r="AR55" i="64"/>
  <c r="AV83" i="64"/>
  <c r="AV55" i="64"/>
  <c r="AZ83" i="64"/>
  <c r="AZ55" i="64"/>
  <c r="AZ69" i="64"/>
  <c r="AS84" i="64"/>
  <c r="AS56" i="64"/>
  <c r="AW84" i="64"/>
  <c r="AW56" i="64"/>
  <c r="BA84" i="64"/>
  <c r="BA56" i="64"/>
  <c r="BA70" i="64"/>
  <c r="AT85" i="64"/>
  <c r="AT57" i="64"/>
  <c r="AX85" i="64"/>
  <c r="AX71" i="64"/>
  <c r="BC8" i="113"/>
  <c r="BC5" i="113"/>
  <c r="AT42" i="64"/>
  <c r="AX49" i="64"/>
  <c r="AP51" i="64"/>
  <c r="AP55" i="64"/>
  <c r="AX57" i="64"/>
  <c r="AZ66" i="64"/>
  <c r="AZ70" i="64"/>
  <c r="AI78" i="64"/>
  <c r="AD5" i="64"/>
  <c r="AH5" i="64"/>
  <c r="AL5" i="64"/>
  <c r="AP5" i="64"/>
  <c r="AT5" i="64"/>
  <c r="AX5" i="64"/>
  <c r="AE77" i="64"/>
  <c r="AI77" i="64"/>
  <c r="AM77" i="64"/>
  <c r="AQ77" i="64"/>
  <c r="AQ49" i="64"/>
  <c r="AU77" i="64"/>
  <c r="AY77" i="64"/>
  <c r="AY63" i="64"/>
  <c r="AY49" i="64"/>
  <c r="AB78" i="64"/>
  <c r="AF78" i="64"/>
  <c r="AJ78" i="64"/>
  <c r="AN78" i="64"/>
  <c r="AR78" i="64"/>
  <c r="AR50" i="64"/>
  <c r="AV78" i="64"/>
  <c r="AV50" i="64"/>
  <c r="AZ78" i="64"/>
  <c r="AZ50" i="64"/>
  <c r="AC79" i="64"/>
  <c r="AG79" i="64"/>
  <c r="AK79" i="64"/>
  <c r="AS51" i="64"/>
  <c r="AS79" i="64"/>
  <c r="AW51" i="64"/>
  <c r="AW79" i="64"/>
  <c r="BA79" i="64"/>
  <c r="BA51" i="64"/>
  <c r="AD80" i="64"/>
  <c r="AH80" i="64"/>
  <c r="AL80" i="64"/>
  <c r="AP80" i="64"/>
  <c r="AP52" i="64"/>
  <c r="AT80" i="64"/>
  <c r="AX80" i="64"/>
  <c r="AX66" i="64"/>
  <c r="AX52" i="64"/>
  <c r="AE10" i="64"/>
  <c r="AI10" i="64"/>
  <c r="AM10" i="64"/>
  <c r="AQ10" i="64"/>
  <c r="AU10" i="64"/>
  <c r="AY10" i="64"/>
  <c r="AB82" i="64"/>
  <c r="AF82" i="64"/>
  <c r="AJ82" i="64"/>
  <c r="AN82" i="64"/>
  <c r="AR82" i="64"/>
  <c r="AR54" i="64"/>
  <c r="AV82" i="64"/>
  <c r="AV54" i="64"/>
  <c r="AZ82" i="64"/>
  <c r="AZ54" i="64"/>
  <c r="AC83" i="64"/>
  <c r="AG83" i="64"/>
  <c r="AK83" i="64"/>
  <c r="AO83" i="64"/>
  <c r="AS83" i="64"/>
  <c r="AS55" i="64"/>
  <c r="AW83" i="64"/>
  <c r="AW55" i="64"/>
  <c r="BA83" i="64"/>
  <c r="BA55" i="64"/>
  <c r="AD84" i="64"/>
  <c r="AH84" i="64"/>
  <c r="AL84" i="64"/>
  <c r="AP84" i="64"/>
  <c r="AP56" i="64"/>
  <c r="AT84" i="64"/>
  <c r="AX84" i="64"/>
  <c r="AX70" i="64"/>
  <c r="AX56" i="64"/>
  <c r="AE85" i="64"/>
  <c r="AI85" i="64"/>
  <c r="AM85" i="64"/>
  <c r="AQ85" i="64"/>
  <c r="AQ57" i="64"/>
  <c r="AU85" i="64"/>
  <c r="AY85" i="64"/>
  <c r="AY71" i="64"/>
  <c r="AY57" i="64"/>
  <c r="BD8" i="113"/>
  <c r="BD5" i="113"/>
  <c r="AD35" i="64"/>
  <c r="AL35" i="64"/>
  <c r="AT35" i="64"/>
  <c r="AQ36" i="64"/>
  <c r="AY36" i="64"/>
  <c r="AF37" i="64"/>
  <c r="AN37" i="64"/>
  <c r="AV37" i="64"/>
  <c r="AC38" i="64"/>
  <c r="AK38" i="64"/>
  <c r="AS38" i="64"/>
  <c r="BA38" i="64"/>
  <c r="AE40" i="64"/>
  <c r="AM40" i="64"/>
  <c r="AU40" i="64"/>
  <c r="AB41" i="64"/>
  <c r="AJ41" i="64"/>
  <c r="AR41" i="64"/>
  <c r="AZ41" i="64"/>
  <c r="AG42" i="64"/>
  <c r="AO42" i="64"/>
  <c r="AW42" i="64"/>
  <c r="AD43" i="64"/>
  <c r="AL43" i="64"/>
  <c r="AT43" i="64"/>
  <c r="AQ50" i="64"/>
  <c r="AU51" i="64"/>
  <c r="AY52" i="64"/>
  <c r="AQ54" i="64"/>
  <c r="AU55" i="64"/>
  <c r="AY56" i="64"/>
  <c r="BA63" i="64"/>
  <c r="BA71" i="64"/>
  <c r="AZ73" i="66" l="1"/>
  <c r="AZ6" i="66"/>
  <c r="BA62" i="113"/>
  <c r="BA63" i="113"/>
  <c r="AZ63" i="113"/>
  <c r="AZ62" i="113"/>
  <c r="AE28" i="101"/>
  <c r="AT53" i="64"/>
  <c r="AR58" i="101"/>
  <c r="AB34" i="101"/>
  <c r="AB32" i="101"/>
  <c r="AR53" i="101"/>
  <c r="AB58" i="101"/>
  <c r="AR28" i="101"/>
  <c r="AR31" i="101"/>
  <c r="AQ57" i="113"/>
  <c r="AQ52" i="100"/>
  <c r="AQ53" i="100"/>
  <c r="AQ56" i="100"/>
  <c r="AQ51" i="100"/>
  <c r="AQ54" i="100"/>
  <c r="AQ55" i="100"/>
  <c r="AA53" i="100"/>
  <c r="AA51" i="100"/>
  <c r="AA56" i="100"/>
  <c r="AA54" i="100"/>
  <c r="AA52" i="100"/>
  <c r="AK40" i="100"/>
  <c r="AK46" i="100"/>
  <c r="AK42" i="100"/>
  <c r="AK41" i="100"/>
  <c r="AK48" i="100"/>
  <c r="AK43" i="100"/>
  <c r="AK45" i="100"/>
  <c r="AK47" i="100"/>
  <c r="AG56" i="100"/>
  <c r="AG51" i="100"/>
  <c r="AG54" i="100"/>
  <c r="AG52" i="100"/>
  <c r="AG53" i="100"/>
  <c r="AN56" i="100"/>
  <c r="AN55" i="100"/>
  <c r="AN53" i="100"/>
  <c r="AN51" i="100"/>
  <c r="AN54" i="100"/>
  <c r="AN52" i="100"/>
  <c r="AT57" i="113"/>
  <c r="AT56" i="100"/>
  <c r="AT55" i="100"/>
  <c r="AT52" i="100"/>
  <c r="AT53" i="100"/>
  <c r="AT54" i="100"/>
  <c r="AT51" i="100"/>
  <c r="AV60" i="113"/>
  <c r="AV59" i="100"/>
  <c r="AV63" i="100"/>
  <c r="AV58" i="100"/>
  <c r="AV60" i="100"/>
  <c r="AV62" i="100"/>
  <c r="AV61" i="100"/>
  <c r="AJ46" i="100"/>
  <c r="AJ47" i="100"/>
  <c r="AJ48" i="100"/>
  <c r="AJ43" i="100"/>
  <c r="AJ41" i="100"/>
  <c r="AJ45" i="100"/>
  <c r="AJ42" i="100"/>
  <c r="AJ40" i="100"/>
  <c r="BA51" i="100"/>
  <c r="BA54" i="100"/>
  <c r="BA55" i="100"/>
  <c r="BA52" i="100"/>
  <c r="BA53" i="100"/>
  <c r="AQ62" i="100"/>
  <c r="AQ61" i="100"/>
  <c r="AQ60" i="100"/>
  <c r="AQ63" i="100"/>
  <c r="AQ59" i="100"/>
  <c r="AQ58" i="100"/>
  <c r="AA62" i="100"/>
  <c r="AA59" i="100"/>
  <c r="AA61" i="100"/>
  <c r="AA60" i="100"/>
  <c r="AA58" i="100"/>
  <c r="AA63" i="100"/>
  <c r="AL58" i="100"/>
  <c r="AL61" i="100"/>
  <c r="AL59" i="100"/>
  <c r="AL60" i="100"/>
  <c r="AL62" i="100"/>
  <c r="AL63" i="100"/>
  <c r="AW60" i="100"/>
  <c r="AW59" i="100"/>
  <c r="AW58" i="100"/>
  <c r="AW62" i="100"/>
  <c r="AW61" i="100"/>
  <c r="AW63" i="100"/>
  <c r="AG60" i="100"/>
  <c r="AG62" i="100"/>
  <c r="AG59" i="100"/>
  <c r="AG58" i="100"/>
  <c r="AG61" i="100"/>
  <c r="AG63" i="100"/>
  <c r="AP65" i="100"/>
  <c r="AP67" i="100"/>
  <c r="AP66" i="100"/>
  <c r="BA66" i="100"/>
  <c r="BA67" i="100"/>
  <c r="BA65" i="100"/>
  <c r="AK66" i="100"/>
  <c r="AK67" i="100"/>
  <c r="AK65" i="100"/>
  <c r="AV65" i="100"/>
  <c r="AV67" i="100"/>
  <c r="AV66" i="100"/>
  <c r="AF65" i="100"/>
  <c r="AF66" i="100"/>
  <c r="AF67" i="100"/>
  <c r="AF51" i="100"/>
  <c r="AF53" i="100"/>
  <c r="AF54" i="100"/>
  <c r="AF56" i="100"/>
  <c r="AF52" i="100"/>
  <c r="AR63" i="100"/>
  <c r="AR58" i="100"/>
  <c r="AR60" i="100"/>
  <c r="AR62" i="100"/>
  <c r="AR61" i="100"/>
  <c r="AR59" i="100"/>
  <c r="AW54" i="113"/>
  <c r="AW43" i="100"/>
  <c r="AW47" i="100"/>
  <c r="AW44" i="100"/>
  <c r="AW46" i="100"/>
  <c r="AW41" i="100"/>
  <c r="AW40" i="100"/>
  <c r="AW45" i="100"/>
  <c r="AW42" i="100"/>
  <c r="AW48" i="100"/>
  <c r="AW49" i="100"/>
  <c r="AM45" i="100"/>
  <c r="AM48" i="100"/>
  <c r="AM47" i="100"/>
  <c r="AM40" i="100"/>
  <c r="AM41" i="100"/>
  <c r="AM43" i="100"/>
  <c r="AM42" i="100"/>
  <c r="AM46" i="100"/>
  <c r="AT42" i="100"/>
  <c r="AT45" i="100"/>
  <c r="AT43" i="100"/>
  <c r="AT44" i="100"/>
  <c r="AT46" i="100"/>
  <c r="AT47" i="100"/>
  <c r="AT48" i="100"/>
  <c r="AT41" i="100"/>
  <c r="AT40" i="100"/>
  <c r="AD46" i="100"/>
  <c r="AD40" i="100"/>
  <c r="AD45" i="100"/>
  <c r="AD43" i="100"/>
  <c r="AD42" i="100"/>
  <c r="AD41" i="100"/>
  <c r="AD48" i="100"/>
  <c r="AQ67" i="100"/>
  <c r="AQ66" i="100"/>
  <c r="AQ65" i="100"/>
  <c r="AA67" i="100"/>
  <c r="AA65" i="100"/>
  <c r="AA66" i="100"/>
  <c r="AX53" i="100"/>
  <c r="AX54" i="100"/>
  <c r="AX56" i="100"/>
  <c r="AX51" i="100"/>
  <c r="AX52" i="100"/>
  <c r="AX55" i="100"/>
  <c r="AM54" i="100"/>
  <c r="AM56" i="100"/>
  <c r="AM52" i="100"/>
  <c r="AM55" i="100"/>
  <c r="AM53" i="100"/>
  <c r="AM51" i="100"/>
  <c r="AG42" i="100"/>
  <c r="AG45" i="100"/>
  <c r="AG48" i="100"/>
  <c r="AG47" i="100"/>
  <c r="AG43" i="100"/>
  <c r="AG46" i="100"/>
  <c r="AG40" i="100"/>
  <c r="AG41" i="100"/>
  <c r="AC52" i="100"/>
  <c r="AC56" i="100"/>
  <c r="AC53" i="100"/>
  <c r="AC51" i="100"/>
  <c r="AC54" i="100"/>
  <c r="AJ54" i="100"/>
  <c r="AJ52" i="100"/>
  <c r="AJ51" i="100"/>
  <c r="AJ53" i="100"/>
  <c r="AJ56" i="100"/>
  <c r="AL53" i="100"/>
  <c r="AL56" i="100"/>
  <c r="AL54" i="100"/>
  <c r="AL51" i="100"/>
  <c r="AL52" i="100"/>
  <c r="AJ60" i="100"/>
  <c r="AJ59" i="100"/>
  <c r="AJ63" i="100"/>
  <c r="AJ58" i="100"/>
  <c r="AJ62" i="100"/>
  <c r="AJ61" i="100"/>
  <c r="AF41" i="100"/>
  <c r="AF42" i="100"/>
  <c r="AF46" i="100"/>
  <c r="AF45" i="100"/>
  <c r="AF43" i="100"/>
  <c r="AF40" i="100"/>
  <c r="AF48" i="100"/>
  <c r="AB63" i="100"/>
  <c r="AB58" i="100"/>
  <c r="AB61" i="100"/>
  <c r="AB62" i="100"/>
  <c r="AB59" i="100"/>
  <c r="AB60" i="100"/>
  <c r="AM61" i="100"/>
  <c r="AM60" i="100"/>
  <c r="AM63" i="100"/>
  <c r="AM59" i="100"/>
  <c r="AM58" i="100"/>
  <c r="AM62" i="100"/>
  <c r="AX60" i="113"/>
  <c r="AX58" i="100"/>
  <c r="AX59" i="100"/>
  <c r="AX61" i="100"/>
  <c r="AX60" i="100"/>
  <c r="AX62" i="100"/>
  <c r="AX63" i="100"/>
  <c r="AH61" i="100"/>
  <c r="AH60" i="100"/>
  <c r="AH59" i="100"/>
  <c r="AH62" i="100"/>
  <c r="AH58" i="100"/>
  <c r="AH63" i="100"/>
  <c r="AS59" i="100"/>
  <c r="AS58" i="100"/>
  <c r="AS61" i="100"/>
  <c r="AS63" i="100"/>
  <c r="AS62" i="100"/>
  <c r="AS60" i="100"/>
  <c r="AC59" i="100"/>
  <c r="AC58" i="100"/>
  <c r="AC62" i="100"/>
  <c r="AC61" i="100"/>
  <c r="AC63" i="100"/>
  <c r="AC60" i="100"/>
  <c r="AL67" i="100"/>
  <c r="AL66" i="100"/>
  <c r="AL65" i="100"/>
  <c r="AW65" i="100"/>
  <c r="AW66" i="100"/>
  <c r="AW67" i="100"/>
  <c r="AG65" i="100"/>
  <c r="AG66" i="100"/>
  <c r="AG67" i="100"/>
  <c r="AR63" i="113"/>
  <c r="AR66" i="100"/>
  <c r="AR65" i="100"/>
  <c r="AR67" i="100"/>
  <c r="AB66" i="100"/>
  <c r="AB65" i="100"/>
  <c r="AB67" i="100"/>
  <c r="AN60" i="100"/>
  <c r="AN62" i="100"/>
  <c r="AN61" i="100"/>
  <c r="AN59" i="100"/>
  <c r="AN63" i="100"/>
  <c r="AN58" i="100"/>
  <c r="AZ46" i="100"/>
  <c r="AZ47" i="100"/>
  <c r="AZ49" i="100"/>
  <c r="AZ48" i="100"/>
  <c r="AZ43" i="100"/>
  <c r="AZ41" i="100"/>
  <c r="AZ45" i="100"/>
  <c r="AZ44" i="100"/>
  <c r="AZ42" i="100"/>
  <c r="AZ40" i="100"/>
  <c r="AY49" i="100"/>
  <c r="AY40" i="100"/>
  <c r="AY43" i="100"/>
  <c r="AY42" i="100"/>
  <c r="AY46" i="100"/>
  <c r="AY44" i="100"/>
  <c r="AY45" i="100"/>
  <c r="AY47" i="100"/>
  <c r="AY41" i="100"/>
  <c r="AY48" i="100"/>
  <c r="AI40" i="100"/>
  <c r="AI43" i="100"/>
  <c r="AI46" i="100"/>
  <c r="AI45" i="100"/>
  <c r="AI42" i="100"/>
  <c r="AI47" i="100"/>
  <c r="AI48" i="100"/>
  <c r="AI41" i="100"/>
  <c r="AP54" i="113"/>
  <c r="AP41" i="100"/>
  <c r="AP45" i="100"/>
  <c r="AP47" i="100"/>
  <c r="AP40" i="100"/>
  <c r="AP48" i="100"/>
  <c r="AP43" i="100"/>
  <c r="AP42" i="100"/>
  <c r="AP46" i="100"/>
  <c r="AP44" i="100"/>
  <c r="AO43" i="100"/>
  <c r="AO44" i="100"/>
  <c r="AO45" i="100"/>
  <c r="AO47" i="100"/>
  <c r="AO40" i="100"/>
  <c r="AO48" i="100"/>
  <c r="AO42" i="100"/>
  <c r="AO46" i="100"/>
  <c r="AO41" i="100"/>
  <c r="AM67" i="100"/>
  <c r="AM65" i="100"/>
  <c r="AM66" i="100"/>
  <c r="AY55" i="100"/>
  <c r="AY53" i="100"/>
  <c r="AY52" i="100"/>
  <c r="AY54" i="100"/>
  <c r="AY51" i="100"/>
  <c r="AY56" i="100"/>
  <c r="AI53" i="100"/>
  <c r="AI51" i="100"/>
  <c r="AI54" i="100"/>
  <c r="AI56" i="100"/>
  <c r="AI52" i="100"/>
  <c r="AC43" i="100"/>
  <c r="AC46" i="100"/>
  <c r="AC41" i="100"/>
  <c r="AC40" i="100"/>
  <c r="AC45" i="100"/>
  <c r="AC48" i="100"/>
  <c r="AC42" i="100"/>
  <c r="AS51" i="100"/>
  <c r="AS55" i="100"/>
  <c r="AS54" i="100"/>
  <c r="AS52" i="100"/>
  <c r="AS56" i="100"/>
  <c r="AS53" i="100"/>
  <c r="AZ51" i="100"/>
  <c r="AZ55" i="100"/>
  <c r="AZ53" i="100"/>
  <c r="AZ54" i="100"/>
  <c r="AZ52" i="100"/>
  <c r="AH53" i="100"/>
  <c r="AH56" i="100"/>
  <c r="AH51" i="100"/>
  <c r="AH52" i="100"/>
  <c r="AH54" i="100"/>
  <c r="AF60" i="100"/>
  <c r="AF59" i="100"/>
  <c r="AF61" i="100"/>
  <c r="AF63" i="100"/>
  <c r="AF58" i="100"/>
  <c r="AF62" i="100"/>
  <c r="AY63" i="100"/>
  <c r="AY61" i="100"/>
  <c r="AY60" i="100"/>
  <c r="AY62" i="100"/>
  <c r="AY59" i="100"/>
  <c r="AY58" i="100"/>
  <c r="AI63" i="100"/>
  <c r="AI59" i="100"/>
  <c r="AI58" i="100"/>
  <c r="AI62" i="100"/>
  <c r="AI60" i="100"/>
  <c r="AI61" i="100"/>
  <c r="AT60" i="100"/>
  <c r="AT59" i="100"/>
  <c r="AT62" i="100"/>
  <c r="AT58" i="100"/>
  <c r="AT63" i="100"/>
  <c r="AT61" i="100"/>
  <c r="AD58" i="100"/>
  <c r="AD60" i="100"/>
  <c r="AD59" i="100"/>
  <c r="AD63" i="100"/>
  <c r="AD62" i="100"/>
  <c r="AD61" i="100"/>
  <c r="AO61" i="100"/>
  <c r="AO63" i="100"/>
  <c r="AO62" i="100"/>
  <c r="AO60" i="100"/>
  <c r="AO59" i="100"/>
  <c r="AO58" i="100"/>
  <c r="AS54" i="113"/>
  <c r="AS42" i="100"/>
  <c r="AS48" i="100"/>
  <c r="AS40" i="100"/>
  <c r="AS41" i="100"/>
  <c r="AS47" i="100"/>
  <c r="AS46" i="100"/>
  <c r="AS43" i="100"/>
  <c r="AS44" i="100"/>
  <c r="AS45" i="100"/>
  <c r="AX63" i="113"/>
  <c r="AX67" i="100"/>
  <c r="AX66" i="100"/>
  <c r="AX65" i="100"/>
  <c r="AH66" i="100"/>
  <c r="AH65" i="100"/>
  <c r="AH67" i="100"/>
  <c r="AS63" i="113"/>
  <c r="AS65" i="100"/>
  <c r="AS67" i="100"/>
  <c r="AS66" i="100"/>
  <c r="AC65" i="100"/>
  <c r="AC66" i="100"/>
  <c r="AC67" i="100"/>
  <c r="AN66" i="100"/>
  <c r="AN65" i="100"/>
  <c r="AN67" i="100"/>
  <c r="AW53" i="100"/>
  <c r="AW54" i="100"/>
  <c r="AW52" i="100"/>
  <c r="AW51" i="100"/>
  <c r="AW56" i="100"/>
  <c r="AZ60" i="100"/>
  <c r="AZ62" i="100"/>
  <c r="AZ61" i="100"/>
  <c r="AZ63" i="100"/>
  <c r="AZ59" i="100"/>
  <c r="AZ58" i="100"/>
  <c r="AV57" i="113"/>
  <c r="AV52" i="100"/>
  <c r="AV56" i="100"/>
  <c r="AV55" i="100"/>
  <c r="AV54" i="100"/>
  <c r="AV51" i="100"/>
  <c r="AV53" i="100"/>
  <c r="AV42" i="100"/>
  <c r="AV40" i="100"/>
  <c r="AV44" i="100"/>
  <c r="AV41" i="100"/>
  <c r="AV46" i="100"/>
  <c r="AV47" i="100"/>
  <c r="AV45" i="100"/>
  <c r="AV43" i="100"/>
  <c r="AV49" i="100"/>
  <c r="AV48" i="100"/>
  <c r="AU43" i="100"/>
  <c r="AU46" i="100"/>
  <c r="AU47" i="100"/>
  <c r="AU40" i="100"/>
  <c r="AU44" i="100"/>
  <c r="AU41" i="100"/>
  <c r="AU45" i="100"/>
  <c r="AU42" i="100"/>
  <c r="AU48" i="100"/>
  <c r="AE41" i="100"/>
  <c r="AE42" i="100"/>
  <c r="AE48" i="100"/>
  <c r="AE43" i="100"/>
  <c r="AE46" i="100"/>
  <c r="AE40" i="100"/>
  <c r="AE45" i="100"/>
  <c r="AL48" i="100"/>
  <c r="AL42" i="100"/>
  <c r="AL46" i="100"/>
  <c r="AL45" i="100"/>
  <c r="AL40" i="100"/>
  <c r="AL41" i="100"/>
  <c r="AL47" i="100"/>
  <c r="AL43" i="100"/>
  <c r="AY67" i="100"/>
  <c r="AY66" i="100"/>
  <c r="AY65" i="100"/>
  <c r="AI66" i="100"/>
  <c r="AI65" i="100"/>
  <c r="AI67" i="100"/>
  <c r="AU57" i="113"/>
  <c r="AU54" i="100"/>
  <c r="AU56" i="100"/>
  <c r="AU51" i="100"/>
  <c r="AU52" i="100"/>
  <c r="AU55" i="100"/>
  <c r="AU53" i="100"/>
  <c r="AE54" i="100"/>
  <c r="AE52" i="100"/>
  <c r="AE53" i="100"/>
  <c r="AE56" i="100"/>
  <c r="AE51" i="100"/>
  <c r="AO52" i="100"/>
  <c r="AO56" i="100"/>
  <c r="AO51" i="100"/>
  <c r="AO54" i="100"/>
  <c r="AO55" i="100"/>
  <c r="AO53" i="100"/>
  <c r="AR53" i="100"/>
  <c r="AR54" i="100"/>
  <c r="AR51" i="100"/>
  <c r="AR55" i="100"/>
  <c r="AR52" i="100"/>
  <c r="AR56" i="100"/>
  <c r="AB54" i="100"/>
  <c r="AB52" i="100"/>
  <c r="AB56" i="100"/>
  <c r="AB51" i="100"/>
  <c r="AB53" i="100"/>
  <c r="AD53" i="100"/>
  <c r="AD54" i="100"/>
  <c r="AD52" i="100"/>
  <c r="AD56" i="100"/>
  <c r="AD51" i="100"/>
  <c r="AP57" i="113"/>
  <c r="AP53" i="100"/>
  <c r="AP51" i="100"/>
  <c r="AP52" i="100"/>
  <c r="AP56" i="100"/>
  <c r="AP55" i="100"/>
  <c r="AP54" i="100"/>
  <c r="AU58" i="100"/>
  <c r="AU62" i="100"/>
  <c r="AU60" i="100"/>
  <c r="AU59" i="100"/>
  <c r="AU61" i="100"/>
  <c r="AU63" i="100"/>
  <c r="AE58" i="100"/>
  <c r="AE60" i="100"/>
  <c r="AE62" i="100"/>
  <c r="AE59" i="100"/>
  <c r="AE61" i="100"/>
  <c r="AE63" i="100"/>
  <c r="AP60" i="113"/>
  <c r="AP62" i="100"/>
  <c r="AP63" i="100"/>
  <c r="AP58" i="100"/>
  <c r="AP61" i="100"/>
  <c r="AP60" i="100"/>
  <c r="AP59" i="100"/>
  <c r="BA61" i="100"/>
  <c r="BA63" i="100"/>
  <c r="BA62" i="100"/>
  <c r="BA60" i="100"/>
  <c r="BA58" i="100"/>
  <c r="BA59" i="100"/>
  <c r="AK58" i="100"/>
  <c r="AK60" i="100"/>
  <c r="AK59" i="100"/>
  <c r="AK61" i="100"/>
  <c r="AK62" i="100"/>
  <c r="AK63" i="100"/>
  <c r="AN42" i="100"/>
  <c r="AN41" i="100"/>
  <c r="AN40" i="100"/>
  <c r="AN45" i="100"/>
  <c r="AN43" i="100"/>
  <c r="AN44" i="100"/>
  <c r="AN48" i="100"/>
  <c r="AN46" i="100"/>
  <c r="AN47" i="100"/>
  <c r="AT66" i="100"/>
  <c r="AT67" i="100"/>
  <c r="AT65" i="100"/>
  <c r="AD66" i="100"/>
  <c r="AD65" i="100"/>
  <c r="AD67" i="100"/>
  <c r="AO66" i="100"/>
  <c r="AO67" i="100"/>
  <c r="AO65" i="100"/>
  <c r="AZ66" i="100"/>
  <c r="AZ65" i="100"/>
  <c r="AZ67" i="100"/>
  <c r="AJ65" i="100"/>
  <c r="AJ67" i="100"/>
  <c r="AJ66" i="100"/>
  <c r="AK52" i="100"/>
  <c r="AK53" i="100"/>
  <c r="AK51" i="100"/>
  <c r="AK56" i="100"/>
  <c r="AK54" i="100"/>
  <c r="BA41" i="100"/>
  <c r="BA40" i="100"/>
  <c r="BA46" i="100"/>
  <c r="BA49" i="100"/>
  <c r="BA42" i="100"/>
  <c r="BA47" i="100"/>
  <c r="BA43" i="100"/>
  <c r="BA44" i="100"/>
  <c r="BA45" i="100"/>
  <c r="BA48" i="100"/>
  <c r="AR46" i="100"/>
  <c r="AR43" i="100"/>
  <c r="AR47" i="100"/>
  <c r="AR42" i="100"/>
  <c r="AR44" i="100"/>
  <c r="AR40" i="100"/>
  <c r="AR48" i="100"/>
  <c r="AR45" i="100"/>
  <c r="AR41" i="100"/>
  <c r="AQ42" i="100"/>
  <c r="AQ43" i="100"/>
  <c r="AQ46" i="100"/>
  <c r="AQ48" i="100"/>
  <c r="AQ41" i="100"/>
  <c r="AQ47" i="100"/>
  <c r="AQ44" i="100"/>
  <c r="AQ45" i="100"/>
  <c r="AQ40" i="100"/>
  <c r="AA45" i="100"/>
  <c r="AA43" i="100"/>
  <c r="AA46" i="100"/>
  <c r="AA48" i="100"/>
  <c r="AA41" i="100"/>
  <c r="AX54" i="113"/>
  <c r="AX48" i="100"/>
  <c r="AX43" i="100"/>
  <c r="AX49" i="100"/>
  <c r="AX47" i="100"/>
  <c r="AX40" i="100"/>
  <c r="AX41" i="100"/>
  <c r="AX45" i="100"/>
  <c r="AX46" i="100"/>
  <c r="AX44" i="100"/>
  <c r="AX42" i="100"/>
  <c r="AH40" i="100"/>
  <c r="AH48" i="100"/>
  <c r="AH41" i="100"/>
  <c r="AH43" i="100"/>
  <c r="AH47" i="100"/>
  <c r="AH46" i="100"/>
  <c r="AH45" i="100"/>
  <c r="AH42" i="100"/>
  <c r="AU63" i="113"/>
  <c r="AU67" i="100"/>
  <c r="AU65" i="100"/>
  <c r="AU66" i="100"/>
  <c r="AE67" i="100"/>
  <c r="AE66" i="100"/>
  <c r="AE65" i="100"/>
  <c r="AD93" i="102"/>
  <c r="AX114" i="67"/>
  <c r="AP114" i="67"/>
  <c r="AO93" i="102"/>
  <c r="AS93" i="102"/>
  <c r="AO92" i="102"/>
  <c r="AO82" i="102"/>
  <c r="AF97" i="102"/>
  <c r="BA98" i="102"/>
  <c r="AR57" i="113"/>
  <c r="AR171" i="100"/>
  <c r="AR54" i="113"/>
  <c r="BE79" i="66"/>
  <c r="BC79" i="66"/>
  <c r="AY57" i="113"/>
  <c r="BB182" i="100"/>
  <c r="BA57" i="113"/>
  <c r="AQ60" i="113"/>
  <c r="AW60" i="113"/>
  <c r="AP63" i="113"/>
  <c r="BB196" i="100"/>
  <c r="AV63" i="113"/>
  <c r="AR60" i="113"/>
  <c r="AT54" i="113"/>
  <c r="AQ63" i="113"/>
  <c r="AX57" i="113"/>
  <c r="BD78" i="65"/>
  <c r="BD102" i="65" s="1"/>
  <c r="BD43" i="65"/>
  <c r="AU60" i="113"/>
  <c r="BB171" i="100"/>
  <c r="BA54" i="113"/>
  <c r="AQ54" i="113"/>
  <c r="BD79" i="66"/>
  <c r="BC78" i="65"/>
  <c r="BC126" i="65" s="1"/>
  <c r="BC43" i="65"/>
  <c r="AS60" i="113"/>
  <c r="AW63" i="113"/>
  <c r="AZ171" i="100"/>
  <c r="AZ54" i="113"/>
  <c r="AY54" i="113"/>
  <c r="BE78" i="65"/>
  <c r="BE102" i="65" s="1"/>
  <c r="BE43" i="65"/>
  <c r="BB189" i="100"/>
  <c r="BA60" i="113"/>
  <c r="AT63" i="113"/>
  <c r="AS57" i="113"/>
  <c r="AZ57" i="113"/>
  <c r="AY60" i="113"/>
  <c r="AT60" i="113"/>
  <c r="AW57" i="113"/>
  <c r="AZ60" i="113"/>
  <c r="AV171" i="100"/>
  <c r="AV54" i="113"/>
  <c r="AU54" i="113"/>
  <c r="AY63" i="113"/>
  <c r="AO52" i="101"/>
  <c r="AO58" i="101"/>
  <c r="AO34" i="101"/>
  <c r="AO31" i="101"/>
  <c r="AW57" i="97"/>
  <c r="AC27" i="97"/>
  <c r="AI53" i="101"/>
  <c r="AY58" i="101"/>
  <c r="AI51" i="101"/>
  <c r="AR128" i="66"/>
  <c r="AN196" i="100"/>
  <c r="AI58" i="101"/>
  <c r="AY26" i="101"/>
  <c r="AY52" i="101"/>
  <c r="AI26" i="101"/>
  <c r="AI31" i="101"/>
  <c r="AI52" i="101"/>
  <c r="AY53" i="101"/>
  <c r="AY51" i="101"/>
  <c r="AH81" i="64"/>
  <c r="D8" i="112"/>
  <c r="U8" i="112" s="1"/>
  <c r="AO85" i="102"/>
  <c r="AV27" i="102"/>
  <c r="AV72" i="102" s="1"/>
  <c r="AV75" i="102" s="1"/>
  <c r="AG93" i="102"/>
  <c r="AX85" i="102"/>
  <c r="AB76" i="64"/>
  <c r="AO89" i="66"/>
  <c r="AN89" i="66"/>
  <c r="AR92" i="102"/>
  <c r="AB92" i="102"/>
  <c r="AA24" i="77"/>
  <c r="AU171" i="100"/>
  <c r="AJ97" i="102"/>
  <c r="AG72" i="65"/>
  <c r="AG84" i="65" s="1"/>
  <c r="AG6" i="65"/>
  <c r="AR72" i="65"/>
  <c r="AR84" i="65" s="1"/>
  <c r="AR6" i="65"/>
  <c r="AX72" i="65"/>
  <c r="F6" i="112" s="1"/>
  <c r="W6" i="112" s="1"/>
  <c r="AX6" i="65"/>
  <c r="AC72" i="65"/>
  <c r="AC84" i="65" s="1"/>
  <c r="AC6" i="65"/>
  <c r="AD72" i="65"/>
  <c r="AD6" i="65"/>
  <c r="AP53" i="101"/>
  <c r="AU31" i="101"/>
  <c r="AH27" i="97"/>
  <c r="AW72" i="65"/>
  <c r="AW6" i="65"/>
  <c r="AB72" i="65"/>
  <c r="AB84" i="65" s="1"/>
  <c r="AB6" i="65"/>
  <c r="AQ72" i="65"/>
  <c r="AQ84" i="65" s="1"/>
  <c r="AQ6" i="65"/>
  <c r="AH72" i="65"/>
  <c r="AH6" i="65"/>
  <c r="AS72" i="65"/>
  <c r="AS6" i="65"/>
  <c r="AN72" i="65"/>
  <c r="AN6" i="65"/>
  <c r="AT72" i="65"/>
  <c r="AT6" i="65"/>
  <c r="AO72" i="65"/>
  <c r="AO84" i="65" s="1"/>
  <c r="AO6" i="65"/>
  <c r="AJ72" i="65"/>
  <c r="AJ84" i="65" s="1"/>
  <c r="AJ6" i="65"/>
  <c r="AP72" i="65"/>
  <c r="D6" i="112" s="1"/>
  <c r="U6" i="112" s="1"/>
  <c r="AP6" i="65"/>
  <c r="AE72" i="65"/>
  <c r="AE84" i="65" s="1"/>
  <c r="AE6" i="65"/>
  <c r="AK72" i="65"/>
  <c r="AK6" i="65"/>
  <c r="AV72" i="65"/>
  <c r="AV84" i="65" s="1"/>
  <c r="AV6" i="65"/>
  <c r="AF72" i="65"/>
  <c r="AF84" i="65" s="1"/>
  <c r="AF6" i="65"/>
  <c r="AL72" i="65"/>
  <c r="AL84" i="65" s="1"/>
  <c r="AL6" i="65"/>
  <c r="AM72" i="65"/>
  <c r="AM84" i="65" s="1"/>
  <c r="AM6" i="65"/>
  <c r="AI72" i="65"/>
  <c r="AI84" i="65" s="1"/>
  <c r="AI6" i="65"/>
  <c r="AU72" i="65"/>
  <c r="AU96" i="65" s="1"/>
  <c r="AU6" i="65"/>
  <c r="AE30" i="101"/>
  <c r="AV45" i="76"/>
  <c r="AF45" i="76"/>
  <c r="AG27" i="102"/>
  <c r="AG72" i="102" s="1"/>
  <c r="AF27" i="102"/>
  <c r="AF72" i="102" s="1"/>
  <c r="AF75" i="102" s="1"/>
  <c r="AU94" i="102"/>
  <c r="AC76" i="64"/>
  <c r="AZ15" i="64"/>
  <c r="AZ27" i="64" s="1"/>
  <c r="AT131" i="67"/>
  <c r="AT130" i="67" s="1"/>
  <c r="AD131" i="67"/>
  <c r="AD130" i="67" s="1"/>
  <c r="BA80" i="102"/>
  <c r="AC93" i="102"/>
  <c r="AB94" i="102"/>
  <c r="F22" i="112"/>
  <c r="W22" i="112" s="1"/>
  <c r="BB115" i="66"/>
  <c r="AP101" i="66"/>
  <c r="BB101" i="66"/>
  <c r="AL122" i="67"/>
  <c r="AS98" i="65"/>
  <c r="AA86" i="66"/>
  <c r="BB86" i="66"/>
  <c r="AZ114" i="66"/>
  <c r="AA89" i="66"/>
  <c r="BB89" i="66"/>
  <c r="AA43" i="77"/>
  <c r="BD43" i="77"/>
  <c r="BE43" i="77"/>
  <c r="BC43" i="77"/>
  <c r="BB43" i="77"/>
  <c r="AX95" i="77"/>
  <c r="BB80" i="77"/>
  <c r="BC80" i="77"/>
  <c r="BD80" i="77"/>
  <c r="BE80" i="77"/>
  <c r="BD31" i="76"/>
  <c r="BB31" i="76"/>
  <c r="BE31" i="76"/>
  <c r="BC31" i="76"/>
  <c r="AZ27" i="102"/>
  <c r="AZ72" i="102" s="1"/>
  <c r="AZ75" i="102" s="1"/>
  <c r="BA93" i="102"/>
  <c r="BB93" i="102"/>
  <c r="BE90" i="100"/>
  <c r="BD90" i="100"/>
  <c r="BC90" i="100"/>
  <c r="BB90" i="100"/>
  <c r="AG79" i="102"/>
  <c r="BE130" i="100"/>
  <c r="BD130" i="100"/>
  <c r="BB130" i="100"/>
  <c r="BC130" i="100"/>
  <c r="AB72" i="100"/>
  <c r="BD80" i="102"/>
  <c r="BC80" i="102"/>
  <c r="BB80" i="102"/>
  <c r="BE80" i="102"/>
  <c r="BE97" i="100"/>
  <c r="BD97" i="100"/>
  <c r="BC97" i="100"/>
  <c r="BB97" i="100"/>
  <c r="AY98" i="102"/>
  <c r="BD85" i="102"/>
  <c r="BC85" i="102"/>
  <c r="BE85" i="102"/>
  <c r="BB85" i="102"/>
  <c r="BB149" i="100"/>
  <c r="BD149" i="100"/>
  <c r="BC149" i="100"/>
  <c r="BE149" i="100"/>
  <c r="BB39" i="76"/>
  <c r="BE39" i="76"/>
  <c r="BD39" i="76"/>
  <c r="BC39" i="76"/>
  <c r="AL79" i="102"/>
  <c r="BD79" i="102"/>
  <c r="BE79" i="102"/>
  <c r="BC79" i="102"/>
  <c r="BB79" i="102"/>
  <c r="AT101" i="66"/>
  <c r="BE83" i="100"/>
  <c r="BC83" i="100"/>
  <c r="BB83" i="100"/>
  <c r="BD83" i="100"/>
  <c r="BA53" i="113"/>
  <c r="AP102" i="66"/>
  <c r="BB102" i="66"/>
  <c r="BD81" i="102"/>
  <c r="BC81" i="102"/>
  <c r="BE81" i="102"/>
  <c r="BB81" i="102"/>
  <c r="BE116" i="100"/>
  <c r="BB116" i="100"/>
  <c r="BD116" i="100"/>
  <c r="BC116" i="100"/>
  <c r="BE29" i="76"/>
  <c r="BD29" i="76"/>
  <c r="BB29" i="76"/>
  <c r="BC29" i="76"/>
  <c r="BB156" i="100"/>
  <c r="BE156" i="100"/>
  <c r="BC156" i="100"/>
  <c r="BD156" i="100"/>
  <c r="BB37" i="76"/>
  <c r="BE37" i="76"/>
  <c r="BC37" i="76"/>
  <c r="BD37" i="76"/>
  <c r="AA46" i="77"/>
  <c r="BD46" i="77"/>
  <c r="BE46" i="77"/>
  <c r="BC46" i="77"/>
  <c r="BB46" i="77"/>
  <c r="BB82" i="102"/>
  <c r="BD82" i="102"/>
  <c r="BC82" i="102"/>
  <c r="BE82" i="102"/>
  <c r="BC105" i="100"/>
  <c r="BD105" i="100"/>
  <c r="BE105" i="100"/>
  <c r="BB105" i="100"/>
  <c r="BE61" i="77"/>
  <c r="BC61" i="77"/>
  <c r="BB61" i="77"/>
  <c r="BD61" i="77"/>
  <c r="BE123" i="100"/>
  <c r="BD123" i="100"/>
  <c r="BB123" i="100"/>
  <c r="BC123" i="100"/>
  <c r="BC72" i="100"/>
  <c r="BE72" i="100"/>
  <c r="BD72" i="100"/>
  <c r="BB72" i="100"/>
  <c r="BE138" i="100"/>
  <c r="BD138" i="100"/>
  <c r="BB138" i="100"/>
  <c r="BC138" i="100"/>
  <c r="BB73" i="77"/>
  <c r="BC73" i="77"/>
  <c r="BD73" i="77"/>
  <c r="BE73" i="77"/>
  <c r="BB58" i="77"/>
  <c r="BC58" i="77"/>
  <c r="BD58" i="77"/>
  <c r="BE58" i="77"/>
  <c r="AA21" i="76"/>
  <c r="BD21" i="76"/>
  <c r="BC21" i="76"/>
  <c r="BE21" i="76"/>
  <c r="BB21" i="76"/>
  <c r="AA23" i="76"/>
  <c r="BD23" i="76"/>
  <c r="BC23" i="76"/>
  <c r="BB23" i="76"/>
  <c r="BE23" i="76"/>
  <c r="BC64" i="77"/>
  <c r="BB64" i="77"/>
  <c r="BD64" i="77"/>
  <c r="BE64" i="77"/>
  <c r="BA85" i="102"/>
  <c r="BB97" i="102"/>
  <c r="AP79" i="102"/>
  <c r="AS171" i="100"/>
  <c r="BE163" i="100"/>
  <c r="BB163" i="100"/>
  <c r="BC163" i="100"/>
  <c r="BD163" i="100"/>
  <c r="AM94" i="102"/>
  <c r="BD86" i="102"/>
  <c r="BE86" i="102"/>
  <c r="BC86" i="102"/>
  <c r="BB86" i="102"/>
  <c r="AT89" i="66"/>
  <c r="AM88" i="66"/>
  <c r="AK81" i="102"/>
  <c r="BA97" i="102"/>
  <c r="AP130" i="100"/>
  <c r="AH96" i="77"/>
  <c r="AK76" i="64"/>
  <c r="BD6" i="66"/>
  <c r="AK93" i="102"/>
  <c r="BA130" i="100"/>
  <c r="AS128" i="66"/>
  <c r="AK5" i="68"/>
  <c r="AK7" i="68" s="1"/>
  <c r="AJ5" i="68"/>
  <c r="AJ7" i="68" s="1"/>
  <c r="AJ15" i="64"/>
  <c r="AJ23" i="64" s="1"/>
  <c r="AG5" i="68"/>
  <c r="AG7" i="68" s="1"/>
  <c r="AC122" i="65"/>
  <c r="AY130" i="100"/>
  <c r="AB127" i="66"/>
  <c r="AH86" i="102"/>
  <c r="AS56" i="101"/>
  <c r="AC57" i="101"/>
  <c r="AZ94" i="102"/>
  <c r="AG34" i="64"/>
  <c r="AN5" i="68"/>
  <c r="AN7" i="68" s="1"/>
  <c r="AA6" i="66"/>
  <c r="AC34" i="101"/>
  <c r="AQ91" i="102"/>
  <c r="AC56" i="101"/>
  <c r="AU57" i="97"/>
  <c r="AR56" i="97"/>
  <c r="AE18" i="70"/>
  <c r="AC30" i="101"/>
  <c r="AI92" i="102"/>
  <c r="AK86" i="102"/>
  <c r="AM85" i="102"/>
  <c r="AV86" i="102"/>
  <c r="AF86" i="102"/>
  <c r="AO80" i="102"/>
  <c r="AP82" i="102"/>
  <c r="AJ85" i="102"/>
  <c r="AX86" i="102"/>
  <c r="AR76" i="64"/>
  <c r="AC54" i="101"/>
  <c r="AQ85" i="102"/>
  <c r="AN15" i="64"/>
  <c r="AN29" i="64" s="1"/>
  <c r="AJ76" i="64"/>
  <c r="D21" i="112"/>
  <c r="U21" i="112" s="1"/>
  <c r="AC51" i="101"/>
  <c r="AC32" i="101"/>
  <c r="AU58" i="97"/>
  <c r="AU55" i="97"/>
  <c r="AG96" i="77"/>
  <c r="AF34" i="75"/>
  <c r="AF98" i="75" s="1"/>
  <c r="AJ88" i="66"/>
  <c r="AL88" i="66"/>
  <c r="AK88" i="66"/>
  <c r="AM33" i="101"/>
  <c r="BA33" i="101"/>
  <c r="AE57" i="97"/>
  <c r="AE56" i="97"/>
  <c r="AE30" i="97"/>
  <c r="AM81" i="102"/>
  <c r="AN80" i="102"/>
  <c r="AZ92" i="77"/>
  <c r="AQ128" i="66"/>
  <c r="AF52" i="101"/>
  <c r="AI55" i="97"/>
  <c r="AF30" i="101"/>
  <c r="AG51" i="97"/>
  <c r="AY80" i="102"/>
  <c r="AI80" i="102"/>
  <c r="AK54" i="101"/>
  <c r="AE32" i="97"/>
  <c r="AV80" i="102"/>
  <c r="AF80" i="102"/>
  <c r="AO24" i="74"/>
  <c r="AF82" i="102"/>
  <c r="BE103" i="65"/>
  <c r="D13" i="112"/>
  <c r="U13" i="112" s="1"/>
  <c r="AB128" i="66"/>
  <c r="AE88" i="66"/>
  <c r="AF85" i="102"/>
  <c r="AB85" i="102"/>
  <c r="AU86" i="102"/>
  <c r="AE86" i="102"/>
  <c r="AV102" i="66"/>
  <c r="AR85" i="102"/>
  <c r="AF5" i="68"/>
  <c r="AF76" i="64"/>
  <c r="AG76" i="64"/>
  <c r="AE56" i="101"/>
  <c r="AU52" i="101"/>
  <c r="AL56" i="101"/>
  <c r="AV34" i="101"/>
  <c r="AL57" i="101"/>
  <c r="AU54" i="101"/>
  <c r="AL25" i="101"/>
  <c r="AV32" i="101"/>
  <c r="AJ56" i="97"/>
  <c r="AP59" i="113"/>
  <c r="AE72" i="100"/>
  <c r="AC97" i="77"/>
  <c r="AG55" i="97"/>
  <c r="AV27" i="101"/>
  <c r="BA53" i="97"/>
  <c r="BA27" i="97"/>
  <c r="AC45" i="76"/>
  <c r="AG24" i="74"/>
  <c r="AY10" i="74"/>
  <c r="AS97" i="102"/>
  <c r="AL27" i="102"/>
  <c r="AL72" i="102" s="1"/>
  <c r="AL75" i="102" s="1"/>
  <c r="AW27" i="102"/>
  <c r="AW72" i="102" s="1"/>
  <c r="AT54" i="74"/>
  <c r="AV57" i="101"/>
  <c r="AO54" i="101"/>
  <c r="AV53" i="101"/>
  <c r="AV54" i="101"/>
  <c r="AF51" i="101"/>
  <c r="AL58" i="101"/>
  <c r="AF32" i="101"/>
  <c r="AZ71" i="113"/>
  <c r="AM58" i="97"/>
  <c r="AU29" i="101"/>
  <c r="AF27" i="101"/>
  <c r="AG30" i="97"/>
  <c r="AN35" i="75"/>
  <c r="AE196" i="100"/>
  <c r="AD98" i="102"/>
  <c r="AN98" i="102"/>
  <c r="AV15" i="64"/>
  <c r="AV20" i="64" s="1"/>
  <c r="AL51" i="101"/>
  <c r="AF33" i="101"/>
  <c r="AF58" i="101"/>
  <c r="AE53" i="101"/>
  <c r="AL53" i="101"/>
  <c r="BA57" i="101"/>
  <c r="AE55" i="101"/>
  <c r="AE51" i="101"/>
  <c r="AL26" i="101"/>
  <c r="AL31" i="101"/>
  <c r="AL28" i="101"/>
  <c r="AG57" i="97"/>
  <c r="AT14" i="66"/>
  <c r="AT74" i="66" s="1"/>
  <c r="AT100" i="66" s="1"/>
  <c r="AG32" i="97"/>
  <c r="BA25" i="97"/>
  <c r="AG25" i="97"/>
  <c r="AP32" i="76"/>
  <c r="AK24" i="74"/>
  <c r="AY171" i="100"/>
  <c r="AL81" i="102"/>
  <c r="AD82" i="102"/>
  <c r="AC88" i="66"/>
  <c r="AR98" i="102"/>
  <c r="AB98" i="102"/>
  <c r="AI85" i="102"/>
  <c r="AW98" i="102"/>
  <c r="AG98" i="102"/>
  <c r="AK182" i="100"/>
  <c r="AU101" i="66"/>
  <c r="AL98" i="102"/>
  <c r="AF98" i="102"/>
  <c r="AB97" i="102"/>
  <c r="AS79" i="102"/>
  <c r="AE58" i="97"/>
  <c r="AX58" i="97"/>
  <c r="AH55" i="97"/>
  <c r="AE54" i="97"/>
  <c r="AE34" i="97"/>
  <c r="AY26" i="97"/>
  <c r="AE52" i="97"/>
  <c r="AE25" i="97"/>
  <c r="AP196" i="100"/>
  <c r="AW76" i="64"/>
  <c r="AW5" i="68"/>
  <c r="AW7" i="68" s="1"/>
  <c r="AR5" i="69"/>
  <c r="AR7" i="69" s="1"/>
  <c r="AS53" i="64"/>
  <c r="AV127" i="66"/>
  <c r="AD79" i="102"/>
  <c r="AM79" i="102"/>
  <c r="AX57" i="97"/>
  <c r="AE55" i="97"/>
  <c r="AX56" i="113"/>
  <c r="AJ23" i="74"/>
  <c r="AL97" i="75"/>
  <c r="AH34" i="75"/>
  <c r="AH50" i="75" s="1"/>
  <c r="AN128" i="66"/>
  <c r="AO29" i="101"/>
  <c r="AH53" i="97"/>
  <c r="AX33" i="97"/>
  <c r="AM26" i="97"/>
  <c r="AE27" i="97"/>
  <c r="AE33" i="97"/>
  <c r="AC31" i="77"/>
  <c r="AC46" i="77" s="1"/>
  <c r="AE50" i="74"/>
  <c r="AJ96" i="75"/>
  <c r="AM97" i="102"/>
  <c r="AR34" i="64"/>
  <c r="AW15" i="64"/>
  <c r="AW22" i="64" s="1"/>
  <c r="AV76" i="64"/>
  <c r="AU88" i="66"/>
  <c r="AV98" i="102"/>
  <c r="AQ5" i="102"/>
  <c r="AP26" i="101"/>
  <c r="AQ58" i="97"/>
  <c r="AH57" i="97"/>
  <c r="AK196" i="100"/>
  <c r="AP105" i="100"/>
  <c r="AC92" i="77"/>
  <c r="AK97" i="75"/>
  <c r="AX56" i="97"/>
  <c r="AD53" i="97"/>
  <c r="AE26" i="97"/>
  <c r="AX26" i="97"/>
  <c r="AY32" i="97"/>
  <c r="AE28" i="97"/>
  <c r="AU27" i="102"/>
  <c r="AU72" i="102" s="1"/>
  <c r="AE27" i="102"/>
  <c r="AE72" i="102" s="1"/>
  <c r="AE75" i="102" s="1"/>
  <c r="BA86" i="102"/>
  <c r="AP85" i="102"/>
  <c r="AF127" i="66"/>
  <c r="AY97" i="102"/>
  <c r="AH95" i="77"/>
  <c r="AU54" i="97"/>
  <c r="AL34" i="97"/>
  <c r="AZ93" i="102"/>
  <c r="AJ93" i="102"/>
  <c r="AT50" i="74"/>
  <c r="AE189" i="100"/>
  <c r="AL196" i="100"/>
  <c r="AP92" i="102"/>
  <c r="AZ97" i="102"/>
  <c r="AN77" i="67"/>
  <c r="AR95" i="77"/>
  <c r="AL34" i="75"/>
  <c r="AL98" i="75" s="1"/>
  <c r="BA25" i="101"/>
  <c r="BA58" i="97"/>
  <c r="AX29" i="97"/>
  <c r="AH34" i="97"/>
  <c r="AJ53" i="97"/>
  <c r="BA31" i="97"/>
  <c r="AE17" i="70"/>
  <c r="AP15" i="67"/>
  <c r="AE102" i="75"/>
  <c r="AR35" i="75"/>
  <c r="AR67" i="75" s="1"/>
  <c r="AC97" i="102"/>
  <c r="AE91" i="102"/>
  <c r="AH92" i="102"/>
  <c r="AC92" i="102"/>
  <c r="AS94" i="102"/>
  <c r="AM45" i="76"/>
  <c r="AW88" i="66"/>
  <c r="AT103" i="65"/>
  <c r="BA128" i="66"/>
  <c r="AZ57" i="97"/>
  <c r="AL29" i="97"/>
  <c r="AN34" i="64"/>
  <c r="AK31" i="77"/>
  <c r="AK46" i="77" s="1"/>
  <c r="AS27" i="102"/>
  <c r="AS72" i="102" s="1"/>
  <c r="AN93" i="102"/>
  <c r="AL97" i="102"/>
  <c r="AP128" i="66"/>
  <c r="AV58" i="97"/>
  <c r="AX52" i="97"/>
  <c r="AM128" i="66"/>
  <c r="BD128" i="66"/>
  <c r="AX54" i="97"/>
  <c r="AH56" i="97"/>
  <c r="AX30" i="97"/>
  <c r="AX51" i="97"/>
  <c r="AX28" i="97"/>
  <c r="AS91" i="102"/>
  <c r="AY45" i="76"/>
  <c r="AE9" i="76"/>
  <c r="AV5" i="69"/>
  <c r="AV7" i="69" s="1"/>
  <c r="AR15" i="64"/>
  <c r="AR22" i="64" s="1"/>
  <c r="AN76" i="64"/>
  <c r="BA89" i="66"/>
  <c r="AA88" i="66"/>
  <c r="AM73" i="66"/>
  <c r="AM86" i="66" s="1"/>
  <c r="AO88" i="66"/>
  <c r="AS88" i="66"/>
  <c r="D22" i="112"/>
  <c r="U22" i="112" s="1"/>
  <c r="AW86" i="102"/>
  <c r="AG86" i="102"/>
  <c r="AR86" i="102"/>
  <c r="AB86" i="102"/>
  <c r="AV94" i="102"/>
  <c r="AZ85" i="102"/>
  <c r="AU82" i="102"/>
  <c r="AL86" i="102"/>
  <c r="AY85" i="102"/>
  <c r="AC80" i="102"/>
  <c r="AF57" i="101"/>
  <c r="AV33" i="101"/>
  <c r="AV58" i="101"/>
  <c r="AF54" i="101"/>
  <c r="AF34" i="101"/>
  <c r="AR5" i="102"/>
  <c r="AT57" i="101"/>
  <c r="AV55" i="101"/>
  <c r="AT53" i="101"/>
  <c r="AC52" i="101"/>
  <c r="AX33" i="101"/>
  <c r="AV31" i="101"/>
  <c r="AV56" i="101"/>
  <c r="AC53" i="101"/>
  <c r="AM51" i="101"/>
  <c r="AW33" i="101"/>
  <c r="AR58" i="97"/>
  <c r="AI58" i="97"/>
  <c r="AH58" i="97"/>
  <c r="AF56" i="97"/>
  <c r="AM30" i="101"/>
  <c r="BA196" i="100"/>
  <c r="AX189" i="100"/>
  <c r="AD189" i="100"/>
  <c r="AZ130" i="100"/>
  <c r="BA182" i="100"/>
  <c r="AZ149" i="100"/>
  <c r="AQ98" i="77"/>
  <c r="AH48" i="75"/>
  <c r="AU19" i="70"/>
  <c r="AE54" i="74"/>
  <c r="AX88" i="66"/>
  <c r="AE127" i="66"/>
  <c r="AC128" i="66"/>
  <c r="AF88" i="66"/>
  <c r="AF28" i="101"/>
  <c r="AH54" i="97"/>
  <c r="AC26" i="101"/>
  <c r="AV26" i="101"/>
  <c r="AH29" i="97"/>
  <c r="AI26" i="97"/>
  <c r="AX34" i="97"/>
  <c r="AH30" i="97"/>
  <c r="AH51" i="97"/>
  <c r="AH52" i="97"/>
  <c r="AH32" i="97"/>
  <c r="AH28" i="97"/>
  <c r="AM15" i="67"/>
  <c r="AW77" i="67"/>
  <c r="AV92" i="102"/>
  <c r="AZ86" i="102"/>
  <c r="AB51" i="74"/>
  <c r="AJ48" i="75"/>
  <c r="AM34" i="75"/>
  <c r="AM50" i="75" s="1"/>
  <c r="AK53" i="74"/>
  <c r="AH45" i="76"/>
  <c r="AM98" i="102"/>
  <c r="AD86" i="102"/>
  <c r="AK95" i="77"/>
  <c r="AH33" i="97"/>
  <c r="AX32" i="97"/>
  <c r="AO34" i="64"/>
  <c r="BA102" i="66"/>
  <c r="AZ102" i="66"/>
  <c r="AU102" i="66"/>
  <c r="AQ73" i="66"/>
  <c r="AQ86" i="66" s="1"/>
  <c r="AH85" i="102"/>
  <c r="AC94" i="102"/>
  <c r="AK85" i="102"/>
  <c r="AC58" i="101"/>
  <c r="AF53" i="101"/>
  <c r="AC55" i="101"/>
  <c r="AT52" i="101"/>
  <c r="AF55" i="101"/>
  <c r="AV51" i="101"/>
  <c r="AH33" i="101"/>
  <c r="AW57" i="101"/>
  <c r="AF56" i="101"/>
  <c r="AV52" i="101"/>
  <c r="AC33" i="101"/>
  <c r="AR55" i="97"/>
  <c r="AD58" i="97"/>
  <c r="AC57" i="97"/>
  <c r="AX59" i="113"/>
  <c r="AX149" i="100"/>
  <c r="AE15" i="70"/>
  <c r="AO100" i="75"/>
  <c r="AZ35" i="74"/>
  <c r="AU18" i="70"/>
  <c r="AL81" i="64"/>
  <c r="AT88" i="66"/>
  <c r="AD14" i="66"/>
  <c r="AD74" i="66" s="1"/>
  <c r="AV25" i="101"/>
  <c r="AX55" i="97"/>
  <c r="AF26" i="101"/>
  <c r="AC55" i="97"/>
  <c r="AF31" i="101"/>
  <c r="AX53" i="97"/>
  <c r="AE16" i="70"/>
  <c r="AO81" i="102"/>
  <c r="AY27" i="102"/>
  <c r="AY72" i="102" s="1"/>
  <c r="AI27" i="102"/>
  <c r="AI72" i="102" s="1"/>
  <c r="AI75" i="102" s="1"/>
  <c r="AU92" i="102"/>
  <c r="AG91" i="102"/>
  <c r="BA24" i="76"/>
  <c r="AZ102" i="75"/>
  <c r="AJ102" i="75"/>
  <c r="AC96" i="75"/>
  <c r="AH50" i="74"/>
  <c r="AL45" i="76"/>
  <c r="AC47" i="76"/>
  <c r="AW85" i="102"/>
  <c r="AG97" i="102"/>
  <c r="AP27" i="102"/>
  <c r="AP72" i="102" s="1"/>
  <c r="AP75" i="102" s="1"/>
  <c r="BA27" i="102"/>
  <c r="BA72" i="102" s="1"/>
  <c r="AK27" i="102"/>
  <c r="AK72" i="102" s="1"/>
  <c r="AT81" i="102"/>
  <c r="AD85" i="102"/>
  <c r="AD102" i="75"/>
  <c r="AS86" i="102"/>
  <c r="AJ94" i="102"/>
  <c r="AO97" i="100"/>
  <c r="AY88" i="66"/>
  <c r="AJ127" i="66"/>
  <c r="AO97" i="102"/>
  <c r="AI98" i="102"/>
  <c r="AP86" i="102"/>
  <c r="AX98" i="102"/>
  <c r="AS76" i="64"/>
  <c r="AF15" i="64"/>
  <c r="AF20" i="64" s="1"/>
  <c r="AW101" i="66"/>
  <c r="AY101" i="66"/>
  <c r="AI88" i="66"/>
  <c r="BA101" i="66"/>
  <c r="AP127" i="66"/>
  <c r="AX97" i="102"/>
  <c r="AH97" i="102"/>
  <c r="AG85" i="102"/>
  <c r="AY86" i="102"/>
  <c r="AQ98" i="102"/>
  <c r="BA92" i="102"/>
  <c r="AN57" i="101"/>
  <c r="AT55" i="101"/>
  <c r="AM52" i="101"/>
  <c r="AD51" i="101"/>
  <c r="AD56" i="101"/>
  <c r="AD52" i="101"/>
  <c r="AT32" i="101"/>
  <c r="AY93" i="102"/>
  <c r="AZ5" i="102"/>
  <c r="AO56" i="101"/>
  <c r="BA32" i="101"/>
  <c r="AT26" i="101"/>
  <c r="AG56" i="97"/>
  <c r="AT58" i="97"/>
  <c r="BA57" i="97"/>
  <c r="AC196" i="100"/>
  <c r="AR105" i="100"/>
  <c r="AR130" i="100"/>
  <c r="AJ97" i="100"/>
  <c r="BA123" i="100"/>
  <c r="AW189" i="100"/>
  <c r="AP182" i="100"/>
  <c r="AU189" i="100"/>
  <c r="BA35" i="75"/>
  <c r="BB99" i="75" s="1"/>
  <c r="AS101" i="66"/>
  <c r="AO25" i="101"/>
  <c r="BA30" i="101"/>
  <c r="BA26" i="101"/>
  <c r="AG58" i="97"/>
  <c r="BA27" i="101"/>
  <c r="AT56" i="97"/>
  <c r="BA52" i="97"/>
  <c r="BA28" i="97"/>
  <c r="AG53" i="97"/>
  <c r="BA34" i="97"/>
  <c r="BA26" i="97"/>
  <c r="AQ50" i="74"/>
  <c r="AU93" i="102"/>
  <c r="AM88" i="77"/>
  <c r="AW88" i="77"/>
  <c r="AG88" i="77"/>
  <c r="BA31" i="77"/>
  <c r="BB91" i="77" s="1"/>
  <c r="AT51" i="74"/>
  <c r="AW51" i="74"/>
  <c r="AL94" i="102"/>
  <c r="AC97" i="100"/>
  <c r="AP98" i="102"/>
  <c r="AJ98" i="102"/>
  <c r="AS5" i="68"/>
  <c r="AS7" i="68" s="1"/>
  <c r="BA5" i="68"/>
  <c r="BB37" i="68" s="1"/>
  <c r="AR101" i="66"/>
  <c r="AQ101" i="66"/>
  <c r="BA114" i="66"/>
  <c r="AP88" i="66"/>
  <c r="BD102" i="66"/>
  <c r="BE101" i="66"/>
  <c r="AI6" i="66"/>
  <c r="AI86" i="102"/>
  <c r="AD55" i="101"/>
  <c r="BA34" i="101"/>
  <c r="AM57" i="101"/>
  <c r="BA55" i="101"/>
  <c r="BA51" i="101"/>
  <c r="BA31" i="101"/>
  <c r="AD57" i="101"/>
  <c r="AT33" i="101"/>
  <c r="AO32" i="101"/>
  <c r="AT58" i="101"/>
  <c r="AS57" i="101"/>
  <c r="AN56" i="101"/>
  <c r="AT54" i="101"/>
  <c r="AD31" i="101"/>
  <c r="AM29" i="101"/>
  <c r="AT29" i="101"/>
  <c r="AR196" i="100"/>
  <c r="BA189" i="100"/>
  <c r="AK189" i="100"/>
  <c r="AM196" i="100"/>
  <c r="AV189" i="100"/>
  <c r="BA56" i="113"/>
  <c r="AU95" i="77"/>
  <c r="AV34" i="75"/>
  <c r="AV50" i="75" s="1"/>
  <c r="AO30" i="101"/>
  <c r="BA54" i="97"/>
  <c r="BA28" i="101"/>
  <c r="AG52" i="97"/>
  <c r="AG28" i="97"/>
  <c r="BA33" i="97"/>
  <c r="AD30" i="97"/>
  <c r="AD25" i="97"/>
  <c r="AG34" i="75"/>
  <c r="AT26" i="67"/>
  <c r="AQ93" i="102"/>
  <c r="BA91" i="102"/>
  <c r="AC88" i="77"/>
  <c r="AE45" i="76"/>
  <c r="AW93" i="102"/>
  <c r="BA5" i="69"/>
  <c r="BB37" i="69" s="1"/>
  <c r="D9" i="112"/>
  <c r="U9" i="112" s="1"/>
  <c r="AR127" i="66"/>
  <c r="AQ127" i="66"/>
  <c r="Y21" i="112"/>
  <c r="AZ127" i="66"/>
  <c r="AD127" i="66"/>
  <c r="AX114" i="66"/>
  <c r="BA58" i="101"/>
  <c r="BA54" i="101"/>
  <c r="AT51" i="101"/>
  <c r="AS34" i="101"/>
  <c r="AN58" i="101"/>
  <c r="AT56" i="101"/>
  <c r="AO55" i="101"/>
  <c r="AO51" i="101"/>
  <c r="AS31" i="101"/>
  <c r="BA56" i="101"/>
  <c r="AM54" i="101"/>
  <c r="BA52" i="101"/>
  <c r="BA53" i="101"/>
  <c r="AT34" i="101"/>
  <c r="BA56" i="97"/>
  <c r="AD29" i="101"/>
  <c r="BA59" i="113"/>
  <c r="BA149" i="100"/>
  <c r="AS182" i="100"/>
  <c r="AI127" i="66"/>
  <c r="AV101" i="66"/>
  <c r="AG54" i="97"/>
  <c r="BA55" i="97"/>
  <c r="BA32" i="97"/>
  <c r="AG33" i="97"/>
  <c r="AD26" i="97"/>
  <c r="BA30" i="97"/>
  <c r="AD50" i="74"/>
  <c r="AN28" i="97"/>
  <c r="AE55" i="75"/>
  <c r="AW171" i="100"/>
  <c r="AD46" i="77"/>
  <c r="AT91" i="102"/>
  <c r="AI189" i="100"/>
  <c r="AJ128" i="66"/>
  <c r="AT130" i="100"/>
  <c r="AJ31" i="97"/>
  <c r="AW89" i="66"/>
  <c r="AG128" i="66"/>
  <c r="AV57" i="97"/>
  <c r="AJ28" i="97"/>
  <c r="AH89" i="66"/>
  <c r="AV15" i="67"/>
  <c r="AF15" i="67"/>
  <c r="AV77" i="67"/>
  <c r="AI89" i="66"/>
  <c r="AF33" i="97"/>
  <c r="AI15" i="67"/>
  <c r="AV102" i="75"/>
  <c r="AY115" i="66"/>
  <c r="AH81" i="102"/>
  <c r="AS81" i="102"/>
  <c r="AB93" i="102"/>
  <c r="AO102" i="75"/>
  <c r="AO171" i="100"/>
  <c r="AP47" i="76"/>
  <c r="AL51" i="74"/>
  <c r="AL182" i="100"/>
  <c r="AY25" i="101"/>
  <c r="AS28" i="75"/>
  <c r="AE88" i="77"/>
  <c r="AQ91" i="77"/>
  <c r="BC101" i="66"/>
  <c r="AM127" i="66"/>
  <c r="AJ77" i="67"/>
  <c r="AT98" i="102"/>
  <c r="AL102" i="75"/>
  <c r="AX39" i="64"/>
  <c r="AB171" i="100"/>
  <c r="AJ46" i="77"/>
  <c r="AE46" i="77"/>
  <c r="AE39" i="77"/>
  <c r="AH91" i="102"/>
  <c r="AI91" i="102"/>
  <c r="AV68" i="75"/>
  <c r="BD68" i="75"/>
  <c r="BE68" i="75"/>
  <c r="BC68" i="75"/>
  <c r="BB68" i="75"/>
  <c r="AA25" i="74"/>
  <c r="BB25" i="74"/>
  <c r="BD25" i="74"/>
  <c r="BE25" i="74"/>
  <c r="BC25" i="74"/>
  <c r="AA54" i="75"/>
  <c r="BE54" i="75"/>
  <c r="BD54" i="75"/>
  <c r="BB54" i="75"/>
  <c r="BC54" i="75"/>
  <c r="BE35" i="74"/>
  <c r="BD35" i="74"/>
  <c r="BB35" i="74"/>
  <c r="BC35" i="74"/>
  <c r="BA43" i="74"/>
  <c r="BB43" i="74"/>
  <c r="BE43" i="74"/>
  <c r="BD43" i="74"/>
  <c r="BC43" i="74"/>
  <c r="AP171" i="100"/>
  <c r="BA62" i="64"/>
  <c r="BD62" i="64"/>
  <c r="BB62" i="64"/>
  <c r="BE62" i="64"/>
  <c r="BC62" i="64"/>
  <c r="AZ5" i="69"/>
  <c r="AZ7" i="69" s="1"/>
  <c r="AB5" i="69"/>
  <c r="AB7" i="69" s="1"/>
  <c r="AO76" i="64"/>
  <c r="AS34" i="64"/>
  <c r="BC34" i="64"/>
  <c r="BD34" i="64"/>
  <c r="BB34" i="64"/>
  <c r="BE34" i="64"/>
  <c r="AO87" i="65"/>
  <c r="AW127" i="66"/>
  <c r="AG89" i="66"/>
  <c r="AJ82" i="102"/>
  <c r="AM5" i="102"/>
  <c r="AE98" i="102"/>
  <c r="AQ97" i="102"/>
  <c r="AI97" i="102"/>
  <c r="AT79" i="102"/>
  <c r="AN53" i="101"/>
  <c r="AU32" i="101"/>
  <c r="AB81" i="102"/>
  <c r="AE57" i="101"/>
  <c r="AK55" i="101"/>
  <c r="AS51" i="101"/>
  <c r="AU33" i="101"/>
  <c r="AP32" i="101"/>
  <c r="AE81" i="102"/>
  <c r="AJ5" i="102"/>
  <c r="AU58" i="101"/>
  <c r="AN55" i="101"/>
  <c r="AK52" i="101"/>
  <c r="AU26" i="101"/>
  <c r="AK32" i="101"/>
  <c r="AS53" i="101"/>
  <c r="AU51" i="101"/>
  <c r="AS33" i="101"/>
  <c r="AN32" i="101"/>
  <c r="AU27" i="101"/>
  <c r="AQ57" i="97"/>
  <c r="AP27" i="101"/>
  <c r="AP57" i="97"/>
  <c r="AW56" i="97"/>
  <c r="AC56" i="97"/>
  <c r="AJ55" i="97"/>
  <c r="AZ56" i="97"/>
  <c r="AS130" i="100"/>
  <c r="AO196" i="100"/>
  <c r="AZ105" i="100"/>
  <c r="AG90" i="100"/>
  <c r="AU105" i="100"/>
  <c r="AZ90" i="100"/>
  <c r="AZ59" i="113"/>
  <c r="AJ189" i="100"/>
  <c r="AP53" i="113"/>
  <c r="BA105" i="100"/>
  <c r="AI93" i="77"/>
  <c r="AH93" i="77"/>
  <c r="AN55" i="75"/>
  <c r="BD55" i="75"/>
  <c r="BE55" i="75"/>
  <c r="BB55" i="75"/>
  <c r="BC55" i="75"/>
  <c r="AP102" i="75"/>
  <c r="AK25" i="101"/>
  <c r="AP55" i="97"/>
  <c r="AZ54" i="97"/>
  <c r="AZ51" i="97"/>
  <c r="AZ27" i="97"/>
  <c r="AW53" i="97"/>
  <c r="AQ52" i="97"/>
  <c r="AQ28" i="97"/>
  <c r="AJ26" i="97"/>
  <c r="BB86" i="75"/>
  <c r="BD86" i="75"/>
  <c r="BE86" i="75"/>
  <c r="BC86" i="75"/>
  <c r="AE15" i="67"/>
  <c r="AP26" i="67"/>
  <c r="BC41" i="74"/>
  <c r="BB41" i="74"/>
  <c r="BD41" i="74"/>
  <c r="BE41" i="74"/>
  <c r="AK48" i="76"/>
  <c r="AA48" i="75"/>
  <c r="BD48" i="75"/>
  <c r="BB48" i="75"/>
  <c r="BE48" i="75"/>
  <c r="BC48" i="75"/>
  <c r="AZ52" i="101"/>
  <c r="AZ80" i="113"/>
  <c r="AT39" i="64"/>
  <c r="BE39" i="64"/>
  <c r="BB39" i="64"/>
  <c r="BC39" i="64"/>
  <c r="BD39" i="64"/>
  <c r="BD80" i="75"/>
  <c r="BC80" i="75"/>
  <c r="BE80" i="75"/>
  <c r="BB80" i="75"/>
  <c r="BD67" i="64"/>
  <c r="BE67" i="64"/>
  <c r="BB67" i="64"/>
  <c r="BC67" i="64"/>
  <c r="BD75" i="66"/>
  <c r="BD88" i="66" s="1"/>
  <c r="AT67" i="75"/>
  <c r="BE67" i="75"/>
  <c r="BB67" i="75"/>
  <c r="BC67" i="75"/>
  <c r="BD67" i="75"/>
  <c r="AZ87" i="75"/>
  <c r="BD87" i="75"/>
  <c r="BE87" i="75"/>
  <c r="BB87" i="75"/>
  <c r="BC87" i="75"/>
  <c r="BA76" i="64"/>
  <c r="BA15" i="64"/>
  <c r="BB86" i="64" s="1"/>
  <c r="BB81" i="64"/>
  <c r="AO5" i="68"/>
  <c r="AO7" i="68" s="1"/>
  <c r="AB15" i="64"/>
  <c r="AB29" i="64" s="1"/>
  <c r="AD52" i="66"/>
  <c r="AV123" i="65"/>
  <c r="BC88" i="66"/>
  <c r="AV88" i="66"/>
  <c r="AE6" i="66"/>
  <c r="BE88" i="66"/>
  <c r="AY102" i="66"/>
  <c r="AX101" i="66"/>
  <c r="AP97" i="102"/>
  <c r="AK94" i="102"/>
  <c r="AN86" i="102"/>
  <c r="AA5" i="102"/>
  <c r="AX81" i="102"/>
  <c r="AT86" i="102"/>
  <c r="AS58" i="101"/>
  <c r="AP55" i="101"/>
  <c r="AS54" i="101"/>
  <c r="AG34" i="101"/>
  <c r="AN33" i="101"/>
  <c r="AE32" i="101"/>
  <c r="AG55" i="101"/>
  <c r="AN54" i="101"/>
  <c r="AU53" i="101"/>
  <c r="AL52" i="101"/>
  <c r="AN34" i="101"/>
  <c r="AL32" i="101"/>
  <c r="AG56" i="101"/>
  <c r="AE54" i="101"/>
  <c r="AG52" i="101"/>
  <c r="AN51" i="101"/>
  <c r="AU34" i="101"/>
  <c r="AP33" i="101"/>
  <c r="AG32" i="101"/>
  <c r="AJ81" i="102"/>
  <c r="AP54" i="101"/>
  <c r="AK53" i="101"/>
  <c r="AN52" i="101"/>
  <c r="AL34" i="101"/>
  <c r="AG33" i="101"/>
  <c r="AE31" i="101"/>
  <c r="AE27" i="101"/>
  <c r="AJ58" i="97"/>
  <c r="AM57" i="97"/>
  <c r="AL27" i="101"/>
  <c r="AZ55" i="97"/>
  <c r="AE29" i="101"/>
  <c r="AK57" i="97"/>
  <c r="AV56" i="97"/>
  <c r="AU30" i="101"/>
  <c r="AP29" i="101"/>
  <c r="AS34" i="100"/>
  <c r="AS196" i="100"/>
  <c r="AL189" i="100"/>
  <c r="AV105" i="100"/>
  <c r="AJ171" i="100"/>
  <c r="AZ196" i="100"/>
  <c r="AJ196" i="100"/>
  <c r="BA156" i="100"/>
  <c r="AS189" i="100"/>
  <c r="AG189" i="100"/>
  <c r="AX182" i="100"/>
  <c r="AQ97" i="100"/>
  <c r="AZ156" i="100"/>
  <c r="AF189" i="100"/>
  <c r="AY156" i="100"/>
  <c r="AD88" i="77"/>
  <c r="AM55" i="75"/>
  <c r="AZ84" i="75"/>
  <c r="BD84" i="75"/>
  <c r="BE84" i="75"/>
  <c r="BB84" i="75"/>
  <c r="BC84" i="75"/>
  <c r="BD64" i="75"/>
  <c r="BC64" i="75"/>
  <c r="BB64" i="75"/>
  <c r="BE64" i="75"/>
  <c r="AX50" i="74"/>
  <c r="AP53" i="64"/>
  <c r="BE53" i="64"/>
  <c r="BD53" i="64"/>
  <c r="BB53" i="64"/>
  <c r="BC53" i="64"/>
  <c r="AN127" i="66"/>
  <c r="AG25" i="101"/>
  <c r="AJ57" i="97"/>
  <c r="AS55" i="97"/>
  <c r="AN54" i="97"/>
  <c r="AJ51" i="97"/>
  <c r="AP33" i="97"/>
  <c r="AZ31" i="97"/>
  <c r="AZ28" i="97"/>
  <c r="AZ53" i="97"/>
  <c r="AQ53" i="97"/>
  <c r="AN34" i="97"/>
  <c r="AP25" i="97"/>
  <c r="AA23" i="74"/>
  <c r="BB23" i="74"/>
  <c r="BD23" i="74"/>
  <c r="BE23" i="74"/>
  <c r="BC23" i="74"/>
  <c r="AA15" i="67"/>
  <c r="BA77" i="67"/>
  <c r="AI102" i="75"/>
  <c r="BC33" i="74"/>
  <c r="BB33" i="74"/>
  <c r="BE33" i="74"/>
  <c r="BD33" i="74"/>
  <c r="AT45" i="76"/>
  <c r="AZ45" i="76"/>
  <c r="AJ45" i="76"/>
  <c r="AM48" i="75"/>
  <c r="AA24" i="74"/>
  <c r="BB24" i="74"/>
  <c r="BE24" i="74"/>
  <c r="BD24" i="74"/>
  <c r="BC24" i="74"/>
  <c r="AX171" i="100"/>
  <c r="AA83" i="100"/>
  <c r="AP39" i="64"/>
  <c r="AW34" i="64"/>
  <c r="AW48" i="64"/>
  <c r="BD48" i="64"/>
  <c r="BB48" i="64"/>
  <c r="BE48" i="64"/>
  <c r="BC48" i="64"/>
  <c r="AX53" i="64"/>
  <c r="AJ34" i="64"/>
  <c r="AD39" i="64"/>
  <c r="AS98" i="102"/>
  <c r="AU98" i="102"/>
  <c r="AU56" i="101"/>
  <c r="AL55" i="101"/>
  <c r="AE52" i="101"/>
  <c r="AW81" i="102"/>
  <c r="AF92" i="102"/>
  <c r="AU57" i="101"/>
  <c r="AP56" i="101"/>
  <c r="AS55" i="101"/>
  <c r="AG51" i="101"/>
  <c r="AE33" i="101"/>
  <c r="AU81" i="102"/>
  <c r="AV81" i="102"/>
  <c r="AE58" i="101"/>
  <c r="AS52" i="101"/>
  <c r="AE26" i="101"/>
  <c r="AE34" i="101"/>
  <c r="AL33" i="101"/>
  <c r="AU55" i="101"/>
  <c r="AL54" i="101"/>
  <c r="AG53" i="101"/>
  <c r="AL30" i="101"/>
  <c r="AZ58" i="97"/>
  <c r="AZ67" i="113"/>
  <c r="AU28" i="101"/>
  <c r="AK56" i="97"/>
  <c r="AV55" i="97"/>
  <c r="AP28" i="101"/>
  <c r="AP58" i="97"/>
  <c r="AM55" i="97"/>
  <c r="BA163" i="100"/>
  <c r="AX156" i="100"/>
  <c r="AT189" i="100"/>
  <c r="AH189" i="100"/>
  <c r="AF171" i="100"/>
  <c r="AW90" i="100"/>
  <c r="AH182" i="100"/>
  <c r="AY105" i="100"/>
  <c r="AZ189" i="100"/>
  <c r="AB90" i="100"/>
  <c r="AY189" i="100"/>
  <c r="AI55" i="75"/>
  <c r="AL48" i="75"/>
  <c r="BA100" i="75"/>
  <c r="BE34" i="74"/>
  <c r="BD34" i="74"/>
  <c r="BB34" i="74"/>
  <c r="BC34" i="74"/>
  <c r="AY35" i="75"/>
  <c r="AY44" i="75" s="1"/>
  <c r="AL127" i="66"/>
  <c r="AC29" i="101"/>
  <c r="AQ54" i="97"/>
  <c r="AV31" i="97"/>
  <c r="AJ27" i="97"/>
  <c r="AZ33" i="97"/>
  <c r="AQ29" i="97"/>
  <c r="AD26" i="67"/>
  <c r="AP93" i="102"/>
  <c r="AQ39" i="77"/>
  <c r="AG47" i="76"/>
  <c r="BB32" i="74"/>
  <c r="BD32" i="74"/>
  <c r="BE32" i="74"/>
  <c r="BC32" i="74"/>
  <c r="BD42" i="74"/>
  <c r="BC42" i="74"/>
  <c r="BB42" i="74"/>
  <c r="BE42" i="74"/>
  <c r="AW97" i="102"/>
  <c r="AT93" i="102"/>
  <c r="BA76" i="113"/>
  <c r="BA80" i="113"/>
  <c r="AN171" i="100"/>
  <c r="BA79" i="102"/>
  <c r="AY79" i="102"/>
  <c r="AB35" i="75"/>
  <c r="BA171" i="100"/>
  <c r="AQ171" i="100"/>
  <c r="AA50" i="75"/>
  <c r="BE50" i="75"/>
  <c r="BB50" i="75"/>
  <c r="BC50" i="75"/>
  <c r="BD50" i="75"/>
  <c r="AT171" i="100"/>
  <c r="BE70" i="75"/>
  <c r="BD70" i="75"/>
  <c r="BB70" i="75"/>
  <c r="BC70" i="75"/>
  <c r="AX27" i="101"/>
  <c r="AH27" i="101"/>
  <c r="AM32" i="101"/>
  <c r="AQ53" i="101"/>
  <c r="AA53" i="101"/>
  <c r="AD32" i="101"/>
  <c r="AQ58" i="101"/>
  <c r="AA58" i="101"/>
  <c r="AD53" i="101"/>
  <c r="AT25" i="101"/>
  <c r="AM34" i="101"/>
  <c r="AD58" i="101"/>
  <c r="AO57" i="101"/>
  <c r="AM55" i="101"/>
  <c r="AO53" i="101"/>
  <c r="AD34" i="101"/>
  <c r="AO33" i="101"/>
  <c r="AM31" i="101"/>
  <c r="AA31" i="101"/>
  <c r="AT27" i="101"/>
  <c r="AD27" i="101"/>
  <c r="AD28" i="101"/>
  <c r="AV28" i="101"/>
  <c r="AV29" i="101"/>
  <c r="AO26" i="101"/>
  <c r="AF25" i="101"/>
  <c r="AC31" i="101"/>
  <c r="AO27" i="101"/>
  <c r="AZ57" i="101"/>
  <c r="AJ57" i="101"/>
  <c r="AM56" i="101"/>
  <c r="AX56" i="101"/>
  <c r="AH56" i="101"/>
  <c r="AM53" i="101"/>
  <c r="AW51" i="101"/>
  <c r="AM58" i="101"/>
  <c r="AW56" i="101"/>
  <c r="AM26" i="101"/>
  <c r="AQ51" i="101"/>
  <c r="AA51" i="101"/>
  <c r="AT30" i="101"/>
  <c r="AM27" i="101"/>
  <c r="AT31" i="101"/>
  <c r="AM28" i="101"/>
  <c r="AX29" i="101"/>
  <c r="AH29" i="101"/>
  <c r="AW29" i="101"/>
  <c r="AW25" i="101"/>
  <c r="AC25" i="101"/>
  <c r="AC27" i="101"/>
  <c r="AK58" i="101"/>
  <c r="AQ56" i="101"/>
  <c r="AA56" i="101"/>
  <c r="AW54" i="101"/>
  <c r="AP51" i="101"/>
  <c r="AK34" i="101"/>
  <c r="AY32" i="101"/>
  <c r="AI32" i="101"/>
  <c r="AY57" i="101"/>
  <c r="AI57" i="101"/>
  <c r="AX52" i="101"/>
  <c r="AH52" i="101"/>
  <c r="AQ33" i="101"/>
  <c r="AA33" i="101"/>
  <c r="AW31" i="101"/>
  <c r="AX57" i="101"/>
  <c r="AH57" i="101"/>
  <c r="AQ54" i="101"/>
  <c r="AA54" i="101"/>
  <c r="AW52" i="101"/>
  <c r="AP25" i="101"/>
  <c r="AY34" i="101"/>
  <c r="AI34" i="101"/>
  <c r="AX58" i="101"/>
  <c r="AH58" i="101"/>
  <c r="AQ55" i="101"/>
  <c r="AA55" i="101"/>
  <c r="AW53" i="101"/>
  <c r="AR52" i="101"/>
  <c r="AB52" i="101"/>
  <c r="AX34" i="101"/>
  <c r="AH34" i="101"/>
  <c r="AQ31" i="101"/>
  <c r="AX30" i="101"/>
  <c r="AH30" i="101"/>
  <c r="AQ27" i="101"/>
  <c r="AA27" i="101"/>
  <c r="AP31" i="101"/>
  <c r="AY28" i="101"/>
  <c r="AI28" i="101"/>
  <c r="AQ29" i="101"/>
  <c r="AA29" i="101"/>
  <c r="AY30" i="101"/>
  <c r="AI30" i="101"/>
  <c r="AW30" i="101"/>
  <c r="AR29" i="101"/>
  <c r="AB25" i="101"/>
  <c r="AB30" i="101"/>
  <c r="AB26" i="101"/>
  <c r="AB31" i="101"/>
  <c r="AB27" i="101"/>
  <c r="AW58" i="101"/>
  <c r="AX55" i="101"/>
  <c r="AH55" i="101"/>
  <c r="AQ52" i="101"/>
  <c r="AA52" i="101"/>
  <c r="AW34" i="101"/>
  <c r="AZ58" i="101"/>
  <c r="AJ58" i="101"/>
  <c r="AX32" i="101"/>
  <c r="AH32" i="101"/>
  <c r="AX53" i="101"/>
  <c r="AH53" i="101"/>
  <c r="AQ26" i="101"/>
  <c r="AA26" i="101"/>
  <c r="AX54" i="101"/>
  <c r="AH54" i="101"/>
  <c r="AX26" i="101"/>
  <c r="AH26" i="101"/>
  <c r="AA32" i="101"/>
  <c r="AX28" i="101"/>
  <c r="AH28" i="101"/>
  <c r="AJ29" i="101"/>
  <c r="AW26" i="101"/>
  <c r="AY56" i="101"/>
  <c r="AI56" i="101"/>
  <c r="AB53" i="101"/>
  <c r="AX51" i="101"/>
  <c r="AH51" i="101"/>
  <c r="AQ32" i="101"/>
  <c r="AQ57" i="101"/>
  <c r="AA57" i="101"/>
  <c r="AW55" i="101"/>
  <c r="AP52" i="101"/>
  <c r="AK51" i="101"/>
  <c r="AR34" i="101"/>
  <c r="AY33" i="101"/>
  <c r="AI33" i="101"/>
  <c r="AP57" i="101"/>
  <c r="AK56" i="101"/>
  <c r="AR55" i="101"/>
  <c r="AY54" i="101"/>
  <c r="AI54" i="101"/>
  <c r="AX25" i="101"/>
  <c r="AH25" i="101"/>
  <c r="AQ34" i="101"/>
  <c r="AA34" i="101"/>
  <c r="AW32" i="101"/>
  <c r="AP58" i="101"/>
  <c r="AK57" i="101"/>
  <c r="AR56" i="101"/>
  <c r="AY55" i="101"/>
  <c r="AI55" i="101"/>
  <c r="AP34" i="101"/>
  <c r="AR32" i="101"/>
  <c r="AY31" i="101"/>
  <c r="AY27" i="101"/>
  <c r="AI27" i="101"/>
  <c r="AQ28" i="101"/>
  <c r="AA28" i="101"/>
  <c r="AI29" i="101"/>
  <c r="AQ30" i="101"/>
  <c r="AA30" i="101"/>
  <c r="AR25" i="101"/>
  <c r="AR30" i="101"/>
  <c r="AW27" i="101"/>
  <c r="AR26" i="101"/>
  <c r="AB26" i="67"/>
  <c r="AC77" i="67"/>
  <c r="AI79" i="102"/>
  <c r="AM93" i="102"/>
  <c r="AV93" i="102"/>
  <c r="AF93" i="102"/>
  <c r="AT97" i="102"/>
  <c r="AB82" i="102"/>
  <c r="AH80" i="102"/>
  <c r="AY94" i="102"/>
  <c r="AE94" i="102"/>
  <c r="AV97" i="102"/>
  <c r="AR97" i="102"/>
  <c r="AV82" i="102"/>
  <c r="AW92" i="102"/>
  <c r="AI93" i="102"/>
  <c r="AR93" i="102"/>
  <c r="AU91" i="102"/>
  <c r="AT82" i="102"/>
  <c r="AN97" i="102"/>
  <c r="AK97" i="102"/>
  <c r="AZ98" i="102"/>
  <c r="AT85" i="102"/>
  <c r="AX93" i="102"/>
  <c r="AE85" i="102"/>
  <c r="AP94" i="102"/>
  <c r="AH93" i="102"/>
  <c r="AL93" i="102"/>
  <c r="AB80" i="102"/>
  <c r="AU80" i="102"/>
  <c r="AG75" i="102"/>
  <c r="AD94" i="102"/>
  <c r="AM82" i="102"/>
  <c r="AC98" i="102"/>
  <c r="AD97" i="102"/>
  <c r="AW94" i="102"/>
  <c r="AO94" i="102"/>
  <c r="AC82" i="102"/>
  <c r="AS85" i="102"/>
  <c r="AC85" i="102"/>
  <c r="AR94" i="102"/>
  <c r="AY5" i="102"/>
  <c r="AI5" i="102"/>
  <c r="AM86" i="102"/>
  <c r="AV85" i="102"/>
  <c r="AN85" i="102"/>
  <c r="AY82" i="102"/>
  <c r="AQ82" i="102"/>
  <c r="AE82" i="102"/>
  <c r="AE97" i="102"/>
  <c r="AX94" i="102"/>
  <c r="AL82" i="102"/>
  <c r="AN81" i="102"/>
  <c r="AC81" i="102"/>
  <c r="AW80" i="102"/>
  <c r="AG80" i="102"/>
  <c r="AR81" i="102"/>
  <c r="AG81" i="102"/>
  <c r="AZ80" i="102"/>
  <c r="AR80" i="102"/>
  <c r="AH79" i="102"/>
  <c r="AY81" i="102"/>
  <c r="AQ81" i="102"/>
  <c r="AI81" i="102"/>
  <c r="BA81" i="102"/>
  <c r="AP81" i="102"/>
  <c r="AF81" i="102"/>
  <c r="AE80" i="102"/>
  <c r="AV5" i="102"/>
  <c r="AN5" i="102"/>
  <c r="AZ81" i="102"/>
  <c r="AD81" i="102"/>
  <c r="AL80" i="102"/>
  <c r="AU79" i="102"/>
  <c r="AE79" i="102"/>
  <c r="AC27" i="102"/>
  <c r="AC72" i="102" s="1"/>
  <c r="AC86" i="102"/>
  <c r="AW82" i="102"/>
  <c r="AG82" i="102"/>
  <c r="AR82" i="102"/>
  <c r="AI82" i="102"/>
  <c r="AX82" i="102"/>
  <c r="AJ80" i="102"/>
  <c r="AM91" i="102"/>
  <c r="AE93" i="102"/>
  <c r="AP80" i="102"/>
  <c r="AS82" i="102"/>
  <c r="AK82" i="102"/>
  <c r="AN82" i="102"/>
  <c r="AU5" i="102"/>
  <c r="AE5" i="102"/>
  <c r="AG92" i="102"/>
  <c r="AB5" i="102"/>
  <c r="AG5" i="102"/>
  <c r="AQ27" i="102"/>
  <c r="AQ72" i="102" s="1"/>
  <c r="AA27" i="102"/>
  <c r="AA72" i="102" s="1"/>
  <c r="AO27" i="102"/>
  <c r="AO72" i="102" s="1"/>
  <c r="AS56" i="97"/>
  <c r="AN55" i="97"/>
  <c r="AQ55" i="97"/>
  <c r="AD54" i="97"/>
  <c r="AY56" i="97"/>
  <c r="AD55" i="97"/>
  <c r="AY34" i="97"/>
  <c r="AD33" i="97"/>
  <c r="AY30" i="97"/>
  <c r="AS28" i="97"/>
  <c r="AN27" i="97"/>
  <c r="AQ26" i="97"/>
  <c r="AN52" i="97"/>
  <c r="AN32" i="97"/>
  <c r="AS29" i="97"/>
  <c r="AN53" i="97"/>
  <c r="AD51" i="97"/>
  <c r="AQ32" i="97"/>
  <c r="AT31" i="97"/>
  <c r="AD52" i="97"/>
  <c r="AY33" i="97"/>
  <c r="AT32" i="97"/>
  <c r="AS31" i="97"/>
  <c r="AD28" i="97"/>
  <c r="AY25" i="97"/>
  <c r="AN58" i="97"/>
  <c r="AY57" i="97"/>
  <c r="AY58" i="97"/>
  <c r="AT57" i="97"/>
  <c r="AD57" i="97"/>
  <c r="AQ56" i="97"/>
  <c r="AT55" i="97"/>
  <c r="AD56" i="97"/>
  <c r="AY54" i="97"/>
  <c r="AT53" i="97"/>
  <c r="AS52" i="97"/>
  <c r="AN51" i="97"/>
  <c r="AQ34" i="97"/>
  <c r="AT33" i="97"/>
  <c r="AQ30" i="97"/>
  <c r="AT29" i="97"/>
  <c r="AD29" i="97"/>
  <c r="AY51" i="97"/>
  <c r="AS33" i="97"/>
  <c r="AY31" i="97"/>
  <c r="AT30" i="97"/>
  <c r="AY27" i="97"/>
  <c r="AT26" i="97"/>
  <c r="AS25" i="97"/>
  <c r="AN33" i="97"/>
  <c r="AS26" i="97"/>
  <c r="AS51" i="97"/>
  <c r="AQ33" i="97"/>
  <c r="AN30" i="97"/>
  <c r="AT25" i="97"/>
  <c r="AQ25" i="97"/>
  <c r="AS57" i="97"/>
  <c r="AN56" i="97"/>
  <c r="AY55" i="97"/>
  <c r="AT54" i="97"/>
  <c r="AS58" i="97"/>
  <c r="AN57" i="97"/>
  <c r="AS54" i="97"/>
  <c r="AS32" i="97"/>
  <c r="AS53" i="97"/>
  <c r="AQ51" i="97"/>
  <c r="AQ31" i="97"/>
  <c r="AY52" i="97"/>
  <c r="AT51" i="97"/>
  <c r="AS34" i="97"/>
  <c r="AD31" i="97"/>
  <c r="AY53" i="97"/>
  <c r="AT52" i="97"/>
  <c r="AY29" i="97"/>
  <c r="AS27" i="97"/>
  <c r="AW102" i="66"/>
  <c r="AR34" i="100"/>
  <c r="AT102" i="75"/>
  <c r="AY88" i="77"/>
  <c r="AI88" i="77"/>
  <c r="AQ77" i="67"/>
  <c r="AK92" i="102"/>
  <c r="AG94" i="102"/>
  <c r="AM92" i="102"/>
  <c r="AS77" i="67"/>
  <c r="AT94" i="102"/>
  <c r="AU97" i="102"/>
  <c r="AQ130" i="100"/>
  <c r="AF77" i="67"/>
  <c r="AP94" i="77"/>
  <c r="AQ94" i="77"/>
  <c r="BA93" i="77"/>
  <c r="BB93" i="77"/>
  <c r="AK48" i="77"/>
  <c r="AK93" i="77"/>
  <c r="AN47" i="77"/>
  <c r="AN92" i="77"/>
  <c r="AO92" i="77"/>
  <c r="AF47" i="77"/>
  <c r="AG92" i="77"/>
  <c r="AZ76" i="113"/>
  <c r="AZ28" i="101"/>
  <c r="AZ27" i="101"/>
  <c r="AZ30" i="101"/>
  <c r="AZ25" i="101"/>
  <c r="AZ29" i="101"/>
  <c r="AJ26" i="101"/>
  <c r="AJ28" i="101"/>
  <c r="AJ31" i="101"/>
  <c r="AA18" i="70"/>
  <c r="AA20" i="70"/>
  <c r="AA19" i="70"/>
  <c r="AA15" i="70"/>
  <c r="AV35" i="75"/>
  <c r="AV67" i="75" s="1"/>
  <c r="AF35" i="75"/>
  <c r="AQ34" i="75"/>
  <c r="AQ50" i="75" s="1"/>
  <c r="AQ53" i="74"/>
  <c r="AK67" i="102"/>
  <c r="AK91" i="102" s="1"/>
  <c r="AK5" i="102"/>
  <c r="AA97" i="100"/>
  <c r="AP97" i="100"/>
  <c r="AV6" i="66"/>
  <c r="AH127" i="66"/>
  <c r="AO98" i="102"/>
  <c r="AN94" i="102"/>
  <c r="AF94" i="102"/>
  <c r="AX79" i="102"/>
  <c r="AQ92" i="102"/>
  <c r="AZ56" i="101"/>
  <c r="AJ56" i="101"/>
  <c r="AS97" i="100"/>
  <c r="AZ97" i="100"/>
  <c r="AV97" i="100"/>
  <c r="BC53" i="113"/>
  <c r="AE171" i="100"/>
  <c r="AY97" i="100"/>
  <c r="AQ196" i="100"/>
  <c r="AI97" i="100"/>
  <c r="AT105" i="100"/>
  <c r="AL97" i="100"/>
  <c r="AV25" i="97"/>
  <c r="AV30" i="97"/>
  <c r="AV34" i="97"/>
  <c r="AV52" i="97"/>
  <c r="AV51" i="97"/>
  <c r="AV54" i="97"/>
  <c r="AV29" i="97"/>
  <c r="AV33" i="97"/>
  <c r="AV28" i="97"/>
  <c r="AV27" i="97"/>
  <c r="AV32" i="97"/>
  <c r="AF25" i="97"/>
  <c r="AF29" i="97"/>
  <c r="AF53" i="97"/>
  <c r="AF32" i="97"/>
  <c r="AF31" i="97"/>
  <c r="AF57" i="97"/>
  <c r="AF26" i="97"/>
  <c r="AF27" i="97"/>
  <c r="AF51" i="97"/>
  <c r="AF55" i="97"/>
  <c r="AF30" i="97"/>
  <c r="AF34" i="97"/>
  <c r="AF54" i="97"/>
  <c r="AF28" i="97"/>
  <c r="AF52" i="97"/>
  <c r="AK28" i="101"/>
  <c r="AK31" i="101"/>
  <c r="AK30" i="101"/>
  <c r="AK27" i="101"/>
  <c r="AK26" i="101"/>
  <c r="AK29" i="101"/>
  <c r="AP51" i="97"/>
  <c r="AP30" i="97"/>
  <c r="AP53" i="97"/>
  <c r="AP56" i="97"/>
  <c r="AP54" i="97"/>
  <c r="AP28" i="97"/>
  <c r="AP32" i="97"/>
  <c r="AP52" i="97"/>
  <c r="AP27" i="97"/>
  <c r="AP26" i="97"/>
  <c r="AP34" i="97"/>
  <c r="AB50" i="77"/>
  <c r="AB95" i="77"/>
  <c r="AC95" i="77"/>
  <c r="AX34" i="75"/>
  <c r="AY82" i="75" s="1"/>
  <c r="AS96" i="75"/>
  <c r="AR96" i="75"/>
  <c r="AD23" i="76"/>
  <c r="AE23" i="76"/>
  <c r="AO31" i="77"/>
  <c r="AO39" i="77" s="1"/>
  <c r="AO34" i="75"/>
  <c r="AO53" i="74"/>
  <c r="AH88" i="66"/>
  <c r="AJ86" i="102"/>
  <c r="AZ82" i="102"/>
  <c r="AK80" i="102"/>
  <c r="AY91" i="102"/>
  <c r="AZ33" i="101"/>
  <c r="AJ33" i="101"/>
  <c r="AN92" i="102"/>
  <c r="AZ34" i="101"/>
  <c r="AJ34" i="101"/>
  <c r="AM80" i="102"/>
  <c r="AF5" i="102"/>
  <c r="AZ51" i="101"/>
  <c r="AJ51" i="101"/>
  <c r="AZ31" i="101"/>
  <c r="AL92" i="102"/>
  <c r="AK97" i="100"/>
  <c r="AZ53" i="113"/>
  <c r="AN97" i="100"/>
  <c r="AB97" i="100"/>
  <c r="AJ25" i="101"/>
  <c r="AZ26" i="101"/>
  <c r="AJ27" i="101"/>
  <c r="AW67" i="102"/>
  <c r="AW5" i="102"/>
  <c r="AL34" i="100"/>
  <c r="AU88" i="77"/>
  <c r="AV88" i="77"/>
  <c r="AI28" i="97"/>
  <c r="AI25" i="97"/>
  <c r="AI52" i="97"/>
  <c r="AI31" i="97"/>
  <c r="AI30" i="97"/>
  <c r="AI34" i="97"/>
  <c r="AI56" i="97"/>
  <c r="AI54" i="97"/>
  <c r="AI29" i="97"/>
  <c r="AI33" i="97"/>
  <c r="AI53" i="97"/>
  <c r="AI27" i="97"/>
  <c r="AI51" i="97"/>
  <c r="AU35" i="75"/>
  <c r="AU67" i="75" s="1"/>
  <c r="AS47" i="76"/>
  <c r="AS24" i="77"/>
  <c r="AG57" i="75"/>
  <c r="AG105" i="75"/>
  <c r="AH70" i="102"/>
  <c r="AH5" i="102"/>
  <c r="AU29" i="97"/>
  <c r="AU33" i="97"/>
  <c r="AU53" i="97"/>
  <c r="AU27" i="97"/>
  <c r="AU51" i="97"/>
  <c r="AU32" i="97"/>
  <c r="AU25" i="97"/>
  <c r="AU52" i="97"/>
  <c r="AU31" i="97"/>
  <c r="AU26" i="97"/>
  <c r="AU30" i="97"/>
  <c r="AU34" i="97"/>
  <c r="AU56" i="97"/>
  <c r="AO26" i="97"/>
  <c r="AO30" i="97"/>
  <c r="AO29" i="97"/>
  <c r="AO28" i="97"/>
  <c r="AO52" i="97"/>
  <c r="AO55" i="97"/>
  <c r="AO27" i="97"/>
  <c r="AO31" i="97"/>
  <c r="AO33" i="97"/>
  <c r="AO25" i="97"/>
  <c r="AO51" i="97"/>
  <c r="AO53" i="97"/>
  <c r="AO32" i="97"/>
  <c r="AO54" i="97"/>
  <c r="AO58" i="97"/>
  <c r="BC59" i="113"/>
  <c r="AM189" i="100"/>
  <c r="BA34" i="100"/>
  <c r="BB200" i="100" s="1"/>
  <c r="AT196" i="100"/>
  <c r="AD196" i="100"/>
  <c r="AD97" i="100"/>
  <c r="AR51" i="74"/>
  <c r="AS51" i="74"/>
  <c r="AK98" i="102"/>
  <c r="AZ53" i="101"/>
  <c r="AJ53" i="101"/>
  <c r="AZ54" i="101"/>
  <c r="AJ54" i="101"/>
  <c r="AZ55" i="101"/>
  <c r="AJ55" i="101"/>
  <c r="AZ32" i="101"/>
  <c r="AJ32" i="101"/>
  <c r="BA97" i="100"/>
  <c r="AM34" i="100"/>
  <c r="AR97" i="100"/>
  <c r="AB196" i="100"/>
  <c r="AM171" i="100"/>
  <c r="AM97" i="100"/>
  <c r="AT97" i="100"/>
  <c r="AH14" i="66"/>
  <c r="AH74" i="66" s="1"/>
  <c r="AJ30" i="101"/>
  <c r="AV26" i="97"/>
  <c r="AZ77" i="67"/>
  <c r="AO15" i="67"/>
  <c r="AX77" i="67"/>
  <c r="AH77" i="67"/>
  <c r="BD77" i="67"/>
  <c r="BD5" i="67" s="1"/>
  <c r="AR77" i="67"/>
  <c r="AX26" i="67"/>
  <c r="AZ34" i="100"/>
  <c r="AQ51" i="74"/>
  <c r="AN46" i="77"/>
  <c r="AD89" i="66"/>
  <c r="AO128" i="66"/>
  <c r="AX14" i="66"/>
  <c r="AX74" i="66" s="1"/>
  <c r="AS56" i="67"/>
  <c r="AQ26" i="67"/>
  <c r="AA26" i="67"/>
  <c r="AO23" i="76"/>
  <c r="AH23" i="76"/>
  <c r="AX51" i="74"/>
  <c r="AB27" i="102"/>
  <c r="AB72" i="102" s="1"/>
  <c r="AB75" i="102" s="1"/>
  <c r="AH47" i="76"/>
  <c r="BA102" i="75"/>
  <c r="AK102" i="75"/>
  <c r="AI77" i="67"/>
  <c r="AO77" i="67"/>
  <c r="AZ88" i="77"/>
  <c r="AJ88" i="77"/>
  <c r="AU77" i="67"/>
  <c r="AH26" i="67"/>
  <c r="AL26" i="67"/>
  <c r="AL14" i="66"/>
  <c r="AL74" i="66" s="1"/>
  <c r="AE56" i="67"/>
  <c r="AS88" i="77"/>
  <c r="AE97" i="100"/>
  <c r="AC182" i="100"/>
  <c r="AD182" i="100"/>
  <c r="AT182" i="100"/>
  <c r="BD59" i="113"/>
  <c r="AR116" i="100"/>
  <c r="AW116" i="100"/>
  <c r="AP56" i="113"/>
  <c r="AX116" i="100"/>
  <c r="BA116" i="100"/>
  <c r="AP34" i="100"/>
  <c r="AS116" i="100"/>
  <c r="AP116" i="100"/>
  <c r="AC189" i="100"/>
  <c r="AB189" i="100"/>
  <c r="AQ189" i="100"/>
  <c r="AQ123" i="100"/>
  <c r="AA90" i="100"/>
  <c r="AY90" i="100"/>
  <c r="AD90" i="100"/>
  <c r="AL90" i="100"/>
  <c r="AI90" i="100"/>
  <c r="AF90" i="100"/>
  <c r="AR90" i="100"/>
  <c r="AV90" i="100"/>
  <c r="AC90" i="100"/>
  <c r="AK90" i="100"/>
  <c r="AR123" i="100"/>
  <c r="AV123" i="100"/>
  <c r="AX123" i="100"/>
  <c r="AZ123" i="100"/>
  <c r="AU123" i="100"/>
  <c r="AY123" i="100"/>
  <c r="AS123" i="100"/>
  <c r="AW123" i="100"/>
  <c r="AO189" i="100"/>
  <c r="AS105" i="100"/>
  <c r="AX163" i="100"/>
  <c r="AX196" i="100"/>
  <c r="AX97" i="100"/>
  <c r="AY196" i="100"/>
  <c r="AI196" i="100"/>
  <c r="AH196" i="100"/>
  <c r="AW130" i="100"/>
  <c r="AG97" i="100"/>
  <c r="AG182" i="100"/>
  <c r="AV116" i="100"/>
  <c r="AN189" i="100"/>
  <c r="AN90" i="100"/>
  <c r="AW72" i="100"/>
  <c r="AQ105" i="100"/>
  <c r="AA72" i="100"/>
  <c r="AY72" i="100"/>
  <c r="AF72" i="100"/>
  <c r="AN72" i="100"/>
  <c r="AR72" i="100"/>
  <c r="AV72" i="100"/>
  <c r="AL72" i="100"/>
  <c r="AI72" i="100"/>
  <c r="AZ138" i="100"/>
  <c r="AX72" i="100"/>
  <c r="AX53" i="113"/>
  <c r="AH171" i="100"/>
  <c r="AI171" i="100"/>
  <c r="AU130" i="100"/>
  <c r="AU196" i="100"/>
  <c r="AO34" i="100"/>
  <c r="AG196" i="100"/>
  <c r="AT90" i="100"/>
  <c r="AP90" i="100"/>
  <c r="AZ72" i="100"/>
  <c r="AJ72" i="100"/>
  <c r="AZ163" i="100"/>
  <c r="AV196" i="100"/>
  <c r="BE59" i="113"/>
  <c r="AU72" i="100"/>
  <c r="AQ72" i="100"/>
  <c r="AU97" i="100"/>
  <c r="AJ90" i="100"/>
  <c r="AD72" i="100"/>
  <c r="AQ90" i="100"/>
  <c r="AE90" i="100"/>
  <c r="AZ116" i="100"/>
  <c r="AD171" i="100"/>
  <c r="AT123" i="100"/>
  <c r="AF97" i="100"/>
  <c r="BA90" i="100"/>
  <c r="AO90" i="100"/>
  <c r="AY138" i="100"/>
  <c r="AM72" i="100"/>
  <c r="AO182" i="100"/>
  <c r="AX105" i="100"/>
  <c r="AX130" i="100"/>
  <c r="AU90" i="100"/>
  <c r="AM90" i="100"/>
  <c r="AW97" i="100"/>
  <c r="AP123" i="100"/>
  <c r="AW34" i="100"/>
  <c r="AW196" i="100"/>
  <c r="AX90" i="100"/>
  <c r="AP189" i="100"/>
  <c r="AH90" i="100"/>
  <c r="AQ34" i="100"/>
  <c r="AV130" i="100"/>
  <c r="AF196" i="100"/>
  <c r="AS90" i="100"/>
  <c r="AT116" i="100"/>
  <c r="AY163" i="100"/>
  <c r="AR189" i="100"/>
  <c r="AH97" i="100"/>
  <c r="AU34" i="100"/>
  <c r="AV34" i="100"/>
  <c r="AB34" i="100"/>
  <c r="AX34" i="100"/>
  <c r="AH34" i="100"/>
  <c r="AO72" i="100"/>
  <c r="AD34" i="100"/>
  <c r="AR25" i="97"/>
  <c r="AR33" i="97"/>
  <c r="AR52" i="97"/>
  <c r="AR54" i="97"/>
  <c r="AR32" i="97"/>
  <c r="AR57" i="97"/>
  <c r="AR34" i="97"/>
  <c r="AR53" i="97"/>
  <c r="AR28" i="97"/>
  <c r="AR31" i="97"/>
  <c r="AR51" i="97"/>
  <c r="AN45" i="76"/>
  <c r="AO45" i="76"/>
  <c r="AM50" i="77"/>
  <c r="AN95" i="77"/>
  <c r="AM95" i="77"/>
  <c r="AX68" i="102"/>
  <c r="AX5" i="102"/>
  <c r="AS68" i="102"/>
  <c r="AS5" i="102"/>
  <c r="AS30" i="101"/>
  <c r="AS29" i="101"/>
  <c r="AS28" i="101"/>
  <c r="AS27" i="101"/>
  <c r="AS26" i="101"/>
  <c r="AS25" i="101"/>
  <c r="AN29" i="101"/>
  <c r="AN28" i="101"/>
  <c r="AN27" i="101"/>
  <c r="AN26" i="101"/>
  <c r="AN25" i="101"/>
  <c r="AK25" i="97"/>
  <c r="AK51" i="97"/>
  <c r="AK29" i="97"/>
  <c r="AK27" i="97"/>
  <c r="AK53" i="97"/>
  <c r="AK28" i="97"/>
  <c r="AK33" i="97"/>
  <c r="AK55" i="97"/>
  <c r="AK58" i="97"/>
  <c r="AM17" i="70"/>
  <c r="AM18" i="70"/>
  <c r="AM15" i="70"/>
  <c r="AM16" i="70"/>
  <c r="AM20" i="70"/>
  <c r="AM19" i="70"/>
  <c r="AL31" i="77"/>
  <c r="AJ35" i="75"/>
  <c r="AK99" i="75" s="1"/>
  <c r="AJ54" i="74"/>
  <c r="AU35" i="74"/>
  <c r="AU34" i="75"/>
  <c r="AU50" i="75" s="1"/>
  <c r="AF31" i="77"/>
  <c r="AF46" i="77" s="1"/>
  <c r="AT81" i="64"/>
  <c r="AP122" i="67"/>
  <c r="BA72" i="100"/>
  <c r="AW105" i="100"/>
  <c r="AD97" i="77"/>
  <c r="AD24" i="74"/>
  <c r="AD51" i="74"/>
  <c r="AW28" i="75"/>
  <c r="AW35" i="75"/>
  <c r="AW67" i="75" s="1"/>
  <c r="AG28" i="75"/>
  <c r="AG10" i="74"/>
  <c r="AG16" i="74" s="1"/>
  <c r="AG35" i="75"/>
  <c r="AH99" i="75" s="1"/>
  <c r="AR34" i="75"/>
  <c r="AR50" i="75" s="1"/>
  <c r="AB34" i="75"/>
  <c r="AB50" i="75" s="1"/>
  <c r="AO48" i="75"/>
  <c r="AO96" i="75"/>
  <c r="AY15" i="67"/>
  <c r="AK26" i="97"/>
  <c r="AN34" i="100"/>
  <c r="AC5" i="102"/>
  <c r="AC67" i="102"/>
  <c r="AX138" i="100"/>
  <c r="AL171" i="100"/>
  <c r="AZ56" i="113"/>
  <c r="BA138" i="100"/>
  <c r="AH51" i="74"/>
  <c r="AD25" i="74"/>
  <c r="AN30" i="101"/>
  <c r="AK32" i="97"/>
  <c r="AK34" i="97"/>
  <c r="AK30" i="97"/>
  <c r="AR29" i="97"/>
  <c r="AF54" i="75"/>
  <c r="AF102" i="75"/>
  <c r="AQ35" i="75"/>
  <c r="AQ28" i="75"/>
  <c r="AI27" i="74"/>
  <c r="AA35" i="75"/>
  <c r="AE51" i="75" s="1"/>
  <c r="AG31" i="101"/>
  <c r="AG30" i="101"/>
  <c r="AG29" i="101"/>
  <c r="AG28" i="101"/>
  <c r="AG27" i="101"/>
  <c r="AL28" i="97"/>
  <c r="AL32" i="97"/>
  <c r="AL51" i="97"/>
  <c r="AL26" i="97"/>
  <c r="AL52" i="97"/>
  <c r="AL27" i="97"/>
  <c r="AL31" i="97"/>
  <c r="AL30" i="97"/>
  <c r="AL56" i="97"/>
  <c r="AL25" i="97"/>
  <c r="AL54" i="97"/>
  <c r="AL33" i="97"/>
  <c r="AL53" i="97"/>
  <c r="AL55" i="97"/>
  <c r="BB88" i="77"/>
  <c r="AL88" i="77"/>
  <c r="AY54" i="74"/>
  <c r="AX35" i="75"/>
  <c r="AT34" i="75"/>
  <c r="AT50" i="75" s="1"/>
  <c r="AD34" i="75"/>
  <c r="AD50" i="75" s="1"/>
  <c r="AN48" i="75"/>
  <c r="AN96" i="75"/>
  <c r="AD50" i="77"/>
  <c r="AE95" i="77"/>
  <c r="AH39" i="64"/>
  <c r="AC34" i="64"/>
  <c r="AL39" i="64"/>
  <c r="AF123" i="65"/>
  <c r="AW182" i="100"/>
  <c r="AT72" i="100"/>
  <c r="AP72" i="100"/>
  <c r="AH72" i="100"/>
  <c r="AB39" i="100"/>
  <c r="AS72" i="100"/>
  <c r="AG51" i="74"/>
  <c r="AH25" i="74"/>
  <c r="BC14" i="66"/>
  <c r="BC74" i="66" s="1"/>
  <c r="BC100" i="66" s="1"/>
  <c r="AK54" i="97"/>
  <c r="AK31" i="97"/>
  <c r="AM32" i="97"/>
  <c r="AM28" i="97"/>
  <c r="AM51" i="97"/>
  <c r="AM34" i="97"/>
  <c r="AM54" i="97"/>
  <c r="AM56" i="97"/>
  <c r="AM25" i="97"/>
  <c r="AM33" i="97"/>
  <c r="AM53" i="97"/>
  <c r="AM52" i="97"/>
  <c r="AM27" i="97"/>
  <c r="AM31" i="97"/>
  <c r="AM30" i="97"/>
  <c r="BA70" i="102"/>
  <c r="BB94" i="102" s="1"/>
  <c r="BA5" i="102"/>
  <c r="AW27" i="97"/>
  <c r="AW31" i="97"/>
  <c r="AW34" i="97"/>
  <c r="AW25" i="97"/>
  <c r="AW33" i="97"/>
  <c r="AW55" i="97"/>
  <c r="AW51" i="97"/>
  <c r="AW26" i="97"/>
  <c r="AW30" i="97"/>
  <c r="AW29" i="97"/>
  <c r="AW58" i="97"/>
  <c r="AW32" i="97"/>
  <c r="AW52" i="97"/>
  <c r="AW54" i="97"/>
  <c r="AC30" i="97"/>
  <c r="AC58" i="97"/>
  <c r="AC51" i="97"/>
  <c r="AC54" i="97"/>
  <c r="AC29" i="97"/>
  <c r="AC32" i="97"/>
  <c r="AC52" i="97"/>
  <c r="AC26" i="97"/>
  <c r="AC25" i="97"/>
  <c r="AC31" i="97"/>
  <c r="AC34" i="97"/>
  <c r="AC53" i="97"/>
  <c r="AC28" i="97"/>
  <c r="AO67" i="102"/>
  <c r="AO5" i="102"/>
  <c r="AY51" i="74"/>
  <c r="AI24" i="74"/>
  <c r="AI51" i="74"/>
  <c r="AQ45" i="76"/>
  <c r="AW91" i="77"/>
  <c r="AG24" i="77"/>
  <c r="AG9" i="76"/>
  <c r="AC34" i="75"/>
  <c r="AC50" i="75" s="1"/>
  <c r="AC10" i="74"/>
  <c r="AZ128" i="66"/>
  <c r="AJ33" i="97"/>
  <c r="AN25" i="97"/>
  <c r="AN29" i="97"/>
  <c r="AT77" i="67"/>
  <c r="AD77" i="67"/>
  <c r="AG77" i="67"/>
  <c r="AX25" i="97"/>
  <c r="AX31" i="97"/>
  <c r="AH25" i="97"/>
  <c r="AH31" i="97"/>
  <c r="AK47" i="76"/>
  <c r="AN46" i="76"/>
  <c r="AX27" i="102"/>
  <c r="AX72" i="102" s="1"/>
  <c r="AH27" i="102"/>
  <c r="AY9" i="76"/>
  <c r="AI128" i="66"/>
  <c r="AZ25" i="97"/>
  <c r="AZ32" i="97"/>
  <c r="AZ52" i="97"/>
  <c r="AJ25" i="97"/>
  <c r="AJ30" i="97"/>
  <c r="AJ54" i="97"/>
  <c r="AJ32" i="97"/>
  <c r="AJ52" i="97"/>
  <c r="AC56" i="67"/>
  <c r="AV56" i="67"/>
  <c r="AF56" i="67"/>
  <c r="AT27" i="97"/>
  <c r="AT34" i="97"/>
  <c r="AD27" i="97"/>
  <c r="AD34" i="97"/>
  <c r="AE20" i="70"/>
  <c r="AT102" i="66"/>
  <c r="BE128" i="66"/>
  <c r="AZ34" i="97"/>
  <c r="AJ34" i="97"/>
  <c r="AN15" i="67"/>
  <c r="AT34" i="100"/>
  <c r="AX47" i="76"/>
  <c r="AE53" i="97"/>
  <c r="AE31" i="97"/>
  <c r="AE51" i="97"/>
  <c r="AY77" i="67"/>
  <c r="AJ27" i="102"/>
  <c r="AJ72" i="102" s="1"/>
  <c r="AJ75" i="102" s="1"/>
  <c r="BA67" i="113"/>
  <c r="BA51" i="97"/>
  <c r="BA29" i="97"/>
  <c r="AG26" i="97"/>
  <c r="AG27" i="97"/>
  <c r="AG31" i="97"/>
  <c r="AG34" i="97"/>
  <c r="AN24" i="76"/>
  <c r="AX45" i="76"/>
  <c r="AI24" i="77"/>
  <c r="AN88" i="77"/>
  <c r="AU48" i="76"/>
  <c r="AA17" i="70"/>
  <c r="AI50" i="74"/>
  <c r="AU26" i="67"/>
  <c r="AE26" i="67"/>
  <c r="AU15" i="67"/>
  <c r="AL15" i="67"/>
  <c r="AL77" i="67"/>
  <c r="AM27" i="102"/>
  <c r="AM72" i="102" s="1"/>
  <c r="AJ54" i="75"/>
  <c r="AC48" i="75"/>
  <c r="AB48" i="75"/>
  <c r="AY95" i="77"/>
  <c r="AK50" i="75"/>
  <c r="AN27" i="102"/>
  <c r="AN72" i="102" s="1"/>
  <c r="AN75" i="102" s="1"/>
  <c r="AT27" i="102"/>
  <c r="AT72" i="102" s="1"/>
  <c r="AD27" i="102"/>
  <c r="AD72" i="102" s="1"/>
  <c r="AR27" i="102"/>
  <c r="AR72" i="102" s="1"/>
  <c r="AT39" i="77"/>
  <c r="AL47" i="76"/>
  <c r="BA88" i="77"/>
  <c r="AK88" i="77"/>
  <c r="AR88" i="77"/>
  <c r="AB88" i="77"/>
  <c r="AS92" i="77"/>
  <c r="AT97" i="77"/>
  <c r="AJ95" i="77"/>
  <c r="AF92" i="77"/>
  <c r="AQ88" i="77"/>
  <c r="BA47" i="76"/>
  <c r="AG31" i="77"/>
  <c r="AU31" i="77"/>
  <c r="AV91" i="77" s="1"/>
  <c r="AD47" i="76"/>
  <c r="BA48" i="76"/>
  <c r="AO46" i="76"/>
  <c r="AE92" i="77"/>
  <c r="AN39" i="77"/>
  <c r="AA39" i="77"/>
  <c r="AZ95" i="77"/>
  <c r="AV92" i="77"/>
  <c r="AB92" i="77"/>
  <c r="AS39" i="77"/>
  <c r="AY39" i="77"/>
  <c r="AI95" i="77"/>
  <c r="AD95" i="77"/>
  <c r="AT91" i="77"/>
  <c r="AR45" i="76"/>
  <c r="AV39" i="77"/>
  <c r="AF88" i="77"/>
  <c r="AZ39" i="77"/>
  <c r="AZ91" i="77"/>
  <c r="AW45" i="76"/>
  <c r="AS94" i="77"/>
  <c r="AI92" i="77"/>
  <c r="AE91" i="77"/>
  <c r="AW39" i="77"/>
  <c r="AO95" i="77"/>
  <c r="AP93" i="77"/>
  <c r="BA92" i="77"/>
  <c r="AT94" i="77"/>
  <c r="AD94" i="77"/>
  <c r="AP39" i="77"/>
  <c r="AH88" i="77"/>
  <c r="AI9" i="76"/>
  <c r="AO88" i="77"/>
  <c r="AJ39" i="77"/>
  <c r="AE94" i="77"/>
  <c r="AK92" i="77"/>
  <c r="AV95" i="77"/>
  <c r="AF95" i="77"/>
  <c r="AO93" i="77"/>
  <c r="AJ92" i="77"/>
  <c r="AX88" i="77"/>
  <c r="AP88" i="77"/>
  <c r="AD39" i="77"/>
  <c r="AI31" i="77"/>
  <c r="AG95" i="77"/>
  <c r="AW47" i="76"/>
  <c r="AU24" i="77"/>
  <c r="AI45" i="76"/>
  <c r="AU58" i="77"/>
  <c r="AU43" i="77"/>
  <c r="AE43" i="77"/>
  <c r="AT43" i="77"/>
  <c r="AT58" i="77"/>
  <c r="AL43" i="77"/>
  <c r="AD43" i="77"/>
  <c r="AZ65" i="77"/>
  <c r="AZ50" i="77"/>
  <c r="AZ80" i="77"/>
  <c r="AR65" i="77"/>
  <c r="AR50" i="77"/>
  <c r="AO43" i="77"/>
  <c r="AP64" i="77"/>
  <c r="AP49" i="77"/>
  <c r="BA78" i="77"/>
  <c r="BA48" i="77"/>
  <c r="BA63" i="77"/>
  <c r="AV62" i="77"/>
  <c r="AV47" i="77"/>
  <c r="AP61" i="77"/>
  <c r="AP46" i="77"/>
  <c r="AZ58" i="77"/>
  <c r="AZ43" i="77"/>
  <c r="AZ73" i="77"/>
  <c r="AJ43" i="77"/>
  <c r="AU62" i="77"/>
  <c r="AU47" i="77"/>
  <c r="AQ46" i="77"/>
  <c r="AQ61" i="77"/>
  <c r="AE50" i="75"/>
  <c r="AV61" i="77"/>
  <c r="AV46" i="77"/>
  <c r="AY64" i="77"/>
  <c r="AQ64" i="77"/>
  <c r="AZ30" i="97"/>
  <c r="AQ43" i="77"/>
  <c r="AQ58" i="77"/>
  <c r="BA58" i="77"/>
  <c r="BA73" i="77"/>
  <c r="BA43" i="77"/>
  <c r="AK43" i="77"/>
  <c r="AT65" i="77"/>
  <c r="AT50" i="77"/>
  <c r="AS61" i="77"/>
  <c r="AS46" i="77"/>
  <c r="AP45" i="76"/>
  <c r="BA45" i="76"/>
  <c r="AK45" i="76"/>
  <c r="AS67" i="77"/>
  <c r="AS52" i="77"/>
  <c r="AY65" i="77"/>
  <c r="AY50" i="77"/>
  <c r="AY80" i="77"/>
  <c r="AG45" i="76"/>
  <c r="AS45" i="76"/>
  <c r="AR43" i="77"/>
  <c r="AR58" i="77"/>
  <c r="AW64" i="77"/>
  <c r="AV64" i="77"/>
  <c r="AZ26" i="97"/>
  <c r="AM43" i="77"/>
  <c r="AX43" i="77"/>
  <c r="AX73" i="77"/>
  <c r="AX58" i="77"/>
  <c r="AP43" i="77"/>
  <c r="AP58" i="77"/>
  <c r="AH43" i="77"/>
  <c r="AV65" i="77"/>
  <c r="AV50" i="77"/>
  <c r="AW58" i="77"/>
  <c r="AW43" i="77"/>
  <c r="AG43" i="77"/>
  <c r="AT49" i="77"/>
  <c r="AT64" i="77"/>
  <c r="AZ62" i="77"/>
  <c r="AZ47" i="77"/>
  <c r="AZ77" i="77"/>
  <c r="AR47" i="77"/>
  <c r="AR62" i="77"/>
  <c r="AV58" i="77"/>
  <c r="AV43" i="77"/>
  <c r="AF43" i="77"/>
  <c r="AY62" i="77"/>
  <c r="AY47" i="77"/>
  <c r="AY77" i="77"/>
  <c r="AS64" i="77"/>
  <c r="AS49" i="77"/>
  <c r="AY61" i="77"/>
  <c r="AY46" i="77"/>
  <c r="AT61" i="77"/>
  <c r="AT46" i="77"/>
  <c r="AN43" i="77"/>
  <c r="BA64" i="77"/>
  <c r="AZ64" i="77"/>
  <c r="AU64" i="77"/>
  <c r="AY58" i="77"/>
  <c r="AY43" i="77"/>
  <c r="AY73" i="77"/>
  <c r="AI43" i="77"/>
  <c r="AS58" i="77"/>
  <c r="AS43" i="77"/>
  <c r="AC43" i="77"/>
  <c r="AX80" i="77"/>
  <c r="AX65" i="77"/>
  <c r="AX50" i="77"/>
  <c r="AW61" i="77"/>
  <c r="AW46" i="77"/>
  <c r="AZ61" i="77"/>
  <c r="AZ46" i="77"/>
  <c r="AQ68" i="77"/>
  <c r="AQ53" i="77"/>
  <c r="AB43" i="77"/>
  <c r="AX64" i="77"/>
  <c r="BA80" i="77"/>
  <c r="AR64" i="77"/>
  <c r="AU45" i="76"/>
  <c r="AD45" i="76"/>
  <c r="AO47" i="76"/>
  <c r="AB45" i="76"/>
  <c r="AL23" i="76"/>
  <c r="AU9" i="76"/>
  <c r="AU13" i="76" s="1"/>
  <c r="AY87" i="75"/>
  <c r="AY71" i="75"/>
  <c r="AY55" i="75"/>
  <c r="AT68" i="75"/>
  <c r="AT52" i="75"/>
  <c r="AS64" i="75"/>
  <c r="AS48" i="75"/>
  <c r="AZ86" i="75"/>
  <c r="AZ70" i="75"/>
  <c r="AZ54" i="75"/>
  <c r="AY70" i="75"/>
  <c r="AY86" i="75"/>
  <c r="AY54" i="75"/>
  <c r="AI54" i="75"/>
  <c r="AR64" i="75"/>
  <c r="AR48" i="75"/>
  <c r="AT23" i="76"/>
  <c r="AT31" i="76"/>
  <c r="AK24" i="76"/>
  <c r="AC24" i="76"/>
  <c r="AP21" i="76"/>
  <c r="AP29" i="76"/>
  <c r="BA37" i="76"/>
  <c r="BA21" i="76"/>
  <c r="BA29" i="76"/>
  <c r="AK21" i="76"/>
  <c r="AV21" i="76"/>
  <c r="AV29" i="76"/>
  <c r="AN21" i="76"/>
  <c r="AF21" i="76"/>
  <c r="AU23" i="76"/>
  <c r="AU31" i="76"/>
  <c r="AU29" i="76"/>
  <c r="AU21" i="76"/>
  <c r="AE21" i="76"/>
  <c r="BA84" i="75"/>
  <c r="BA68" i="75"/>
  <c r="BA52" i="75"/>
  <c r="AO54" i="75"/>
  <c r="AI48" i="75"/>
  <c r="AX29" i="76"/>
  <c r="AX37" i="76"/>
  <c r="AX21" i="76"/>
  <c r="AH21" i="76"/>
  <c r="AY84" i="75"/>
  <c r="AQ68" i="75"/>
  <c r="BA87" i="75"/>
  <c r="AC55" i="75"/>
  <c r="AL54" i="75"/>
  <c r="AW68" i="75"/>
  <c r="AB55" i="75"/>
  <c r="AU71" i="75"/>
  <c r="AU55" i="75"/>
  <c r="AQ100" i="75"/>
  <c r="AP68" i="75"/>
  <c r="AP52" i="75"/>
  <c r="AX64" i="75"/>
  <c r="AX80" i="75"/>
  <c r="AX48" i="75"/>
  <c r="AV70" i="75"/>
  <c r="AV54" i="75"/>
  <c r="AV47" i="76"/>
  <c r="AV31" i="76"/>
  <c r="AV23" i="76"/>
  <c r="AN47" i="76"/>
  <c r="AN23" i="76"/>
  <c r="AF47" i="76"/>
  <c r="AF23" i="76"/>
  <c r="AU70" i="75"/>
  <c r="AU54" i="75"/>
  <c r="AE54" i="75"/>
  <c r="AX87" i="75"/>
  <c r="AX71" i="75"/>
  <c r="AX55" i="75"/>
  <c r="AH55" i="75"/>
  <c r="AU64" i="75"/>
  <c r="AU48" i="75"/>
  <c r="AK23" i="76"/>
  <c r="AY23" i="76"/>
  <c r="AY39" i="76"/>
  <c r="AY31" i="76"/>
  <c r="AI23" i="76"/>
  <c r="AG23" i="76"/>
  <c r="AQ29" i="76"/>
  <c r="AQ21" i="76"/>
  <c r="BA86" i="75"/>
  <c r="BA70" i="75"/>
  <c r="BA54" i="75"/>
  <c r="AK54" i="75"/>
  <c r="AW50" i="75"/>
  <c r="AE48" i="75"/>
  <c r="AD51" i="75"/>
  <c r="AM21" i="76"/>
  <c r="AC21" i="76"/>
  <c r="AY50" i="75"/>
  <c r="AL55" i="75"/>
  <c r="AW55" i="75"/>
  <c r="AO55" i="75"/>
  <c r="AH54" i="75"/>
  <c r="AV55" i="75"/>
  <c r="AZ68" i="75"/>
  <c r="AR103" i="75"/>
  <c r="AQ55" i="75"/>
  <c r="AQ71" i="75"/>
  <c r="AB103" i="75"/>
  <c r="AA55" i="75"/>
  <c r="AU96" i="75"/>
  <c r="AT64" i="75"/>
  <c r="AT48" i="75"/>
  <c r="AE96" i="75"/>
  <c r="AD48" i="75"/>
  <c r="AR30" i="97"/>
  <c r="AX70" i="75"/>
  <c r="AX86" i="75"/>
  <c r="AX54" i="75"/>
  <c r="BA80" i="75"/>
  <c r="BA64" i="75"/>
  <c r="BA48" i="75"/>
  <c r="AR102" i="75"/>
  <c r="AR70" i="75"/>
  <c r="AR54" i="75"/>
  <c r="AB102" i="75"/>
  <c r="AB54" i="75"/>
  <c r="AK96" i="75"/>
  <c r="AK48" i="75"/>
  <c r="AQ102" i="75"/>
  <c r="AQ70" i="75"/>
  <c r="AQ54" i="75"/>
  <c r="AP67" i="75"/>
  <c r="BA96" i="75"/>
  <c r="AZ80" i="75"/>
  <c r="AZ64" i="75"/>
  <c r="AZ48" i="75"/>
  <c r="AX39" i="76"/>
  <c r="AX23" i="76"/>
  <c r="AX31" i="76"/>
  <c r="BA39" i="76"/>
  <c r="BA31" i="76"/>
  <c r="BA23" i="76"/>
  <c r="AT29" i="76"/>
  <c r="AT21" i="76"/>
  <c r="AD21" i="76"/>
  <c r="AO21" i="76"/>
  <c r="AZ21" i="76"/>
  <c r="AZ29" i="76"/>
  <c r="AZ37" i="76"/>
  <c r="AR21" i="76"/>
  <c r="AR29" i="76"/>
  <c r="AJ21" i="76"/>
  <c r="AB21" i="76"/>
  <c r="AY37" i="76"/>
  <c r="AY29" i="76"/>
  <c r="AY21" i="76"/>
  <c r="AI21" i="76"/>
  <c r="AU32" i="76"/>
  <c r="AU24" i="76"/>
  <c r="AE101" i="75"/>
  <c r="AE53" i="75"/>
  <c r="AS68" i="75"/>
  <c r="AS52" i="75"/>
  <c r="AG100" i="75"/>
  <c r="AG52" i="75"/>
  <c r="AT105" i="75"/>
  <c r="AS73" i="75"/>
  <c r="AS57" i="75"/>
  <c r="AO104" i="75"/>
  <c r="AN56" i="75"/>
  <c r="AG21" i="76"/>
  <c r="AW102" i="75"/>
  <c r="AW70" i="75"/>
  <c r="AW54" i="75"/>
  <c r="AG102" i="75"/>
  <c r="AG54" i="75"/>
  <c r="AS21" i="76"/>
  <c r="AS29" i="76"/>
  <c r="AY80" i="75"/>
  <c r="AY64" i="75"/>
  <c r="AY48" i="75"/>
  <c r="AE52" i="74"/>
  <c r="AM50" i="74"/>
  <c r="AZ67" i="75"/>
  <c r="AU68" i="75"/>
  <c r="AD55" i="75"/>
  <c r="BA55" i="75"/>
  <c r="AK55" i="75"/>
  <c r="AD54" i="75"/>
  <c r="AZ55" i="75"/>
  <c r="AJ55" i="75"/>
  <c r="AR68" i="75"/>
  <c r="AX68" i="75"/>
  <c r="AX84" i="75"/>
  <c r="AX52" i="75"/>
  <c r="AP64" i="75"/>
  <c r="AP48" i="75"/>
  <c r="AU102" i="75"/>
  <c r="AT70" i="75"/>
  <c r="AT54" i="75"/>
  <c r="AZ50" i="75"/>
  <c r="AW64" i="75"/>
  <c r="AW48" i="75"/>
  <c r="AQ52" i="74"/>
  <c r="AN102" i="75"/>
  <c r="AN54" i="75"/>
  <c r="AG96" i="75"/>
  <c r="AG48" i="75"/>
  <c r="AZ47" i="76"/>
  <c r="AZ31" i="76"/>
  <c r="AZ23" i="76"/>
  <c r="AZ39" i="76"/>
  <c r="AR47" i="76"/>
  <c r="AR31" i="76"/>
  <c r="AR23" i="76"/>
  <c r="AJ47" i="76"/>
  <c r="AJ23" i="76"/>
  <c r="AB47" i="76"/>
  <c r="AB23" i="76"/>
  <c r="AM102" i="75"/>
  <c r="AM54" i="75"/>
  <c r="AV96" i="75"/>
  <c r="AV64" i="75"/>
  <c r="AV48" i="75"/>
  <c r="AF96" i="75"/>
  <c r="AF48" i="75"/>
  <c r="AP31" i="76"/>
  <c r="AP23" i="76"/>
  <c r="AT71" i="75"/>
  <c r="AT55" i="75"/>
  <c r="AW31" i="76"/>
  <c r="AW23" i="76"/>
  <c r="AD24" i="76"/>
  <c r="AC23" i="76"/>
  <c r="AM23" i="76"/>
  <c r="AQ31" i="76"/>
  <c r="AQ23" i="76"/>
  <c r="AS70" i="75"/>
  <c r="AS54" i="75"/>
  <c r="AC54" i="75"/>
  <c r="AQ64" i="75"/>
  <c r="AQ48" i="75"/>
  <c r="AW21" i="76"/>
  <c r="AW29" i="76"/>
  <c r="AL21" i="76"/>
  <c r="AY68" i="75"/>
  <c r="AP55" i="75"/>
  <c r="AS55" i="75"/>
  <c r="AG55" i="75"/>
  <c r="AP54" i="75"/>
  <c r="AR55" i="75"/>
  <c r="AF55" i="75"/>
  <c r="AF23" i="74"/>
  <c r="AO35" i="75"/>
  <c r="AP99" i="75" s="1"/>
  <c r="AJ34" i="75"/>
  <c r="AK98" i="75" s="1"/>
  <c r="AA28" i="75"/>
  <c r="AT28" i="75"/>
  <c r="AC102" i="75"/>
  <c r="AB96" i="75"/>
  <c r="AS105" i="75"/>
  <c r="AN104" i="75"/>
  <c r="AZ96" i="75"/>
  <c r="AB23" i="74"/>
  <c r="AO51" i="74"/>
  <c r="AS100" i="75"/>
  <c r="AS102" i="75"/>
  <c r="AU51" i="74"/>
  <c r="AL28" i="75"/>
  <c r="AP51" i="74"/>
  <c r="AN23" i="74"/>
  <c r="AX102" i="75"/>
  <c r="AY52" i="74"/>
  <c r="AY96" i="75"/>
  <c r="AH102" i="75"/>
  <c r="AS35" i="75"/>
  <c r="AT99" i="75" s="1"/>
  <c r="AC35" i="75"/>
  <c r="AY28" i="75"/>
  <c r="AH28" i="75"/>
  <c r="AF101" i="75"/>
  <c r="AC28" i="75"/>
  <c r="AH10" i="74"/>
  <c r="AH16" i="74" s="1"/>
  <c r="AC51" i="74"/>
  <c r="AN34" i="75"/>
  <c r="AW96" i="75"/>
  <c r="AY102" i="75"/>
  <c r="AI35" i="75"/>
  <c r="AI99" i="75" s="1"/>
  <c r="AZ44" i="75"/>
  <c r="AI28" i="75"/>
  <c r="AP28" i="75"/>
  <c r="AX28" i="75"/>
  <c r="AN54" i="74"/>
  <c r="AD28" i="75"/>
  <c r="AM35" i="75"/>
  <c r="AP34" i="75"/>
  <c r="AK28" i="75"/>
  <c r="AB24" i="74"/>
  <c r="AL24" i="74"/>
  <c r="AE24" i="74"/>
  <c r="AL10" i="74"/>
  <c r="AL25" i="74"/>
  <c r="AO28" i="75"/>
  <c r="AE28" i="75"/>
  <c r="AH24" i="74"/>
  <c r="AC24" i="74"/>
  <c r="AN24" i="74"/>
  <c r="AF24" i="74"/>
  <c r="AG53" i="74"/>
  <c r="AE51" i="74"/>
  <c r="BA28" i="75"/>
  <c r="AI25" i="74"/>
  <c r="AM24" i="74"/>
  <c r="AM31" i="77"/>
  <c r="AM46" i="77" s="1"/>
  <c r="AW50" i="74"/>
  <c r="AV32" i="74"/>
  <c r="AV23" i="74"/>
  <c r="AJ51" i="74"/>
  <c r="AJ24" i="74"/>
  <c r="AY41" i="74"/>
  <c r="AY32" i="74"/>
  <c r="AY23" i="74"/>
  <c r="AZ51" i="74"/>
  <c r="AZ42" i="74"/>
  <c r="AZ24" i="74"/>
  <c r="AZ33" i="74"/>
  <c r="AP23" i="74"/>
  <c r="AP32" i="74"/>
  <c r="AK23" i="74"/>
  <c r="AC25" i="74"/>
  <c r="AC23" i="74"/>
  <c r="AV51" i="74"/>
  <c r="AV24" i="74"/>
  <c r="AV33" i="74"/>
  <c r="BA23" i="74"/>
  <c r="BA41" i="74"/>
  <c r="BA32" i="74"/>
  <c r="AO23" i="74"/>
  <c r="AU23" i="74"/>
  <c r="AU32" i="74"/>
  <c r="BA25" i="74"/>
  <c r="AR32" i="74"/>
  <c r="AR23" i="74"/>
  <c r="AV35" i="74"/>
  <c r="AP34" i="74"/>
  <c r="AP25" i="74"/>
  <c r="AF128" i="66"/>
  <c r="AN26" i="97"/>
  <c r="AQ32" i="74"/>
  <c r="AQ23" i="74"/>
  <c r="AL23" i="74"/>
  <c r="AT33" i="74"/>
  <c r="AT24" i="74"/>
  <c r="BA42" i="74"/>
  <c r="BA24" i="74"/>
  <c r="BA33" i="74"/>
  <c r="AO25" i="74"/>
  <c r="AW24" i="74"/>
  <c r="AW33" i="74"/>
  <c r="AY35" i="74"/>
  <c r="AY33" i="74"/>
  <c r="AY42" i="74"/>
  <c r="AY24" i="74"/>
  <c r="AG25" i="74"/>
  <c r="AP35" i="74"/>
  <c r="AI23" i="74"/>
  <c r="AY25" i="74"/>
  <c r="AY34" i="74"/>
  <c r="AY43" i="74"/>
  <c r="AX32" i="74"/>
  <c r="AX23" i="74"/>
  <c r="AX41" i="74"/>
  <c r="AH23" i="74"/>
  <c r="AP33" i="74"/>
  <c r="AP24" i="74"/>
  <c r="AE23" i="74"/>
  <c r="AS23" i="74"/>
  <c r="AS32" i="74"/>
  <c r="AG23" i="74"/>
  <c r="AR27" i="74"/>
  <c r="AU33" i="74"/>
  <c r="AU24" i="74"/>
  <c r="AE25" i="74"/>
  <c r="AM23" i="74"/>
  <c r="AS25" i="74"/>
  <c r="AZ41" i="74"/>
  <c r="AZ32" i="74"/>
  <c r="AZ23" i="74"/>
  <c r="AT34" i="74"/>
  <c r="AT25" i="74"/>
  <c r="AX34" i="74"/>
  <c r="AX43" i="74"/>
  <c r="AX25" i="74"/>
  <c r="AQ25" i="74"/>
  <c r="AQ34" i="74"/>
  <c r="AE77" i="67"/>
  <c r="AT23" i="74"/>
  <c r="AT32" i="74"/>
  <c r="AD23" i="74"/>
  <c r="AX33" i="74"/>
  <c r="AX42" i="74"/>
  <c r="AX24" i="74"/>
  <c r="AW34" i="74"/>
  <c r="AW25" i="74"/>
  <c r="AW23" i="74"/>
  <c r="AW32" i="74"/>
  <c r="AK25" i="74"/>
  <c r="AS24" i="74"/>
  <c r="AS33" i="74"/>
  <c r="AQ33" i="74"/>
  <c r="AQ24" i="74"/>
  <c r="AR24" i="74"/>
  <c r="AR33" i="74"/>
  <c r="BA34" i="74"/>
  <c r="AH31" i="77"/>
  <c r="AH46" i="77" s="1"/>
  <c r="AH24" i="76"/>
  <c r="AS34" i="74"/>
  <c r="AI52" i="74"/>
  <c r="AM51" i="74"/>
  <c r="AU50" i="74"/>
  <c r="AN51" i="74"/>
  <c r="AP50" i="74"/>
  <c r="AL50" i="74"/>
  <c r="AC50" i="74"/>
  <c r="AY50" i="74"/>
  <c r="AO50" i="74"/>
  <c r="BA51" i="74"/>
  <c r="AK51" i="74"/>
  <c r="AQ19" i="70"/>
  <c r="AQ15" i="70"/>
  <c r="AQ18" i="70"/>
  <c r="AQ17" i="70"/>
  <c r="AI15" i="70"/>
  <c r="AI18" i="70"/>
  <c r="AI17" i="70"/>
  <c r="AI16" i="70"/>
  <c r="AY19" i="70"/>
  <c r="AI19" i="70"/>
  <c r="AI20" i="70"/>
  <c r="AY15" i="70"/>
  <c r="AU15" i="70"/>
  <c r="AU17" i="70"/>
  <c r="AY17" i="70"/>
  <c r="AY18" i="70"/>
  <c r="AR26" i="97"/>
  <c r="AZ123" i="65"/>
  <c r="AX31" i="77"/>
  <c r="AB77" i="67"/>
  <c r="AK77" i="67"/>
  <c r="AS34" i="75"/>
  <c r="AC127" i="66"/>
  <c r="AB88" i="66"/>
  <c r="AR31" i="77"/>
  <c r="AF51" i="74"/>
  <c r="AF34" i="64"/>
  <c r="AB34" i="64"/>
  <c r="AS15" i="64"/>
  <c r="AS81" i="64"/>
  <c r="AS39" i="64"/>
  <c r="AK39" i="64"/>
  <c r="AC9" i="76"/>
  <c r="AC13" i="76" s="1"/>
  <c r="AB31" i="77"/>
  <c r="AB46" i="77" s="1"/>
  <c r="AB24" i="76"/>
  <c r="AI34" i="75"/>
  <c r="AJ53" i="74"/>
  <c r="BA34" i="75"/>
  <c r="BB98" i="75" s="1"/>
  <c r="BB53" i="74"/>
  <c r="AX81" i="64"/>
  <c r="AC30" i="64"/>
  <c r="AC26" i="64"/>
  <c r="AC23" i="64"/>
  <c r="AC22" i="64"/>
  <c r="AC20" i="64"/>
  <c r="AC21" i="64"/>
  <c r="AC28" i="64"/>
  <c r="AC27" i="64"/>
  <c r="AC24" i="64"/>
  <c r="AM53" i="74"/>
  <c r="F20" i="109"/>
  <c r="AG56" i="67"/>
  <c r="AD68" i="102"/>
  <c r="AD5" i="102"/>
  <c r="AT5" i="102"/>
  <c r="AX24" i="77"/>
  <c r="AP24" i="77"/>
  <c r="AH24" i="77"/>
  <c r="BA24" i="77"/>
  <c r="AE47" i="76"/>
  <c r="AV24" i="77"/>
  <c r="AF24" i="77"/>
  <c r="AU28" i="75"/>
  <c r="AP5" i="102"/>
  <c r="AQ24" i="77"/>
  <c r="AJ34" i="100"/>
  <c r="AO24" i="77"/>
  <c r="AU47" i="76"/>
  <c r="AM47" i="76"/>
  <c r="AY24" i="77"/>
  <c r="AC24" i="77"/>
  <c r="AQ47" i="76"/>
  <c r="AW24" i="77"/>
  <c r="AC39" i="64"/>
  <c r="AD81" i="64"/>
  <c r="BB110" i="65"/>
  <c r="BA15" i="67"/>
  <c r="AX56" i="67"/>
  <c r="AH56" i="67"/>
  <c r="AR26" i="67"/>
  <c r="AN26" i="67"/>
  <c r="AT24" i="77"/>
  <c r="AL24" i="77"/>
  <c r="AD24" i="77"/>
  <c r="AK24" i="77"/>
  <c r="AF34" i="100"/>
  <c r="AB24" i="77"/>
  <c r="AL5" i="102"/>
  <c r="AZ24" i="77"/>
  <c r="AJ24" i="77"/>
  <c r="AM28" i="75"/>
  <c r="AM25" i="74"/>
  <c r="AC81" i="64"/>
  <c r="AE24" i="77"/>
  <c r="AR24" i="77"/>
  <c r="AY47" i="76"/>
  <c r="AI47" i="76"/>
  <c r="AN24" i="77"/>
  <c r="AM24" i="77"/>
  <c r="AM26" i="67"/>
  <c r="AY56" i="67"/>
  <c r="AI56" i="67"/>
  <c r="AR15" i="67"/>
  <c r="AB15" i="67"/>
  <c r="BA56" i="67"/>
  <c r="AK15" i="67"/>
  <c r="AA77" i="67"/>
  <c r="AK26" i="67"/>
  <c r="AX15" i="67"/>
  <c r="AP77" i="67"/>
  <c r="AW56" i="67"/>
  <c r="AZ56" i="67"/>
  <c r="AJ56" i="67"/>
  <c r="AD15" i="67"/>
  <c r="BE77" i="67"/>
  <c r="BE5" i="67" s="1"/>
  <c r="AO26" i="67"/>
  <c r="AV26" i="67"/>
  <c r="AF26" i="67"/>
  <c r="BC77" i="67"/>
  <c r="BC5" i="67" s="1"/>
  <c r="AO56" i="67"/>
  <c r="AQ15" i="67"/>
  <c r="BA26" i="67"/>
  <c r="AM56" i="67"/>
  <c r="AR56" i="67"/>
  <c r="AB56" i="67"/>
  <c r="AT15" i="67"/>
  <c r="AW15" i="67"/>
  <c r="AG15" i="67"/>
  <c r="AU56" i="67"/>
  <c r="AT56" i="67"/>
  <c r="AD56" i="67"/>
  <c r="AW26" i="67"/>
  <c r="AG26" i="67"/>
  <c r="AM77" i="67"/>
  <c r="AL56" i="67"/>
  <c r="AN56" i="67"/>
  <c r="AH15" i="67"/>
  <c r="AS15" i="67"/>
  <c r="AC15" i="67"/>
  <c r="AP56" i="67"/>
  <c r="AS26" i="67"/>
  <c r="AC26" i="67"/>
  <c r="AZ26" i="67"/>
  <c r="AJ26" i="67"/>
  <c r="AQ56" i="67"/>
  <c r="AA56" i="67"/>
  <c r="AZ15" i="67"/>
  <c r="AJ15" i="67"/>
  <c r="AK56" i="67"/>
  <c r="AY26" i="67"/>
  <c r="AI26" i="67"/>
  <c r="AC9" i="73"/>
  <c r="AC10" i="73" s="1"/>
  <c r="AO86" i="65"/>
  <c r="BB86" i="65"/>
  <c r="AO127" i="66"/>
  <c r="AQ102" i="66"/>
  <c r="AY16" i="70"/>
  <c r="AV125" i="66"/>
  <c r="AY20" i="70"/>
  <c r="AU16" i="70"/>
  <c r="BE14" i="66"/>
  <c r="AL128" i="66"/>
  <c r="AU20" i="70"/>
  <c r="AQ16" i="70"/>
  <c r="AV89" i="66"/>
  <c r="AU89" i="66"/>
  <c r="AE89" i="66"/>
  <c r="AQ20" i="70"/>
  <c r="D20" i="112"/>
  <c r="U20" i="112" s="1"/>
  <c r="AP100" i="66"/>
  <c r="AZ89" i="66"/>
  <c r="AG127" i="66"/>
  <c r="BE102" i="66"/>
  <c r="Y22" i="112"/>
  <c r="AW128" i="66"/>
  <c r="AK89" i="66"/>
  <c r="AK127" i="66"/>
  <c r="AR89" i="66"/>
  <c r="AU6" i="66"/>
  <c r="AT127" i="66"/>
  <c r="BC102" i="66"/>
  <c r="AU128" i="66"/>
  <c r="AM89" i="66"/>
  <c r="AE128" i="66"/>
  <c r="AN88" i="66"/>
  <c r="AP89" i="66"/>
  <c r="AL89" i="66"/>
  <c r="BD14" i="66"/>
  <c r="BD74" i="66" s="1"/>
  <c r="BE89" i="66"/>
  <c r="AV128" i="66"/>
  <c r="AS127" i="66"/>
  <c r="AK128" i="66"/>
  <c r="AU127" i="66"/>
  <c r="BD89" i="66"/>
  <c r="AR102" i="66"/>
  <c r="AJ89" i="66"/>
  <c r="AB89" i="66"/>
  <c r="BC89" i="66"/>
  <c r="AY89" i="66"/>
  <c r="AZ125" i="66"/>
  <c r="BD125" i="66"/>
  <c r="AX89" i="66"/>
  <c r="AS102" i="66"/>
  <c r="AD128" i="66"/>
  <c r="AZ86" i="66"/>
  <c r="AV86" i="66"/>
  <c r="BD86" i="66"/>
  <c r="AW14" i="66"/>
  <c r="AW74" i="66" s="1"/>
  <c r="AG14" i="66"/>
  <c r="AG74" i="66" s="1"/>
  <c r="AR14" i="66"/>
  <c r="AR74" i="66" s="1"/>
  <c r="AB14" i="66"/>
  <c r="AB74" i="66" s="1"/>
  <c r="AU14" i="66"/>
  <c r="AU74" i="66" s="1"/>
  <c r="AE14" i="66"/>
  <c r="AE74" i="66" s="1"/>
  <c r="BD115" i="66"/>
  <c r="AZ115" i="66"/>
  <c r="AZ88" i="66"/>
  <c r="AD88" i="66"/>
  <c r="F21" i="112"/>
  <c r="W21" i="112" s="1"/>
  <c r="AX102" i="66"/>
  <c r="AT128" i="66"/>
  <c r="AH128" i="66"/>
  <c r="AS14" i="66"/>
  <c r="AS74" i="66" s="1"/>
  <c r="AC14" i="66"/>
  <c r="AC74" i="66" s="1"/>
  <c r="AN14" i="66"/>
  <c r="AN74" i="66" s="1"/>
  <c r="AQ14" i="66"/>
  <c r="AQ74" i="66" s="1"/>
  <c r="AA14" i="66"/>
  <c r="AA74" i="66" s="1"/>
  <c r="BB87" i="66" s="1"/>
  <c r="AO14" i="66"/>
  <c r="AO74" i="66" s="1"/>
  <c r="AZ14" i="66"/>
  <c r="AZ74" i="66" s="1"/>
  <c r="AJ14" i="66"/>
  <c r="AJ74" i="66" s="1"/>
  <c r="AM14" i="66"/>
  <c r="AM74" i="66" s="1"/>
  <c r="AN61" i="66"/>
  <c r="AN80" i="66" s="1"/>
  <c r="BE115" i="66"/>
  <c r="AS89" i="66"/>
  <c r="BC114" i="66"/>
  <c r="AY114" i="66"/>
  <c r="BA127" i="66"/>
  <c r="BE114" i="66"/>
  <c r="AZ101" i="66"/>
  <c r="AX127" i="66"/>
  <c r="AX115" i="66"/>
  <c r="AX128" i="66"/>
  <c r="BC6" i="66"/>
  <c r="BA115" i="66"/>
  <c r="AC89" i="66"/>
  <c r="AY127" i="66"/>
  <c r="BC115" i="66"/>
  <c r="AY128" i="66"/>
  <c r="BA14" i="66"/>
  <c r="BA74" i="66" s="1"/>
  <c r="AK14" i="66"/>
  <c r="AK74" i="66" s="1"/>
  <c r="AV14" i="66"/>
  <c r="AV74" i="66" s="1"/>
  <c r="AF14" i="66"/>
  <c r="AF74" i="66" s="1"/>
  <c r="AY14" i="66"/>
  <c r="AI14" i="66"/>
  <c r="AI74" i="66" s="1"/>
  <c r="AC29" i="64"/>
  <c r="AZ91" i="102"/>
  <c r="AZ79" i="102"/>
  <c r="AR91" i="102"/>
  <c r="AR79" i="102"/>
  <c r="AJ91" i="102"/>
  <c r="AJ79" i="102"/>
  <c r="AB91" i="102"/>
  <c r="AB79" i="102"/>
  <c r="AY182" i="100"/>
  <c r="AY116" i="100"/>
  <c r="AY149" i="100"/>
  <c r="AY83" i="100"/>
  <c r="AI182" i="100"/>
  <c r="AI83" i="100"/>
  <c r="AX83" i="100"/>
  <c r="AW83" i="100"/>
  <c r="AS83" i="100"/>
  <c r="AO83" i="100"/>
  <c r="AG83" i="100"/>
  <c r="AZ83" i="100"/>
  <c r="AV182" i="100"/>
  <c r="AR182" i="100"/>
  <c r="AJ83" i="100"/>
  <c r="AB83" i="100"/>
  <c r="AK171" i="100"/>
  <c r="AK72" i="100"/>
  <c r="AK34" i="100"/>
  <c r="AM103" i="75"/>
  <c r="AX100" i="75"/>
  <c r="AH100" i="75"/>
  <c r="AP96" i="75"/>
  <c r="AZ50" i="74"/>
  <c r="AJ50" i="74"/>
  <c r="AV28" i="75"/>
  <c r="AF25" i="74"/>
  <c r="AF28" i="75"/>
  <c r="AN53" i="74"/>
  <c r="AF53" i="74"/>
  <c r="AK44" i="75"/>
  <c r="AW20" i="70"/>
  <c r="AG20" i="70"/>
  <c r="AR19" i="70"/>
  <c r="AB19" i="70"/>
  <c r="AX17" i="70"/>
  <c r="AH17" i="70"/>
  <c r="AS16" i="70"/>
  <c r="AC16" i="70"/>
  <c r="AN15" i="70"/>
  <c r="AL73" i="66"/>
  <c r="AL86" i="66" s="1"/>
  <c r="AL6" i="66"/>
  <c r="AP52" i="74"/>
  <c r="AH20" i="70"/>
  <c r="AC19" i="70"/>
  <c r="AT16" i="70"/>
  <c r="AS15" i="70"/>
  <c r="AV20" i="70"/>
  <c r="AF20" i="70"/>
  <c r="AL18" i="70"/>
  <c r="AW17" i="70"/>
  <c r="AG17" i="70"/>
  <c r="AR16" i="70"/>
  <c r="AB16" i="70"/>
  <c r="AH73" i="66"/>
  <c r="AH86" i="66" s="1"/>
  <c r="AH6" i="66"/>
  <c r="AD20" i="70"/>
  <c r="AZ18" i="70"/>
  <c r="AX16" i="70"/>
  <c r="AO15" i="70"/>
  <c r="AE99" i="75"/>
  <c r="AL99" i="75"/>
  <c r="AH53" i="74"/>
  <c r="AQ96" i="75"/>
  <c r="AE44" i="75"/>
  <c r="AK50" i="74"/>
  <c r="AP19" i="70"/>
  <c r="BA18" i="70"/>
  <c r="AK18" i="70"/>
  <c r="AV17" i="70"/>
  <c r="AF17" i="70"/>
  <c r="AP15" i="70"/>
  <c r="AU182" i="100"/>
  <c r="AU116" i="100"/>
  <c r="AU83" i="100"/>
  <c r="AE182" i="100"/>
  <c r="AE83" i="100"/>
  <c r="AL83" i="100"/>
  <c r="AD83" i="100"/>
  <c r="AJ182" i="100"/>
  <c r="AB182" i="100"/>
  <c r="AG171" i="100"/>
  <c r="AG72" i="100"/>
  <c r="AG34" i="100"/>
  <c r="AE34" i="100"/>
  <c r="AY103" i="75"/>
  <c r="AI103" i="75"/>
  <c r="AT100" i="75"/>
  <c r="AD100" i="75"/>
  <c r="AL96" i="75"/>
  <c r="AV50" i="74"/>
  <c r="AF50" i="74"/>
  <c r="AR28" i="75"/>
  <c r="AB25" i="74"/>
  <c r="AB28" i="75"/>
  <c r="AS54" i="74"/>
  <c r="AC54" i="74"/>
  <c r="AZ98" i="75"/>
  <c r="AS20" i="70"/>
  <c r="AC20" i="70"/>
  <c r="AN19" i="70"/>
  <c r="AT17" i="70"/>
  <c r="AD17" i="70"/>
  <c r="AO16" i="70"/>
  <c r="AZ15" i="70"/>
  <c r="AJ15" i="70"/>
  <c r="AD73" i="66"/>
  <c r="AD86" i="66" s="1"/>
  <c r="AD6" i="66"/>
  <c r="BC125" i="66"/>
  <c r="BA19" i="70"/>
  <c r="AV18" i="70"/>
  <c r="AL16" i="70"/>
  <c r="AK15" i="70"/>
  <c r="AJ103" i="75"/>
  <c r="AR20" i="70"/>
  <c r="AB20" i="70"/>
  <c r="AX18" i="70"/>
  <c r="AH18" i="70"/>
  <c r="AS17" i="70"/>
  <c r="AC17" i="70"/>
  <c r="AN16" i="70"/>
  <c r="AL52" i="74"/>
  <c r="AW19" i="70"/>
  <c r="AR18" i="70"/>
  <c r="AP16" i="70"/>
  <c r="AG15" i="70"/>
  <c r="AI100" i="75"/>
  <c r="AL19" i="70"/>
  <c r="AW18" i="70"/>
  <c r="AG18" i="70"/>
  <c r="AR17" i="70"/>
  <c r="AB17" i="70"/>
  <c r="AL15" i="70"/>
  <c r="AC25" i="64"/>
  <c r="AL86" i="65"/>
  <c r="AV91" i="102"/>
  <c r="AV79" i="102"/>
  <c r="AN91" i="102"/>
  <c r="AN79" i="102"/>
  <c r="AF91" i="102"/>
  <c r="AF79" i="102"/>
  <c r="AQ182" i="100"/>
  <c r="AQ116" i="100"/>
  <c r="AQ83" i="100"/>
  <c r="BA83" i="100"/>
  <c r="AK83" i="100"/>
  <c r="AC83" i="100"/>
  <c r="AV83" i="100"/>
  <c r="AR83" i="100"/>
  <c r="AN83" i="100"/>
  <c r="AF83" i="100"/>
  <c r="AC171" i="100"/>
  <c r="AC72" i="100"/>
  <c r="AC34" i="100"/>
  <c r="AU103" i="75"/>
  <c r="AE103" i="75"/>
  <c r="AP100" i="75"/>
  <c r="AX96" i="75"/>
  <c r="AH96" i="75"/>
  <c r="AR50" i="74"/>
  <c r="AB50" i="74"/>
  <c r="AN25" i="74"/>
  <c r="AN28" i="75"/>
  <c r="AG50" i="74"/>
  <c r="AO20" i="70"/>
  <c r="AZ19" i="70"/>
  <c r="AJ19" i="70"/>
  <c r="AP17" i="70"/>
  <c r="BA16" i="70"/>
  <c r="AK16" i="70"/>
  <c r="AV15" i="70"/>
  <c r="AF15" i="70"/>
  <c r="AP73" i="66"/>
  <c r="AP6" i="66"/>
  <c r="AP5" i="66" s="1"/>
  <c r="AT52" i="74"/>
  <c r="AH52" i="74"/>
  <c r="AX20" i="70"/>
  <c r="AS19" i="70"/>
  <c r="AN18" i="70"/>
  <c r="AD16" i="70"/>
  <c r="AC15" i="70"/>
  <c r="AV103" i="75"/>
  <c r="AN20" i="70"/>
  <c r="AT18" i="70"/>
  <c r="AD18" i="70"/>
  <c r="AO17" i="70"/>
  <c r="AZ16" i="70"/>
  <c r="AJ16" i="70"/>
  <c r="AX73" i="66"/>
  <c r="AX6" i="66"/>
  <c r="AT20" i="70"/>
  <c r="AO19" i="70"/>
  <c r="AJ18" i="70"/>
  <c r="AH16" i="70"/>
  <c r="AU100" i="75"/>
  <c r="AI96" i="75"/>
  <c r="BA50" i="74"/>
  <c r="AX19" i="70"/>
  <c r="AH19" i="70"/>
  <c r="AS18" i="70"/>
  <c r="AC18" i="70"/>
  <c r="AN17" i="70"/>
  <c r="AX15" i="70"/>
  <c r="AH15" i="70"/>
  <c r="AK15" i="64"/>
  <c r="AK22" i="64" s="1"/>
  <c r="AM182" i="100"/>
  <c r="AM83" i="100"/>
  <c r="AT83" i="100"/>
  <c r="AP83" i="100"/>
  <c r="AH83" i="100"/>
  <c r="AA34" i="100"/>
  <c r="AZ182" i="100"/>
  <c r="AN182" i="100"/>
  <c r="AF182" i="100"/>
  <c r="AI34" i="100"/>
  <c r="AY34" i="100"/>
  <c r="AQ103" i="75"/>
  <c r="AL100" i="75"/>
  <c r="AT96" i="75"/>
  <c r="AD96" i="75"/>
  <c r="AN50" i="74"/>
  <c r="AZ28" i="75"/>
  <c r="AJ25" i="74"/>
  <c r="AJ28" i="75"/>
  <c r="AO54" i="74"/>
  <c r="AD54" i="74"/>
  <c r="BA20" i="70"/>
  <c r="AK20" i="70"/>
  <c r="AV19" i="70"/>
  <c r="AF19" i="70"/>
  <c r="AL17" i="70"/>
  <c r="AW16" i="70"/>
  <c r="AG16" i="70"/>
  <c r="AR15" i="70"/>
  <c r="AB15" i="70"/>
  <c r="AT73" i="66"/>
  <c r="AT86" i="66" s="1"/>
  <c r="AT6" i="66"/>
  <c r="AP20" i="70"/>
  <c r="AK19" i="70"/>
  <c r="AF18" i="70"/>
  <c r="AW15" i="70"/>
  <c r="AZ103" i="75"/>
  <c r="AN103" i="75"/>
  <c r="AF103" i="75"/>
  <c r="AZ20" i="70"/>
  <c r="AJ20" i="70"/>
  <c r="AP18" i="70"/>
  <c r="BA17" i="70"/>
  <c r="AK17" i="70"/>
  <c r="AV16" i="70"/>
  <c r="AF16" i="70"/>
  <c r="AX52" i="74"/>
  <c r="AD52" i="74"/>
  <c r="AL20" i="70"/>
  <c r="AG19" i="70"/>
  <c r="AB18" i="70"/>
  <c r="BA15" i="70"/>
  <c r="AY100" i="75"/>
  <c r="AM100" i="75"/>
  <c r="AE100" i="75"/>
  <c r="AM96" i="75"/>
  <c r="AS50" i="74"/>
  <c r="AT19" i="70"/>
  <c r="AD19" i="70"/>
  <c r="AO18" i="70"/>
  <c r="AZ17" i="70"/>
  <c r="AJ17" i="70"/>
  <c r="AT15" i="70"/>
  <c r="AD15" i="70"/>
  <c r="BE6" i="66"/>
  <c r="AO73" i="66"/>
  <c r="AO6" i="66"/>
  <c r="AJ73" i="66"/>
  <c r="AJ6" i="66"/>
  <c r="AY86" i="66"/>
  <c r="BA73" i="66"/>
  <c r="Y19" i="112" s="1"/>
  <c r="AK73" i="66"/>
  <c r="AK6" i="66"/>
  <c r="AF73" i="66"/>
  <c r="AF6" i="66"/>
  <c r="BC86" i="66"/>
  <c r="AI86" i="66"/>
  <c r="AW73" i="66"/>
  <c r="AW6" i="66"/>
  <c r="AG73" i="66"/>
  <c r="AG6" i="66"/>
  <c r="AR73" i="66"/>
  <c r="AR6" i="66"/>
  <c r="AB73" i="66"/>
  <c r="AB86" i="66" s="1"/>
  <c r="AB6" i="66"/>
  <c r="AS73" i="66"/>
  <c r="AS6" i="66"/>
  <c r="AC73" i="66"/>
  <c r="AC6" i="66"/>
  <c r="AN73" i="66"/>
  <c r="AN6" i="66"/>
  <c r="AU86" i="66"/>
  <c r="AE86" i="66"/>
  <c r="AU98" i="65"/>
  <c r="BE122" i="65"/>
  <c r="AX103" i="65"/>
  <c r="AR131" i="67"/>
  <c r="AR130" i="67" s="1"/>
  <c r="AJ131" i="67"/>
  <c r="AJ130" i="67" s="1"/>
  <c r="Y9" i="112"/>
  <c r="AQ98" i="65"/>
  <c r="AH127" i="65"/>
  <c r="BA115" i="65"/>
  <c r="AV98" i="65"/>
  <c r="AU99" i="65"/>
  <c r="AX122" i="67"/>
  <c r="AS103" i="65"/>
  <c r="AX127" i="65"/>
  <c r="F13" i="112"/>
  <c r="W13" i="112" s="1"/>
  <c r="AQ126" i="67"/>
  <c r="AA126" i="67"/>
  <c r="AS61" i="66"/>
  <c r="AS80" i="66" s="1"/>
  <c r="AK61" i="66"/>
  <c r="AK80" i="66" s="1"/>
  <c r="BE45" i="66"/>
  <c r="BE78" i="66" s="1"/>
  <c r="AK90" i="65"/>
  <c r="AQ122" i="65"/>
  <c r="BE87" i="65"/>
  <c r="BD99" i="65"/>
  <c r="AD127" i="65"/>
  <c r="AG14" i="65"/>
  <c r="AP14" i="65"/>
  <c r="AP73" i="65" s="1"/>
  <c r="AN122" i="65"/>
  <c r="AS52" i="66"/>
  <c r="BD98" i="65"/>
  <c r="AH122" i="67"/>
  <c r="AR86" i="65"/>
  <c r="AP127" i="65"/>
  <c r="BE115" i="67"/>
  <c r="BE114" i="67" s="1"/>
  <c r="AZ61" i="66"/>
  <c r="AZ80" i="66" s="1"/>
  <c r="AR87" i="65"/>
  <c r="AK122" i="67"/>
  <c r="AH91" i="65"/>
  <c r="BA103" i="65"/>
  <c r="AP123" i="65"/>
  <c r="AD87" i="65"/>
  <c r="AS99" i="65"/>
  <c r="AC87" i="65"/>
  <c r="AR99" i="65"/>
  <c r="AX87" i="65"/>
  <c r="AW87" i="65"/>
  <c r="AL127" i="65"/>
  <c r="AP87" i="65"/>
  <c r="AB87" i="65"/>
  <c r="BD123" i="65"/>
  <c r="AT87" i="65"/>
  <c r="AS87" i="65"/>
  <c r="AB123" i="65"/>
  <c r="AU87" i="65"/>
  <c r="AT14" i="65"/>
  <c r="AT73" i="65" s="1"/>
  <c r="BC122" i="65"/>
  <c r="AE123" i="65"/>
  <c r="AL14" i="65"/>
  <c r="AL73" i="65" s="1"/>
  <c r="BB103" i="65"/>
  <c r="BB115" i="65"/>
  <c r="AJ86" i="65"/>
  <c r="BE86" i="65"/>
  <c r="AD14" i="65"/>
  <c r="AD73" i="65" s="1"/>
  <c r="AF61" i="66"/>
  <c r="AF80" i="66" s="1"/>
  <c r="AT99" i="65"/>
  <c r="AF87" i="65"/>
  <c r="AE87" i="65"/>
  <c r="AO122" i="67"/>
  <c r="BA122" i="65"/>
  <c r="BB120" i="65"/>
  <c r="AT52" i="66"/>
  <c r="AO122" i="65"/>
  <c r="AL115" i="67"/>
  <c r="AL114" i="67" s="1"/>
  <c r="BE99" i="65"/>
  <c r="BD87" i="65"/>
  <c r="AN87" i="65"/>
  <c r="AC86" i="65"/>
  <c r="AU86" i="65"/>
  <c r="AE86" i="65"/>
  <c r="AK86" i="65"/>
  <c r="AX14" i="65"/>
  <c r="AX73" i="65" s="1"/>
  <c r="F7" i="112" s="1"/>
  <c r="W7" i="112" s="1"/>
  <c r="BC86" i="65"/>
  <c r="AM122" i="65"/>
  <c r="BD122" i="65"/>
  <c r="AT61" i="66"/>
  <c r="AT80" i="66" s="1"/>
  <c r="AL131" i="67"/>
  <c r="AL130" i="67" s="1"/>
  <c r="AD61" i="66"/>
  <c r="AD80" i="66" s="1"/>
  <c r="AW126" i="67"/>
  <c r="AO126" i="67"/>
  <c r="AG126" i="67"/>
  <c r="AK126" i="65"/>
  <c r="AX45" i="66"/>
  <c r="AP45" i="66"/>
  <c r="AH45" i="66"/>
  <c r="AH78" i="66" s="1"/>
  <c r="AZ86" i="65"/>
  <c r="AF86" i="65"/>
  <c r="AX77" i="65"/>
  <c r="BD113" i="65" s="1"/>
  <c r="BB87" i="65"/>
  <c r="AU123" i="65"/>
  <c r="BC98" i="65"/>
  <c r="AR123" i="65"/>
  <c r="AV61" i="66"/>
  <c r="AV80" i="66" s="1"/>
  <c r="AG52" i="66"/>
  <c r="AG127" i="65"/>
  <c r="AN79" i="66"/>
  <c r="AF79" i="66"/>
  <c r="AV122" i="65"/>
  <c r="AZ131" i="67"/>
  <c r="AZ130" i="67" s="1"/>
  <c r="AB131" i="67"/>
  <c r="AB130" i="67" s="1"/>
  <c r="AR122" i="65"/>
  <c r="AZ98" i="65"/>
  <c r="AR98" i="65"/>
  <c r="AB86" i="65"/>
  <c r="AC52" i="66"/>
  <c r="AH115" i="67"/>
  <c r="AH114" i="67" s="1"/>
  <c r="AS86" i="65"/>
  <c r="AM86" i="65"/>
  <c r="BA52" i="66"/>
  <c r="AQ86" i="65"/>
  <c r="AA86" i="65"/>
  <c r="BB98" i="65"/>
  <c r="AP86" i="65"/>
  <c r="AH86" i="65"/>
  <c r="BE98" i="65"/>
  <c r="BC120" i="65"/>
  <c r="AO14" i="65"/>
  <c r="AO73" i="65" s="1"/>
  <c r="AL122" i="65"/>
  <c r="AX86" i="65"/>
  <c r="AX61" i="66"/>
  <c r="AX80" i="66" s="1"/>
  <c r="BB119" i="66" s="1"/>
  <c r="AP61" i="66"/>
  <c r="AP80" i="66" s="1"/>
  <c r="AH61" i="66"/>
  <c r="AH80" i="66" s="1"/>
  <c r="AK79" i="66"/>
  <c r="AC79" i="66"/>
  <c r="AS122" i="65"/>
  <c r="BC111" i="65"/>
  <c r="AW127" i="65"/>
  <c r="AO126" i="65"/>
  <c r="AS131" i="67"/>
  <c r="AS130" i="67" s="1"/>
  <c r="AK131" i="67"/>
  <c r="AK130" i="67" s="1"/>
  <c r="AF122" i="65"/>
  <c r="AB122" i="65"/>
  <c r="BD86" i="65"/>
  <c r="AV86" i="65"/>
  <c r="AN86" i="65"/>
  <c r="AH87" i="65"/>
  <c r="AW103" i="65"/>
  <c r="BE110" i="65"/>
  <c r="AQ87" i="65"/>
  <c r="AL87" i="65"/>
  <c r="AW98" i="65"/>
  <c r="AG86" i="65"/>
  <c r="AT122" i="65"/>
  <c r="AD122" i="65"/>
  <c r="AI86" i="65"/>
  <c r="AS79" i="66"/>
  <c r="AM87" i="65"/>
  <c r="AW99" i="65"/>
  <c r="AV99" i="65"/>
  <c r="AP122" i="65"/>
  <c r="AU122" i="65"/>
  <c r="AE122" i="65"/>
  <c r="AK87" i="65"/>
  <c r="AZ99" i="65"/>
  <c r="AJ123" i="65"/>
  <c r="AY110" i="65"/>
  <c r="AZ122" i="65"/>
  <c r="AN126" i="67"/>
  <c r="AF126" i="67"/>
  <c r="Y13" i="112"/>
  <c r="AY86" i="65"/>
  <c r="AL123" i="65"/>
  <c r="BA87" i="65"/>
  <c r="BB127" i="65"/>
  <c r="AW122" i="65"/>
  <c r="AY84" i="65"/>
  <c r="AT98" i="65"/>
  <c r="BA111" i="65"/>
  <c r="AQ99" i="65"/>
  <c r="AJ122" i="65"/>
  <c r="AG61" i="66"/>
  <c r="AG80" i="66" s="1"/>
  <c r="AZ79" i="66"/>
  <c r="AR79" i="66"/>
  <c r="AY98" i="65"/>
  <c r="BB99" i="65"/>
  <c r="BA99" i="65"/>
  <c r="AZ87" i="65"/>
  <c r="AJ87" i="65"/>
  <c r="AW86" i="65"/>
  <c r="AG122" i="65"/>
  <c r="AP77" i="65"/>
  <c r="BD101" i="65" s="1"/>
  <c r="AW52" i="66"/>
  <c r="AT86" i="65"/>
  <c r="AD86" i="65"/>
  <c r="AL61" i="66"/>
  <c r="AL80" i="66" s="1"/>
  <c r="AW79" i="66"/>
  <c r="AO79" i="66"/>
  <c r="AG79" i="66"/>
  <c r="AO131" i="67"/>
  <c r="AO130" i="67" s="1"/>
  <c r="AZ126" i="67"/>
  <c r="AR126" i="67"/>
  <c r="AJ126" i="67"/>
  <c r="AB126" i="67"/>
  <c r="AA84" i="65"/>
  <c r="BC84" i="65"/>
  <c r="AY111" i="65"/>
  <c r="AY123" i="65"/>
  <c r="AI122" i="65"/>
  <c r="BA86" i="65"/>
  <c r="BE115" i="65"/>
  <c r="BB122" i="65"/>
  <c r="AX122" i="65"/>
  <c r="AH122" i="65"/>
  <c r="AY87" i="65"/>
  <c r="BC123" i="65"/>
  <c r="AI123" i="65"/>
  <c r="AM123" i="65"/>
  <c r="AY122" i="65"/>
  <c r="AX99" i="65"/>
  <c r="AZ110" i="65"/>
  <c r="BA79" i="66"/>
  <c r="Y25" i="112" s="1"/>
  <c r="BA131" i="67"/>
  <c r="BA130" i="67" s="1"/>
  <c r="AC131" i="67"/>
  <c r="AC130" i="67" s="1"/>
  <c r="AV126" i="67"/>
  <c r="AN131" i="67"/>
  <c r="AN130" i="67" s="1"/>
  <c r="AX123" i="65"/>
  <c r="AW123" i="65"/>
  <c r="AG87" i="65"/>
  <c r="BD111" i="65"/>
  <c r="AZ111" i="65"/>
  <c r="AV87" i="65"/>
  <c r="AT127" i="65"/>
  <c r="BA98" i="65"/>
  <c r="AX98" i="65"/>
  <c r="F8" i="112"/>
  <c r="W8" i="112" s="1"/>
  <c r="BA126" i="65"/>
  <c r="BD110" i="65"/>
  <c r="F9" i="112"/>
  <c r="W9" i="112" s="1"/>
  <c r="AN123" i="65"/>
  <c r="BC110" i="65"/>
  <c r="BA126" i="67"/>
  <c r="AS126" i="67"/>
  <c r="AK126" i="67"/>
  <c r="AC126" i="67"/>
  <c r="AT45" i="66"/>
  <c r="AL45" i="66"/>
  <c r="AD45" i="66"/>
  <c r="BE127" i="65"/>
  <c r="BB111" i="65"/>
  <c r="AX111" i="65"/>
  <c r="BE111" i="65"/>
  <c r="BA110" i="65"/>
  <c r="AK122" i="65"/>
  <c r="AQ123" i="65"/>
  <c r="AI87" i="65"/>
  <c r="BB84" i="65"/>
  <c r="AH14" i="65"/>
  <c r="AH73" i="65" s="1"/>
  <c r="BC87" i="65"/>
  <c r="BC99" i="65"/>
  <c r="AC14" i="65"/>
  <c r="AC73" i="65" s="1"/>
  <c r="AR14" i="65"/>
  <c r="AR73" i="65" s="1"/>
  <c r="AB14" i="65"/>
  <c r="AB73" i="65" s="1"/>
  <c r="AQ14" i="65"/>
  <c r="AA14" i="65"/>
  <c r="AA5" i="65" s="1"/>
  <c r="AW61" i="66"/>
  <c r="AW80" i="66" s="1"/>
  <c r="BA102" i="65"/>
  <c r="AW14" i="65"/>
  <c r="BD14" i="65"/>
  <c r="AN14" i="65"/>
  <c r="BC14" i="65"/>
  <c r="AM14" i="65"/>
  <c r="AQ79" i="66"/>
  <c r="AS14" i="65"/>
  <c r="AZ14" i="65"/>
  <c r="AZ5" i="65" s="1"/>
  <c r="AJ14" i="65"/>
  <c r="AY14" i="65"/>
  <c r="AY5" i="65" s="1"/>
  <c r="AI14" i="65"/>
  <c r="BE14" i="65"/>
  <c r="AK14" i="65"/>
  <c r="AV14" i="65"/>
  <c r="AF14" i="65"/>
  <c r="AU14" i="65"/>
  <c r="AE14" i="65"/>
  <c r="BA14" i="65"/>
  <c r="BA5" i="65" s="1"/>
  <c r="AV102" i="65"/>
  <c r="AV90" i="65"/>
  <c r="AV126" i="65"/>
  <c r="AF90" i="65"/>
  <c r="AF126" i="65"/>
  <c r="AV122" i="67"/>
  <c r="AV52" i="66"/>
  <c r="AF122" i="67"/>
  <c r="AF52" i="66"/>
  <c r="AR127" i="65"/>
  <c r="AR103" i="65"/>
  <c r="AR91" i="65"/>
  <c r="AB127" i="65"/>
  <c r="AB91" i="65"/>
  <c r="AY126" i="65"/>
  <c r="AY114" i="65"/>
  <c r="AY102" i="65"/>
  <c r="AY90" i="65"/>
  <c r="AZ115" i="67"/>
  <c r="AZ114" i="67" s="1"/>
  <c r="AZ77" i="65"/>
  <c r="AJ115" i="67"/>
  <c r="AJ114" i="67" s="1"/>
  <c r="AJ77" i="65"/>
  <c r="BD60" i="66"/>
  <c r="BD80" i="66" s="1"/>
  <c r="AV130" i="67"/>
  <c r="AB61" i="66"/>
  <c r="AB80" i="66" s="1"/>
  <c r="AU127" i="65"/>
  <c r="AU103" i="65"/>
  <c r="AU91" i="65"/>
  <c r="AE127" i="65"/>
  <c r="AE91" i="65"/>
  <c r="AY79" i="66"/>
  <c r="AI126" i="67"/>
  <c r="BC60" i="66"/>
  <c r="BC80" i="66" s="1"/>
  <c r="AU61" i="66"/>
  <c r="AU80" i="66" s="1"/>
  <c r="AM61" i="66"/>
  <c r="AM80" i="66" s="1"/>
  <c r="AE61" i="66"/>
  <c r="AE80" i="66" s="1"/>
  <c r="AI126" i="65"/>
  <c r="AI90" i="65"/>
  <c r="AX79" i="66"/>
  <c r="AT126" i="67"/>
  <c r="AL126" i="65"/>
  <c r="AL90" i="65"/>
  <c r="AH79" i="66"/>
  <c r="AD126" i="67"/>
  <c r="AT115" i="67"/>
  <c r="AT114" i="67" s="1"/>
  <c r="AT77" i="65"/>
  <c r="AS127" i="65"/>
  <c r="AW90" i="65"/>
  <c r="AU122" i="67"/>
  <c r="AU52" i="66"/>
  <c r="AE122" i="67"/>
  <c r="AE52" i="66"/>
  <c r="BA115" i="67"/>
  <c r="BA114" i="67" s="1"/>
  <c r="BA77" i="65"/>
  <c r="BB125" i="65" s="1"/>
  <c r="AO115" i="67"/>
  <c r="AO114" i="67" s="1"/>
  <c r="AO77" i="65"/>
  <c r="AK115" i="67"/>
  <c r="AK114" i="67" s="1"/>
  <c r="AK77" i="65"/>
  <c r="AL125" i="65" s="1"/>
  <c r="AY115" i="67"/>
  <c r="AY114" i="67" s="1"/>
  <c r="AY77" i="65"/>
  <c r="AU45" i="66"/>
  <c r="AI115" i="67"/>
  <c r="AI114" i="67" s="1"/>
  <c r="AI77" i="65"/>
  <c r="AE45" i="66"/>
  <c r="AS90" i="65"/>
  <c r="BD120" i="65"/>
  <c r="BD84" i="65"/>
  <c r="AX131" i="67"/>
  <c r="AX130" i="67" s="1"/>
  <c r="AP131" i="67"/>
  <c r="AP130" i="67" s="1"/>
  <c r="AH131" i="67"/>
  <c r="AH130" i="67" s="1"/>
  <c r="AR102" i="65"/>
  <c r="AR90" i="65"/>
  <c r="AR126" i="65"/>
  <c r="AB90" i="65"/>
  <c r="AB126" i="65"/>
  <c r="AR122" i="67"/>
  <c r="AR52" i="66"/>
  <c r="AB122" i="67"/>
  <c r="AB52" i="66"/>
  <c r="BE60" i="66"/>
  <c r="BE80" i="66" s="1"/>
  <c r="AO61" i="66"/>
  <c r="AO80" i="66" s="1"/>
  <c r="BD127" i="65"/>
  <c r="BD103" i="65"/>
  <c r="BD91" i="65"/>
  <c r="BD115" i="65"/>
  <c r="AN127" i="65"/>
  <c r="AN91" i="65"/>
  <c r="AJ79" i="66"/>
  <c r="AB79" i="66"/>
  <c r="BA45" i="66"/>
  <c r="AS45" i="66"/>
  <c r="AK45" i="66"/>
  <c r="AC45" i="66"/>
  <c r="AV115" i="67"/>
  <c r="AV114" i="67" s="1"/>
  <c r="AV77" i="65"/>
  <c r="AF115" i="67"/>
  <c r="AF114" i="67" s="1"/>
  <c r="AF77" i="65"/>
  <c r="BD130" i="67"/>
  <c r="AR61" i="66"/>
  <c r="AR80" i="66" s="1"/>
  <c r="AJ61" i="66"/>
  <c r="AJ80" i="66" s="1"/>
  <c r="AQ127" i="65"/>
  <c r="AQ103" i="65"/>
  <c r="AQ91" i="65"/>
  <c r="AA91" i="65"/>
  <c r="AY126" i="67"/>
  <c r="AM79" i="66"/>
  <c r="AE79" i="66"/>
  <c r="AZ45" i="66"/>
  <c r="AR45" i="66"/>
  <c r="AJ45" i="66"/>
  <c r="AB45" i="66"/>
  <c r="BC130" i="67"/>
  <c r="AU131" i="67"/>
  <c r="AU130" i="67" s="1"/>
  <c r="AM131" i="67"/>
  <c r="AM130" i="67" s="1"/>
  <c r="AE131" i="67"/>
  <c r="AE130" i="67" s="1"/>
  <c r="BA91" i="65"/>
  <c r="AK91" i="65"/>
  <c r="AM126" i="65"/>
  <c r="AM90" i="65"/>
  <c r="BB126" i="65"/>
  <c r="BB114" i="65"/>
  <c r="BB102" i="65"/>
  <c r="BB90" i="65"/>
  <c r="AX126" i="67"/>
  <c r="D12" i="112"/>
  <c r="U12" i="112" s="1"/>
  <c r="AP126" i="65"/>
  <c r="AP102" i="65"/>
  <c r="AP90" i="65"/>
  <c r="AL79" i="66"/>
  <c r="AH126" i="67"/>
  <c r="AT91" i="65"/>
  <c r="AD91" i="65"/>
  <c r="AG91" i="65"/>
  <c r="BA90" i="65"/>
  <c r="AD115" i="67"/>
  <c r="AD114" i="67" s="1"/>
  <c r="AD77" i="65"/>
  <c r="AC91" i="65"/>
  <c r="AW102" i="65"/>
  <c r="AY122" i="67"/>
  <c r="AY52" i="66"/>
  <c r="AM122" i="67"/>
  <c r="AM52" i="66"/>
  <c r="AI122" i="67"/>
  <c r="AI52" i="66"/>
  <c r="BE125" i="65"/>
  <c r="AY45" i="66"/>
  <c r="AM115" i="67"/>
  <c r="AM114" i="67" s="1"/>
  <c r="AM77" i="65"/>
  <c r="AI45" i="66"/>
  <c r="AX91" i="65"/>
  <c r="AP91" i="65"/>
  <c r="AO91" i="65"/>
  <c r="AS102" i="65"/>
  <c r="AZ120" i="65"/>
  <c r="AZ84" i="65"/>
  <c r="BC66" i="65"/>
  <c r="AN90" i="65"/>
  <c r="AN126" i="65"/>
  <c r="AN52" i="66"/>
  <c r="AN122" i="67"/>
  <c r="BE130" i="67"/>
  <c r="AW130" i="67"/>
  <c r="AG130" i="67"/>
  <c r="AZ127" i="65"/>
  <c r="AZ103" i="65"/>
  <c r="AZ91" i="65"/>
  <c r="AZ115" i="65"/>
  <c r="AJ127" i="65"/>
  <c r="AJ91" i="65"/>
  <c r="AR115" i="67"/>
  <c r="AR114" i="67" s="1"/>
  <c r="AR77" i="65"/>
  <c r="AB115" i="67"/>
  <c r="AB114" i="67" s="1"/>
  <c r="AB77" i="65"/>
  <c r="AA79" i="66"/>
  <c r="BB92" i="66" s="1"/>
  <c r="BC115" i="65"/>
  <c r="BC127" i="65"/>
  <c r="BC103" i="65"/>
  <c r="BC91" i="65"/>
  <c r="AM127" i="65"/>
  <c r="AM91" i="65"/>
  <c r="AU79" i="66"/>
  <c r="AM126" i="67"/>
  <c r="AE126" i="67"/>
  <c r="AY61" i="66"/>
  <c r="AY80" i="66" s="1"/>
  <c r="AQ61" i="66"/>
  <c r="AQ80" i="66" s="1"/>
  <c r="AI61" i="66"/>
  <c r="AI80" i="66" s="1"/>
  <c r="AA61" i="66"/>
  <c r="AA80" i="66" s="1"/>
  <c r="BB93" i="66" s="1"/>
  <c r="AK127" i="65"/>
  <c r="AQ126" i="65"/>
  <c r="AQ102" i="65"/>
  <c r="AQ90" i="65"/>
  <c r="AA90" i="65"/>
  <c r="AT126" i="65"/>
  <c r="AT102" i="65"/>
  <c r="AT90" i="65"/>
  <c r="AP79" i="66"/>
  <c r="BB105" i="66" s="1"/>
  <c r="AL126" i="67"/>
  <c r="AD126" i="65"/>
  <c r="AD90" i="65"/>
  <c r="AO90" i="65"/>
  <c r="BB91" i="65"/>
  <c r="AW91" i="65"/>
  <c r="AS91" i="65"/>
  <c r="AC127" i="65"/>
  <c r="AG126" i="65"/>
  <c r="AQ122" i="67"/>
  <c r="AQ52" i="66"/>
  <c r="AA122" i="67"/>
  <c r="AA52" i="66"/>
  <c r="AS115" i="67"/>
  <c r="AS114" i="67" s="1"/>
  <c r="AS77" i="65"/>
  <c r="AC115" i="67"/>
  <c r="AC114" i="67" s="1"/>
  <c r="AC77" i="65"/>
  <c r="BC125" i="65"/>
  <c r="AQ45" i="66"/>
  <c r="AM45" i="66"/>
  <c r="AA45" i="66"/>
  <c r="BE120" i="65"/>
  <c r="BE84" i="65"/>
  <c r="BE91" i="65"/>
  <c r="AO127" i="65"/>
  <c r="AC126" i="65"/>
  <c r="BE66" i="65"/>
  <c r="AZ102" i="65"/>
  <c r="AZ90" i="65"/>
  <c r="AZ114" i="65"/>
  <c r="AZ126" i="65"/>
  <c r="AJ90" i="65"/>
  <c r="AJ126" i="65"/>
  <c r="AZ122" i="67"/>
  <c r="AZ52" i="66"/>
  <c r="AJ122" i="67"/>
  <c r="AJ52" i="66"/>
  <c r="BA61" i="66"/>
  <c r="BA80" i="66" s="1"/>
  <c r="AC61" i="66"/>
  <c r="AC80" i="66" s="1"/>
  <c r="AV127" i="65"/>
  <c r="AV103" i="65"/>
  <c r="AV91" i="65"/>
  <c r="AF127" i="65"/>
  <c r="AF91" i="65"/>
  <c r="AV79" i="66"/>
  <c r="AW45" i="66"/>
  <c r="AO45" i="66"/>
  <c r="AG45" i="66"/>
  <c r="BD125" i="65"/>
  <c r="AN115" i="67"/>
  <c r="AN114" i="67" s="1"/>
  <c r="AN77" i="65"/>
  <c r="AF130" i="67"/>
  <c r="AY115" i="65"/>
  <c r="AY127" i="65"/>
  <c r="AY103" i="65"/>
  <c r="AY91" i="65"/>
  <c r="AI127" i="65"/>
  <c r="AI91" i="65"/>
  <c r="AU126" i="67"/>
  <c r="AI79" i="66"/>
  <c r="AV45" i="66"/>
  <c r="AN45" i="66"/>
  <c r="AF45" i="66"/>
  <c r="AY131" i="67"/>
  <c r="AY130" i="67" s="1"/>
  <c r="AQ131" i="67"/>
  <c r="AQ130" i="67" s="1"/>
  <c r="AI131" i="67"/>
  <c r="AI130" i="67" s="1"/>
  <c r="AA131" i="67"/>
  <c r="AA130" i="67" s="1"/>
  <c r="BA127" i="65"/>
  <c r="AU126" i="65"/>
  <c r="AU102" i="65"/>
  <c r="AU90" i="65"/>
  <c r="AE126" i="65"/>
  <c r="AE90" i="65"/>
  <c r="F12" i="112"/>
  <c r="W12" i="112" s="1"/>
  <c r="AX126" i="65"/>
  <c r="AX114" i="65"/>
  <c r="AX102" i="65"/>
  <c r="AX90" i="65"/>
  <c r="AT79" i="66"/>
  <c r="AP126" i="67"/>
  <c r="AH126" i="65"/>
  <c r="AH90" i="65"/>
  <c r="AD79" i="66"/>
  <c r="AL91" i="65"/>
  <c r="BA114" i="65"/>
  <c r="AW126" i="65"/>
  <c r="AG90" i="65"/>
  <c r="AW115" i="67"/>
  <c r="AW114" i="67" s="1"/>
  <c r="AW77" i="65"/>
  <c r="AG115" i="67"/>
  <c r="AG114" i="67" s="1"/>
  <c r="AG77" i="65"/>
  <c r="BC116" i="67"/>
  <c r="BC115" i="67" s="1"/>
  <c r="BC114" i="67" s="1"/>
  <c r="BC45" i="66"/>
  <c r="BC78" i="66" s="1"/>
  <c r="AU115" i="67"/>
  <c r="AU114" i="67" s="1"/>
  <c r="AU77" i="65"/>
  <c r="AQ115" i="67"/>
  <c r="AQ114" i="67" s="1"/>
  <c r="AQ77" i="65"/>
  <c r="AE115" i="67"/>
  <c r="AE114" i="67" s="1"/>
  <c r="AE77" i="65"/>
  <c r="AA115" i="67"/>
  <c r="AA114" i="67" s="1"/>
  <c r="AA77" i="65"/>
  <c r="AL89" i="65" s="1"/>
  <c r="Y6" i="112"/>
  <c r="BA120" i="65"/>
  <c r="BA84" i="65"/>
  <c r="AS126" i="65"/>
  <c r="AC90" i="65"/>
  <c r="AB120" i="65"/>
  <c r="BD66" i="65"/>
  <c r="AK34" i="64"/>
  <c r="AK81" i="64"/>
  <c r="AZ62" i="64"/>
  <c r="BA48" i="64"/>
  <c r="BA8" i="113"/>
  <c r="BA28" i="64"/>
  <c r="AY5" i="69"/>
  <c r="AY5" i="68"/>
  <c r="AZ37" i="68" s="1"/>
  <c r="AY76" i="64"/>
  <c r="AY62" i="64"/>
  <c r="AY34" i="64"/>
  <c r="AY48" i="64"/>
  <c r="AY15" i="64"/>
  <c r="AY25" i="64" s="1"/>
  <c r="AI5" i="69"/>
  <c r="AJ37" i="69" s="1"/>
  <c r="AI5" i="68"/>
  <c r="AI34" i="64"/>
  <c r="AI76" i="64"/>
  <c r="AI15" i="64"/>
  <c r="AZ24" i="64"/>
  <c r="AM81" i="64"/>
  <c r="AM39" i="64"/>
  <c r="AP5" i="69"/>
  <c r="BB21" i="69" s="1"/>
  <c r="AP5" i="68"/>
  <c r="AP76" i="64"/>
  <c r="AP48" i="64"/>
  <c r="AP15" i="64"/>
  <c r="AP34" i="64"/>
  <c r="AS48" i="64"/>
  <c r="AW7" i="69"/>
  <c r="AG81" i="64"/>
  <c r="AG39" i="64"/>
  <c r="AZ48" i="64"/>
  <c r="AV34" i="64"/>
  <c r="AV7" i="68"/>
  <c r="AN7" i="69"/>
  <c r="AF7" i="68"/>
  <c r="AB7" i="68"/>
  <c r="AC7" i="69"/>
  <c r="AG15" i="64"/>
  <c r="AN81" i="64"/>
  <c r="AN39" i="64"/>
  <c r="AU5" i="69"/>
  <c r="AU5" i="68"/>
  <c r="AU76" i="64"/>
  <c r="AU48" i="64"/>
  <c r="AU34" i="64"/>
  <c r="AU15" i="64"/>
  <c r="AU20" i="64" s="1"/>
  <c r="AE5" i="69"/>
  <c r="AE5" i="68"/>
  <c r="AE76" i="64"/>
  <c r="AE34" i="64"/>
  <c r="AE15" i="64"/>
  <c r="AE20" i="64" s="1"/>
  <c r="AQ81" i="64"/>
  <c r="AQ53" i="64"/>
  <c r="AQ39" i="64"/>
  <c r="AT5" i="69"/>
  <c r="AT5" i="68"/>
  <c r="AT76" i="64"/>
  <c r="AT48" i="64"/>
  <c r="AT34" i="64"/>
  <c r="AT15" i="64"/>
  <c r="AD5" i="69"/>
  <c r="AD5" i="68"/>
  <c r="AD76" i="64"/>
  <c r="AD34" i="64"/>
  <c r="AD15" i="64"/>
  <c r="AR23" i="64"/>
  <c r="AK37" i="69"/>
  <c r="AK7" i="69"/>
  <c r="AO81" i="64"/>
  <c r="AO39" i="64"/>
  <c r="AZ7" i="68"/>
  <c r="AJ7" i="69"/>
  <c r="AF7" i="69"/>
  <c r="AC7" i="68"/>
  <c r="AC37" i="68"/>
  <c r="AR81" i="64"/>
  <c r="AR53" i="64"/>
  <c r="AR39" i="64"/>
  <c r="AI81" i="64"/>
  <c r="AI39" i="64"/>
  <c r="AL5" i="69"/>
  <c r="AL5" i="68"/>
  <c r="AL76" i="64"/>
  <c r="AL34" i="64"/>
  <c r="AL15" i="64"/>
  <c r="BA53" i="64"/>
  <c r="BA39" i="64"/>
  <c r="BA67" i="64"/>
  <c r="BA81" i="64"/>
  <c r="AZ76" i="64"/>
  <c r="AV48" i="64"/>
  <c r="AR7" i="68"/>
  <c r="AO37" i="69"/>
  <c r="AO7" i="69"/>
  <c r="AZ81" i="64"/>
  <c r="AZ53" i="64"/>
  <c r="AZ67" i="64"/>
  <c r="AZ39" i="64"/>
  <c r="AJ81" i="64"/>
  <c r="AJ39" i="64"/>
  <c r="AQ5" i="69"/>
  <c r="AQ5" i="68"/>
  <c r="AQ76" i="64"/>
  <c r="AQ34" i="64"/>
  <c r="AQ15" i="64"/>
  <c r="AQ20" i="64" s="1"/>
  <c r="AQ48" i="64"/>
  <c r="AA5" i="69"/>
  <c r="BB13" i="69" s="1"/>
  <c r="AA5" i="68"/>
  <c r="AA34" i="64"/>
  <c r="AA15" i="64"/>
  <c r="AG37" i="68"/>
  <c r="BA34" i="64"/>
  <c r="AS7" i="69"/>
  <c r="AB81" i="64"/>
  <c r="AB39" i="64"/>
  <c r="AZ8" i="113"/>
  <c r="AZ30" i="64"/>
  <c r="AY81" i="64"/>
  <c r="AY67" i="64"/>
  <c r="AY53" i="64"/>
  <c r="AY39" i="64"/>
  <c r="AU81" i="64"/>
  <c r="AU39" i="64"/>
  <c r="AU53" i="64"/>
  <c r="AE81" i="64"/>
  <c r="AE39" i="64"/>
  <c r="AX5" i="69"/>
  <c r="BB29" i="69" s="1"/>
  <c r="AX5" i="68"/>
  <c r="AX76" i="64"/>
  <c r="AX62" i="64"/>
  <c r="AX48" i="64"/>
  <c r="AX15" i="64"/>
  <c r="AX34" i="64"/>
  <c r="AH5" i="69"/>
  <c r="AH5" i="68"/>
  <c r="AH76" i="64"/>
  <c r="AH15" i="64"/>
  <c r="AH20" i="64" s="1"/>
  <c r="AH34" i="64"/>
  <c r="AZ23" i="64"/>
  <c r="AP81" i="64"/>
  <c r="AW81" i="64"/>
  <c r="AW53" i="64"/>
  <c r="AW39" i="64"/>
  <c r="AR48" i="64"/>
  <c r="AZ29" i="64"/>
  <c r="AV81" i="64"/>
  <c r="AV53" i="64"/>
  <c r="AV39" i="64"/>
  <c r="AF81" i="64"/>
  <c r="AF39" i="64"/>
  <c r="AM5" i="69"/>
  <c r="AM5" i="68"/>
  <c r="AM76" i="64"/>
  <c r="AM34" i="64"/>
  <c r="AM15" i="64"/>
  <c r="AG37" i="69"/>
  <c r="AG7" i="69"/>
  <c r="AO15" i="64"/>
  <c r="AO25" i="64" s="1"/>
  <c r="AR27" i="64"/>
  <c r="BE131" i="66" l="1"/>
  <c r="AZ9" i="73"/>
  <c r="AZ10" i="73" s="1"/>
  <c r="AW37" i="69"/>
  <c r="AZ22" i="64"/>
  <c r="AZ25" i="64"/>
  <c r="AZ21" i="64"/>
  <c r="BE90" i="65"/>
  <c r="AV14" i="67"/>
  <c r="AZ5" i="113"/>
  <c r="AZ20" i="64"/>
  <c r="AZ28" i="64"/>
  <c r="AV37" i="69"/>
  <c r="AZ26" i="64"/>
  <c r="BE114" i="65"/>
  <c r="AC64" i="100"/>
  <c r="AD44" i="75"/>
  <c r="AN27" i="64"/>
  <c r="AN9" i="73"/>
  <c r="AN10" i="73" s="1"/>
  <c r="AQ113" i="67"/>
  <c r="AN26" i="64"/>
  <c r="AC113" i="67"/>
  <c r="AO64" i="100"/>
  <c r="AK113" i="67"/>
  <c r="AR113" i="67"/>
  <c r="AT120" i="65"/>
  <c r="BC5" i="66"/>
  <c r="BC66" i="66" s="1"/>
  <c r="AA113" i="67"/>
  <c r="AW113" i="67"/>
  <c r="AV113" i="67"/>
  <c r="AS120" i="65"/>
  <c r="I8" i="109"/>
  <c r="S8" i="109" s="1"/>
  <c r="I7" i="109"/>
  <c r="I15" i="109"/>
  <c r="I17" i="109"/>
  <c r="S17" i="109" s="1"/>
  <c r="I16" i="109"/>
  <c r="S16" i="109" s="1"/>
  <c r="I9" i="109"/>
  <c r="S9" i="109" s="1"/>
  <c r="H20" i="109"/>
  <c r="R20" i="109" s="1"/>
  <c r="I20" i="109"/>
  <c r="S20" i="109" s="1"/>
  <c r="H9" i="109"/>
  <c r="R9" i="109" s="1"/>
  <c r="H7" i="109"/>
  <c r="R7" i="109" s="1"/>
  <c r="H16" i="109"/>
  <c r="R16" i="109" s="1"/>
  <c r="H8" i="109"/>
  <c r="R8" i="109" s="1"/>
  <c r="H15" i="109"/>
  <c r="H17" i="109"/>
  <c r="AR120" i="65"/>
  <c r="AJ120" i="65"/>
  <c r="AW120" i="65"/>
  <c r="AB113" i="67"/>
  <c r="AO113" i="67"/>
  <c r="AZ113" i="67"/>
  <c r="BD126" i="65"/>
  <c r="AE113" i="67"/>
  <c r="AU113" i="67"/>
  <c r="AG113" i="67"/>
  <c r="AS113" i="67"/>
  <c r="BD90" i="65"/>
  <c r="AS84" i="65"/>
  <c r="AW84" i="65"/>
  <c r="AT84" i="65"/>
  <c r="BE126" i="65"/>
  <c r="BD114" i="65"/>
  <c r="AN113" i="67"/>
  <c r="AD113" i="67"/>
  <c r="BA113" i="67"/>
  <c r="AT113" i="67"/>
  <c r="AJ113" i="67"/>
  <c r="AL80" i="65"/>
  <c r="AL26" i="113" s="1"/>
  <c r="AG96" i="102"/>
  <c r="AI5" i="65"/>
  <c r="AL5" i="65"/>
  <c r="AL66" i="65" s="1"/>
  <c r="AV5" i="65"/>
  <c r="AE5" i="65"/>
  <c r="AJ5" i="65"/>
  <c r="AT5" i="65"/>
  <c r="AT66" i="65" s="1"/>
  <c r="AS5" i="65"/>
  <c r="AS66" i="65" s="1"/>
  <c r="AQ5" i="65"/>
  <c r="AW5" i="65"/>
  <c r="AD5" i="65"/>
  <c r="AX5" i="65"/>
  <c r="AX66" i="65" s="1"/>
  <c r="AG5" i="65"/>
  <c r="AG6" i="68" s="1"/>
  <c r="AG8" i="68" s="1"/>
  <c r="AU5" i="65"/>
  <c r="AM5" i="65"/>
  <c r="AF5" i="65"/>
  <c r="AK5" i="65"/>
  <c r="AP5" i="65"/>
  <c r="AO5" i="65"/>
  <c r="AO66" i="65" s="1"/>
  <c r="AN5" i="65"/>
  <c r="AH5" i="65"/>
  <c r="AB5" i="65"/>
  <c r="AY74" i="66"/>
  <c r="AY100" i="66" s="1"/>
  <c r="AY5" i="66"/>
  <c r="AY66" i="66" s="1"/>
  <c r="AC5" i="65"/>
  <c r="AR5" i="65"/>
  <c r="AI64" i="100"/>
  <c r="AN64" i="100"/>
  <c r="AK64" i="100"/>
  <c r="AL113" i="67"/>
  <c r="AY113" i="67"/>
  <c r="AM113" i="67"/>
  <c r="AF113" i="67"/>
  <c r="AI113" i="67"/>
  <c r="AH113" i="67"/>
  <c r="AP113" i="67"/>
  <c r="AX113" i="67"/>
  <c r="BD131" i="66"/>
  <c r="AR57" i="100"/>
  <c r="BC90" i="65"/>
  <c r="AM120" i="65"/>
  <c r="BC102" i="65"/>
  <c r="AF120" i="65"/>
  <c r="BE96" i="65"/>
  <c r="AS96" i="65"/>
  <c r="BC114" i="65"/>
  <c r="AO120" i="65"/>
  <c r="AW96" i="65"/>
  <c r="AP96" i="65"/>
  <c r="BC96" i="65"/>
  <c r="AY96" i="65"/>
  <c r="AB23" i="64"/>
  <c r="AW96" i="102"/>
  <c r="AW64" i="100"/>
  <c r="BD43" i="66"/>
  <c r="BC43" i="66"/>
  <c r="BE43" i="66"/>
  <c r="AB9" i="73"/>
  <c r="AB10" i="73" s="1"/>
  <c r="AW5" i="66"/>
  <c r="AW66" i="66" s="1"/>
  <c r="AS64" i="100"/>
  <c r="D7" i="112"/>
  <c r="U7" i="112" s="1"/>
  <c r="BB97" i="65"/>
  <c r="AE120" i="65"/>
  <c r="AX108" i="65"/>
  <c r="AY120" i="65"/>
  <c r="AV56" i="102"/>
  <c r="AV96" i="102"/>
  <c r="AU120" i="65"/>
  <c r="AD120" i="65"/>
  <c r="AZ108" i="65"/>
  <c r="AZ82" i="75"/>
  <c r="AF50" i="75"/>
  <c r="AX50" i="75"/>
  <c r="AL44" i="75"/>
  <c r="AL108" i="75" s="1"/>
  <c r="AD5" i="66"/>
  <c r="AD66" i="66" s="1"/>
  <c r="BA108" i="65"/>
  <c r="BE108" i="65"/>
  <c r="AX120" i="65"/>
  <c r="AD84" i="65"/>
  <c r="BB108" i="65"/>
  <c r="BD108" i="65"/>
  <c r="AX84" i="65"/>
  <c r="AY108" i="65"/>
  <c r="BC108" i="65"/>
  <c r="AJ22" i="64"/>
  <c r="BA37" i="68"/>
  <c r="AJ26" i="64"/>
  <c r="AV28" i="64"/>
  <c r="AJ86" i="64"/>
  <c r="AF28" i="64"/>
  <c r="BA24" i="64"/>
  <c r="AV27" i="64"/>
  <c r="AW21" i="64"/>
  <c r="AU57" i="100"/>
  <c r="AR39" i="100"/>
  <c r="AY64" i="100"/>
  <c r="AC50" i="101"/>
  <c r="AT57" i="100"/>
  <c r="AK120" i="65"/>
  <c r="AN120" i="65"/>
  <c r="AI120" i="65"/>
  <c r="AW30" i="64"/>
  <c r="AH120" i="65"/>
  <c r="AC120" i="65"/>
  <c r="AN84" i="65"/>
  <c r="AG120" i="65"/>
  <c r="AQ120" i="65"/>
  <c r="AH84" i="65"/>
  <c r="AI54" i="102"/>
  <c r="AR50" i="101"/>
  <c r="AK84" i="65"/>
  <c r="AP84" i="65"/>
  <c r="BB96" i="65"/>
  <c r="AP120" i="65"/>
  <c r="AL120" i="65"/>
  <c r="AT96" i="65"/>
  <c r="AU75" i="102"/>
  <c r="AV99" i="102" s="1"/>
  <c r="AW28" i="64"/>
  <c r="AZ37" i="69"/>
  <c r="AV120" i="65"/>
  <c r="BD96" i="65"/>
  <c r="AK37" i="68"/>
  <c r="AR96" i="65"/>
  <c r="BA96" i="65"/>
  <c r="AV96" i="65"/>
  <c r="AZ96" i="65"/>
  <c r="AH80" i="65"/>
  <c r="AH26" i="113" s="1"/>
  <c r="AX96" i="65"/>
  <c r="AU84" i="65"/>
  <c r="AQ96" i="65"/>
  <c r="AX5" i="66"/>
  <c r="AX66" i="66" s="1"/>
  <c r="AF56" i="102"/>
  <c r="AG73" i="65"/>
  <c r="AH121" i="65" s="1"/>
  <c r="AT32" i="76"/>
  <c r="AV32" i="76"/>
  <c r="AQ10" i="74"/>
  <c r="AQ15" i="74" s="1"/>
  <c r="AR50" i="100"/>
  <c r="BA39" i="100"/>
  <c r="AP64" i="100"/>
  <c r="AQ35" i="74"/>
  <c r="AF57" i="100"/>
  <c r="AB54" i="74"/>
  <c r="AT99" i="77"/>
  <c r="AP69" i="77"/>
  <c r="BE69" i="77"/>
  <c r="BC69" i="77"/>
  <c r="BD69" i="77"/>
  <c r="BB69" i="77"/>
  <c r="AT97" i="65"/>
  <c r="AY112" i="66"/>
  <c r="BB112" i="66"/>
  <c r="AU99" i="66"/>
  <c r="BB99" i="66"/>
  <c r="AW27" i="64"/>
  <c r="BE38" i="76"/>
  <c r="BC38" i="76"/>
  <c r="BB38" i="76"/>
  <c r="BD38" i="76"/>
  <c r="AO91" i="77"/>
  <c r="BE167" i="100"/>
  <c r="BC167" i="100"/>
  <c r="BB167" i="100"/>
  <c r="BD167" i="100"/>
  <c r="AX113" i="66"/>
  <c r="BB113" i="66"/>
  <c r="AL96" i="102"/>
  <c r="AZ96" i="102"/>
  <c r="AA22" i="76"/>
  <c r="BB22" i="76"/>
  <c r="BD22" i="76"/>
  <c r="BE22" i="76"/>
  <c r="BC22" i="76"/>
  <c r="AA24" i="76"/>
  <c r="BD24" i="76"/>
  <c r="BE24" i="76"/>
  <c r="BB24" i="76"/>
  <c r="BC24" i="76"/>
  <c r="AW26" i="64"/>
  <c r="BA22" i="64"/>
  <c r="BA29" i="64"/>
  <c r="AR21" i="64"/>
  <c r="BA27" i="64"/>
  <c r="BA5" i="113"/>
  <c r="BD101" i="100"/>
  <c r="BE101" i="100"/>
  <c r="BC101" i="100"/>
  <c r="BB101" i="100"/>
  <c r="AW23" i="64"/>
  <c r="BE40" i="76"/>
  <c r="BB40" i="76"/>
  <c r="BD40" i="76"/>
  <c r="BC40" i="76"/>
  <c r="AM24" i="76"/>
  <c r="AA54" i="77"/>
  <c r="BB54" i="77"/>
  <c r="BE54" i="77"/>
  <c r="BC54" i="77"/>
  <c r="BD54" i="77"/>
  <c r="BD134" i="100"/>
  <c r="BE134" i="100"/>
  <c r="BC134" i="100"/>
  <c r="BB134" i="100"/>
  <c r="AG84" i="102"/>
  <c r="BD84" i="102"/>
  <c r="BC84" i="102"/>
  <c r="BB84" i="102"/>
  <c r="BE84" i="102"/>
  <c r="BA96" i="102"/>
  <c r="BB96" i="102"/>
  <c r="BA32" i="76"/>
  <c r="BE32" i="76"/>
  <c r="BD32" i="76"/>
  <c r="BB32" i="76"/>
  <c r="BC32" i="76"/>
  <c r="AD57" i="100"/>
  <c r="BD118" i="66"/>
  <c r="BB118" i="66"/>
  <c r="AP106" i="66"/>
  <c r="BB106" i="66"/>
  <c r="BA9" i="76"/>
  <c r="BB49" i="76" s="1"/>
  <c r="BB46" i="76"/>
  <c r="BD30" i="76"/>
  <c r="BE30" i="76"/>
  <c r="BC30" i="76"/>
  <c r="BB30" i="76"/>
  <c r="BC76" i="77"/>
  <c r="BB76" i="77"/>
  <c r="BD76" i="77"/>
  <c r="BE76" i="77"/>
  <c r="AL24" i="76"/>
  <c r="AG98" i="75"/>
  <c r="AZ55" i="102"/>
  <c r="AA56" i="102"/>
  <c r="AS57" i="100"/>
  <c r="AI57" i="100"/>
  <c r="AY57" i="100"/>
  <c r="AN86" i="64"/>
  <c r="AV25" i="64"/>
  <c r="AJ29" i="64"/>
  <c r="AR28" i="64"/>
  <c r="AR29" i="64"/>
  <c r="AR20" i="64"/>
  <c r="AV24" i="64"/>
  <c r="AV23" i="64"/>
  <c r="AV26" i="64"/>
  <c r="AJ21" i="64"/>
  <c r="AT14" i="67"/>
  <c r="AF84" i="102"/>
  <c r="AB20" i="64"/>
  <c r="AW25" i="64"/>
  <c r="AV22" i="64"/>
  <c r="AR26" i="64"/>
  <c r="AV9" i="73"/>
  <c r="AV10" i="73" s="1"/>
  <c r="AJ24" i="64"/>
  <c r="AC86" i="64"/>
  <c r="AW20" i="64"/>
  <c r="AJ25" i="64"/>
  <c r="AW86" i="64"/>
  <c r="AJ30" i="64"/>
  <c r="AB27" i="64"/>
  <c r="AW37" i="68"/>
  <c r="AR30" i="64"/>
  <c r="AN25" i="64"/>
  <c r="AC37" i="69"/>
  <c r="AB28" i="64"/>
  <c r="AV21" i="64"/>
  <c r="AJ28" i="64"/>
  <c r="BB128" i="66"/>
  <c r="AW24" i="64"/>
  <c r="AQ14" i="67"/>
  <c r="AQ5" i="67" s="1"/>
  <c r="AQ136" i="67" s="1"/>
  <c r="AF96" i="102"/>
  <c r="AT24" i="76"/>
  <c r="AA75" i="102"/>
  <c r="AG87" i="102" s="1"/>
  <c r="AK91" i="77"/>
  <c r="AE54" i="102"/>
  <c r="AG50" i="100"/>
  <c r="AZ50" i="100"/>
  <c r="AV30" i="64"/>
  <c r="AR24" i="64"/>
  <c r="AS37" i="69"/>
  <c r="AN20" i="64"/>
  <c r="AN23" i="64"/>
  <c r="AB21" i="64"/>
  <c r="AN24" i="64"/>
  <c r="AN28" i="64"/>
  <c r="AJ20" i="64"/>
  <c r="AJ27" i="64"/>
  <c r="AB25" i="64"/>
  <c r="AW9" i="73"/>
  <c r="AW10" i="73" s="1"/>
  <c r="AJ9" i="73"/>
  <c r="AJ10" i="73" s="1"/>
  <c r="AR25" i="64"/>
  <c r="AB30" i="64"/>
  <c r="AR9" i="73"/>
  <c r="AR10" i="73" s="1"/>
  <c r="AN30" i="64"/>
  <c r="AB22" i="64"/>
  <c r="AJ37" i="68"/>
  <c r="AV29" i="64"/>
  <c r="AF26" i="64"/>
  <c r="AN22" i="64"/>
  <c r="AV55" i="102"/>
  <c r="AL53" i="74"/>
  <c r="AW29" i="64"/>
  <c r="AN21" i="64"/>
  <c r="AV36" i="74"/>
  <c r="AK10" i="74"/>
  <c r="AK15" i="74" s="1"/>
  <c r="AK39" i="77"/>
  <c r="AK99" i="77" s="1"/>
  <c r="AW54" i="74"/>
  <c r="AF44" i="75"/>
  <c r="AF108" i="75" s="1"/>
  <c r="AU57" i="102"/>
  <c r="AY75" i="102"/>
  <c r="AY87" i="102" s="1"/>
  <c r="BA64" i="100"/>
  <c r="AM64" i="100"/>
  <c r="AA64" i="100"/>
  <c r="AQ24" i="76"/>
  <c r="AD64" i="100"/>
  <c r="AX50" i="100"/>
  <c r="AK30" i="64"/>
  <c r="BA7" i="69"/>
  <c r="BB39" i="69" s="1"/>
  <c r="AB44" i="75"/>
  <c r="AU99" i="75"/>
  <c r="AE48" i="76"/>
  <c r="AZ99" i="75"/>
  <c r="AF48" i="76"/>
  <c r="AR64" i="100"/>
  <c r="P20" i="109"/>
  <c r="AF24" i="101"/>
  <c r="AO50" i="100"/>
  <c r="AV50" i="101"/>
  <c r="AE39" i="100"/>
  <c r="AJ64" i="100"/>
  <c r="AM98" i="75"/>
  <c r="AE87" i="102"/>
  <c r="AX44" i="75"/>
  <c r="BB92" i="75" s="1"/>
  <c r="AB50" i="101"/>
  <c r="AF39" i="100"/>
  <c r="AC14" i="74"/>
  <c r="AC15" i="74"/>
  <c r="AC38" i="113"/>
  <c r="AC18" i="74"/>
  <c r="AC16" i="74"/>
  <c r="AY98" i="75"/>
  <c r="AP24" i="76"/>
  <c r="BA50" i="100"/>
  <c r="AX98" i="75"/>
  <c r="AT5" i="66"/>
  <c r="AT66" i="66" s="1"/>
  <c r="AG44" i="75"/>
  <c r="AG108" i="75" s="1"/>
  <c r="AZ53" i="74"/>
  <c r="AZ54" i="102"/>
  <c r="F20" i="112"/>
  <c r="W20" i="112" s="1"/>
  <c r="AY53" i="74"/>
  <c r="AF25" i="64"/>
  <c r="AF23" i="64"/>
  <c r="AT44" i="75"/>
  <c r="AF55" i="102"/>
  <c r="AI56" i="102"/>
  <c r="AP53" i="74"/>
  <c r="AR200" i="100"/>
  <c r="AL48" i="76"/>
  <c r="AK26" i="74"/>
  <c r="AL50" i="75"/>
  <c r="AJ24" i="76"/>
  <c r="AW32" i="76"/>
  <c r="AQ48" i="76"/>
  <c r="AG50" i="75"/>
  <c r="BA57" i="100"/>
  <c r="AU54" i="74"/>
  <c r="AW54" i="102"/>
  <c r="AP48" i="76"/>
  <c r="AZ64" i="100"/>
  <c r="AN50" i="101"/>
  <c r="AP14" i="67"/>
  <c r="AP5" i="67" s="1"/>
  <c r="AP136" i="67" s="1"/>
  <c r="BD5" i="66"/>
  <c r="BD66" i="66" s="1"/>
  <c r="BA7" i="68"/>
  <c r="BB39" i="68" s="1"/>
  <c r="AF21" i="64"/>
  <c r="AI57" i="102"/>
  <c r="BA76" i="77"/>
  <c r="AO10" i="74"/>
  <c r="AO38" i="113" s="1"/>
  <c r="AQ32" i="76"/>
  <c r="AX82" i="75"/>
  <c r="AV86" i="64"/>
  <c r="AF24" i="64"/>
  <c r="AF27" i="64"/>
  <c r="AS5" i="66"/>
  <c r="AS66" i="66" s="1"/>
  <c r="AF54" i="102"/>
  <c r="AG99" i="102"/>
  <c r="AQ54" i="102"/>
  <c r="AM14" i="67"/>
  <c r="AM5" i="67" s="1"/>
  <c r="AM136" i="67" s="1"/>
  <c r="AJ48" i="76"/>
  <c r="AV48" i="76"/>
  <c r="BA91" i="77"/>
  <c r="AS96" i="102"/>
  <c r="AL14" i="67"/>
  <c r="AQ64" i="100"/>
  <c r="AB64" i="100"/>
  <c r="AC57" i="100"/>
  <c r="AS32" i="76"/>
  <c r="AH50" i="97"/>
  <c r="AT64" i="100"/>
  <c r="AF24" i="97"/>
  <c r="AJ50" i="100"/>
  <c r="AI39" i="100"/>
  <c r="BC126" i="66"/>
  <c r="AI50" i="97"/>
  <c r="AE21" i="70"/>
  <c r="AU39" i="100"/>
  <c r="AS50" i="100"/>
  <c r="AF50" i="101"/>
  <c r="AV39" i="100"/>
  <c r="AX50" i="97"/>
  <c r="AK50" i="100"/>
  <c r="AO24" i="101"/>
  <c r="AM57" i="102"/>
  <c r="AJ39" i="100"/>
  <c r="BA50" i="101"/>
  <c r="AG50" i="97"/>
  <c r="AK57" i="100"/>
  <c r="AE13" i="76"/>
  <c r="AE45" i="113"/>
  <c r="AE16" i="76"/>
  <c r="AE15" i="76"/>
  <c r="AE14" i="76"/>
  <c r="AS25" i="64"/>
  <c r="AS30" i="64"/>
  <c r="AS37" i="68"/>
  <c r="AF30" i="64"/>
  <c r="BA37" i="69"/>
  <c r="BA20" i="64"/>
  <c r="BA23" i="64"/>
  <c r="BA30" i="64"/>
  <c r="BA9" i="73"/>
  <c r="BA10" i="73" s="1"/>
  <c r="AH44" i="75"/>
  <c r="AK54" i="74"/>
  <c r="AZ57" i="102"/>
  <c r="AA44" i="75"/>
  <c r="AL60" i="75" s="1"/>
  <c r="BA14" i="67"/>
  <c r="BA5" i="67" s="1"/>
  <c r="BA136" i="67" s="1"/>
  <c r="AF14" i="67"/>
  <c r="AF5" i="67" s="1"/>
  <c r="AF136" i="67" s="1"/>
  <c r="AO9" i="76"/>
  <c r="AO15" i="76" s="1"/>
  <c r="AG48" i="76"/>
  <c r="AE27" i="74"/>
  <c r="AZ24" i="76"/>
  <c r="AN51" i="75"/>
  <c r="AV24" i="76"/>
  <c r="AE24" i="76"/>
  <c r="AS24" i="76"/>
  <c r="BA46" i="77"/>
  <c r="AN9" i="76"/>
  <c r="AN13" i="76" s="1"/>
  <c r="AD91" i="77"/>
  <c r="AV54" i="77"/>
  <c r="BA24" i="97"/>
  <c r="AE64" i="100"/>
  <c r="BB127" i="66"/>
  <c r="AF9" i="73"/>
  <c r="AF10" i="73" s="1"/>
  <c r="AF29" i="64"/>
  <c r="BA25" i="64"/>
  <c r="AF22" i="64"/>
  <c r="BA21" i="64"/>
  <c r="BA26" i="64"/>
  <c r="BA86" i="64"/>
  <c r="AE125" i="66"/>
  <c r="AH98" i="75"/>
  <c r="AD60" i="75"/>
  <c r="AN55" i="102"/>
  <c r="AZ56" i="102"/>
  <c r="AV53" i="74"/>
  <c r="AU55" i="102"/>
  <c r="AT48" i="76"/>
  <c r="AW48" i="76"/>
  <c r="AV44" i="75"/>
  <c r="AV60" i="75" s="1"/>
  <c r="AW24" i="76"/>
  <c r="BA61" i="77"/>
  <c r="AP91" i="77"/>
  <c r="BA39" i="77"/>
  <c r="BB99" i="77" s="1"/>
  <c r="AR99" i="75"/>
  <c r="AW50" i="100"/>
  <c r="AH57" i="100"/>
  <c r="AG57" i="100"/>
  <c r="AE57" i="100"/>
  <c r="AT50" i="101"/>
  <c r="AU56" i="102"/>
  <c r="AV200" i="100"/>
  <c r="AD48" i="76"/>
  <c r="AW9" i="76"/>
  <c r="AW14" i="76" s="1"/>
  <c r="AW98" i="75"/>
  <c r="AS48" i="76"/>
  <c r="AS27" i="74"/>
  <c r="AD54" i="77"/>
  <c r="AE24" i="97"/>
  <c r="AC39" i="77"/>
  <c r="AD99" i="77" s="1"/>
  <c r="AY54" i="102"/>
  <c r="AD50" i="100"/>
  <c r="AG50" i="101"/>
  <c r="AC39" i="100"/>
  <c r="AO44" i="75"/>
  <c r="AP87" i="102"/>
  <c r="AN39" i="100"/>
  <c r="AL64" i="100"/>
  <c r="BA24" i="101"/>
  <c r="AH50" i="100"/>
  <c r="AM50" i="101"/>
  <c r="BA99" i="75"/>
  <c r="AE56" i="102"/>
  <c r="BA27" i="74"/>
  <c r="AV27" i="74"/>
  <c r="AX35" i="74"/>
  <c r="AU27" i="74"/>
  <c r="AY44" i="74"/>
  <c r="AH27" i="74"/>
  <c r="AN27" i="74"/>
  <c r="BA51" i="75"/>
  <c r="BA50" i="97"/>
  <c r="AO14" i="67"/>
  <c r="AO5" i="67" s="1"/>
  <c r="AO136" i="67" s="1"/>
  <c r="AT27" i="74"/>
  <c r="AX44" i="74"/>
  <c r="AV54" i="74"/>
  <c r="AD27" i="74"/>
  <c r="AX27" i="74"/>
  <c r="AO27" i="74"/>
  <c r="AB27" i="74"/>
  <c r="BA67" i="75"/>
  <c r="BA83" i="75"/>
  <c r="AO50" i="75"/>
  <c r="AK39" i="100"/>
  <c r="AT50" i="100"/>
  <c r="AA14" i="67"/>
  <c r="AA5" i="67" s="1"/>
  <c r="AA136" i="67" s="1"/>
  <c r="AR56" i="102"/>
  <c r="AZ44" i="74"/>
  <c r="AY27" i="74"/>
  <c r="AM27" i="74"/>
  <c r="AC27" i="74"/>
  <c r="AI24" i="76"/>
  <c r="AE50" i="101"/>
  <c r="AJ14" i="67"/>
  <c r="AJ5" i="67" s="1"/>
  <c r="AJ136" i="67" s="1"/>
  <c r="AU50" i="97"/>
  <c r="AV57" i="100"/>
  <c r="BB113" i="65"/>
  <c r="AK5" i="66"/>
  <c r="AK66" i="66" s="1"/>
  <c r="AW27" i="74"/>
  <c r="AL5" i="67"/>
  <c r="AL136" i="67" s="1"/>
  <c r="AX24" i="97"/>
  <c r="AM50" i="97"/>
  <c r="AT50" i="97"/>
  <c r="AZ39" i="100"/>
  <c r="AP39" i="100"/>
  <c r="AX57" i="100"/>
  <c r="AZ24" i="97"/>
  <c r="AJ57" i="102"/>
  <c r="AF27" i="74"/>
  <c r="AB57" i="102"/>
  <c r="AC24" i="101"/>
  <c r="AL39" i="100"/>
  <c r="AU50" i="101"/>
  <c r="AF50" i="100"/>
  <c r="AP200" i="100"/>
  <c r="AU24" i="97"/>
  <c r="AP24" i="97"/>
  <c r="AY13" i="76"/>
  <c r="AY45" i="113"/>
  <c r="AK26" i="64"/>
  <c r="AK86" i="64"/>
  <c r="AB98" i="75"/>
  <c r="AR75" i="102"/>
  <c r="AX126" i="66"/>
  <c r="AY24" i="76"/>
  <c r="AA21" i="70"/>
  <c r="AK50" i="97"/>
  <c r="AU24" i="101"/>
  <c r="AQ99" i="75"/>
  <c r="AR57" i="102"/>
  <c r="BC113" i="66"/>
  <c r="AS86" i="64"/>
  <c r="AK9" i="73"/>
  <c r="AK10" i="73" s="1"/>
  <c r="AO37" i="68"/>
  <c r="AG6" i="69"/>
  <c r="AG8" i="69" s="1"/>
  <c r="AU44" i="75"/>
  <c r="AI54" i="74"/>
  <c r="AV98" i="75"/>
  <c r="AF57" i="102"/>
  <c r="AY99" i="75"/>
  <c r="AC98" i="75"/>
  <c r="AE99" i="77"/>
  <c r="AS200" i="100"/>
  <c r="AU54" i="102"/>
  <c r="AQ200" i="100"/>
  <c r="AX100" i="66"/>
  <c r="AI14" i="67"/>
  <c r="AI5" i="67" s="1"/>
  <c r="AI136" i="67" s="1"/>
  <c r="AF54" i="74"/>
  <c r="AO51" i="75"/>
  <c r="AZ51" i="75"/>
  <c r="AY32" i="76"/>
  <c r="AU98" i="75"/>
  <c r="AS23" i="76"/>
  <c r="AY67" i="75"/>
  <c r="AL51" i="75"/>
  <c r="AQ67" i="75"/>
  <c r="AZ99" i="77"/>
  <c r="AO46" i="77"/>
  <c r="BA200" i="100"/>
  <c r="AL5" i="66"/>
  <c r="AL66" i="66" s="1"/>
  <c r="AS134" i="100"/>
  <c r="AQ134" i="100"/>
  <c r="AU134" i="100"/>
  <c r="BD114" i="66"/>
  <c r="AK25" i="64"/>
  <c r="AS21" i="64"/>
  <c r="AS9" i="73"/>
  <c r="AS10" i="73" s="1"/>
  <c r="AK27" i="64"/>
  <c r="AK29" i="64"/>
  <c r="AY57" i="102"/>
  <c r="AH5" i="66"/>
  <c r="AH66" i="66" s="1"/>
  <c r="AM200" i="100"/>
  <c r="AY14" i="67"/>
  <c r="AY5" i="67" s="1"/>
  <c r="AY136" i="67" s="1"/>
  <c r="AS9" i="76"/>
  <c r="AS45" i="113" s="1"/>
  <c r="AR84" i="102"/>
  <c r="AQ27" i="74"/>
  <c r="AS31" i="76"/>
  <c r="AU53" i="74"/>
  <c r="AR53" i="74"/>
  <c r="AV64" i="100"/>
  <c r="BD127" i="66"/>
  <c r="AJ57" i="100"/>
  <c r="AH14" i="67"/>
  <c r="AH5" i="67" s="1"/>
  <c r="AH136" i="67" s="1"/>
  <c r="AD14" i="67"/>
  <c r="AD5" i="67" s="1"/>
  <c r="AD136" i="67" s="1"/>
  <c r="AX14" i="67"/>
  <c r="AX5" i="67" s="1"/>
  <c r="AB14" i="67"/>
  <c r="AB5" i="67" s="1"/>
  <c r="AB136" i="67" s="1"/>
  <c r="AY54" i="77"/>
  <c r="AZ57" i="100"/>
  <c r="AS50" i="101"/>
  <c r="AW26" i="74"/>
  <c r="AJ54" i="77"/>
  <c r="BC81" i="66"/>
  <c r="AO50" i="97"/>
  <c r="AI24" i="97"/>
  <c r="AL50" i="100"/>
  <c r="AP50" i="97"/>
  <c r="AF50" i="97"/>
  <c r="AV24" i="97"/>
  <c r="AV50" i="97"/>
  <c r="AT39" i="100"/>
  <c r="AM39" i="100"/>
  <c r="AD39" i="100"/>
  <c r="AF51" i="75"/>
  <c r="AY50" i="97"/>
  <c r="AN50" i="97"/>
  <c r="AY24" i="97"/>
  <c r="AD50" i="97"/>
  <c r="AQ50" i="101"/>
  <c r="AO50" i="101"/>
  <c r="AE14" i="67"/>
  <c r="AE5" i="67" s="1"/>
  <c r="AE136" i="67" s="1"/>
  <c r="AW50" i="97"/>
  <c r="AW57" i="100"/>
  <c r="AZ50" i="97"/>
  <c r="AW200" i="100"/>
  <c r="AP57" i="100"/>
  <c r="AB50" i="100"/>
  <c r="AN50" i="100"/>
  <c r="AC50" i="100"/>
  <c r="AM24" i="101"/>
  <c r="AV24" i="101"/>
  <c r="BD101" i="66"/>
  <c r="AU64" i="100"/>
  <c r="AS50" i="97"/>
  <c r="AY39" i="100"/>
  <c r="AL57" i="100"/>
  <c r="AL24" i="101"/>
  <c r="AE24" i="101"/>
  <c r="AL50" i="101"/>
  <c r="AA57" i="102"/>
  <c r="BD81" i="66"/>
  <c r="AR24" i="97"/>
  <c r="AQ54" i="77"/>
  <c r="AQ24" i="97"/>
  <c r="AQ50" i="97"/>
  <c r="AG39" i="100"/>
  <c r="AM57" i="100"/>
  <c r="AT36" i="74"/>
  <c r="BD36" i="74"/>
  <c r="BE36" i="74"/>
  <c r="BC36" i="74"/>
  <c r="BB36" i="74"/>
  <c r="BB45" i="74"/>
  <c r="BD45" i="74"/>
  <c r="BE45" i="74"/>
  <c r="BC45" i="74"/>
  <c r="BB51" i="75"/>
  <c r="BE51" i="75"/>
  <c r="BC51" i="75"/>
  <c r="BD51" i="75"/>
  <c r="AA13" i="68"/>
  <c r="BC13" i="68"/>
  <c r="BB13" i="68"/>
  <c r="BD13" i="68"/>
  <c r="BE13" i="68"/>
  <c r="AY18" i="74"/>
  <c r="AY56" i="102"/>
  <c r="AG99" i="75"/>
  <c r="AR10" i="74"/>
  <c r="AR38" i="113" s="1"/>
  <c r="AA55" i="102"/>
  <c r="AY14" i="76"/>
  <c r="AR35" i="74"/>
  <c r="BA36" i="74"/>
  <c r="AJ27" i="74"/>
  <c r="AR54" i="74"/>
  <c r="AQ66" i="75"/>
  <c r="BE66" i="75"/>
  <c r="BB66" i="75"/>
  <c r="BC66" i="75"/>
  <c r="BD66" i="75"/>
  <c r="AF24" i="76"/>
  <c r="AO24" i="76"/>
  <c r="AF99" i="75"/>
  <c r="AV51" i="75"/>
  <c r="AR51" i="75"/>
  <c r="AU46" i="77"/>
  <c r="AZ54" i="77"/>
  <c r="AS69" i="77"/>
  <c r="AA27" i="74"/>
  <c r="BC27" i="74"/>
  <c r="BE27" i="74"/>
  <c r="BB27" i="74"/>
  <c r="BD27" i="74"/>
  <c r="AA39" i="100"/>
  <c r="AX134" i="100"/>
  <c r="AJ24" i="101"/>
  <c r="AI50" i="101"/>
  <c r="AW50" i="101"/>
  <c r="AX24" i="101"/>
  <c r="AA24" i="101"/>
  <c r="AP24" i="101"/>
  <c r="AP50" i="101"/>
  <c r="AA50" i="101"/>
  <c r="AX50" i="101"/>
  <c r="AT24" i="101"/>
  <c r="AD24" i="101"/>
  <c r="AD50" i="101"/>
  <c r="BA58" i="64"/>
  <c r="BB58" i="64"/>
  <c r="BC58" i="64"/>
  <c r="BD58" i="64"/>
  <c r="BE58" i="64"/>
  <c r="BB72" i="64"/>
  <c r="BD72" i="64"/>
  <c r="BE72" i="64"/>
  <c r="BC72" i="64"/>
  <c r="BA29" i="68"/>
  <c r="BB29" i="68"/>
  <c r="BC29" i="68"/>
  <c r="BD29" i="68"/>
  <c r="BE29" i="68"/>
  <c r="AZ13" i="69"/>
  <c r="BE13" i="69"/>
  <c r="BC13" i="69"/>
  <c r="BD13" i="69"/>
  <c r="AG38" i="113"/>
  <c r="AW134" i="100"/>
  <c r="AY55" i="102"/>
  <c r="AD53" i="74"/>
  <c r="AO99" i="75"/>
  <c r="AA54" i="102"/>
  <c r="AG15" i="74"/>
  <c r="AC16" i="76"/>
  <c r="BA45" i="74"/>
  <c r="AX54" i="74"/>
  <c r="AD10" i="74"/>
  <c r="AD18" i="74" s="1"/>
  <c r="AH26" i="74"/>
  <c r="BE26" i="74"/>
  <c r="BC26" i="74"/>
  <c r="BD26" i="74"/>
  <c r="BB26" i="74"/>
  <c r="AO48" i="76"/>
  <c r="AU51" i="75"/>
  <c r="AX51" i="75"/>
  <c r="AW51" i="75"/>
  <c r="AU61" i="77"/>
  <c r="BE82" i="75"/>
  <c r="BB82" i="75"/>
  <c r="BC82" i="75"/>
  <c r="BD82" i="75"/>
  <c r="AK24" i="101"/>
  <c r="BC128" i="66"/>
  <c r="AW21" i="69"/>
  <c r="BD21" i="69"/>
  <c r="BE21" i="69"/>
  <c r="BC21" i="69"/>
  <c r="BA29" i="69"/>
  <c r="BE29" i="69"/>
  <c r="BD29" i="69"/>
  <c r="BC29" i="69"/>
  <c r="AZ86" i="64"/>
  <c r="AN44" i="64"/>
  <c r="BB44" i="64"/>
  <c r="BD44" i="64"/>
  <c r="BC44" i="64"/>
  <c r="BE44" i="64"/>
  <c r="AS21" i="68"/>
  <c r="BC21" i="68"/>
  <c r="BB21" i="68"/>
  <c r="BD21" i="68"/>
  <c r="BE21" i="68"/>
  <c r="BA134" i="100"/>
  <c r="AW99" i="75"/>
  <c r="AS99" i="75"/>
  <c r="AE57" i="102"/>
  <c r="AB24" i="64"/>
  <c r="BE74" i="66"/>
  <c r="BE81" i="66" s="1"/>
  <c r="AB26" i="64"/>
  <c r="AC14" i="76"/>
  <c r="AX10" i="74"/>
  <c r="AX18" i="74" s="1"/>
  <c r="AX45" i="74"/>
  <c r="AY45" i="74"/>
  <c r="AW44" i="75"/>
  <c r="AE53" i="74"/>
  <c r="AT51" i="75"/>
  <c r="AB51" i="75"/>
  <c r="AH51" i="75"/>
  <c r="AJ51" i="75"/>
  <c r="AP51" i="75"/>
  <c r="AY51" i="75"/>
  <c r="AX83" i="75"/>
  <c r="BE83" i="75"/>
  <c r="BC83" i="75"/>
  <c r="BD83" i="75"/>
  <c r="BB83" i="75"/>
  <c r="AZ134" i="100"/>
  <c r="BE44" i="74"/>
  <c r="BD44" i="74"/>
  <c r="BB44" i="74"/>
  <c r="BC44" i="74"/>
  <c r="BC127" i="66"/>
  <c r="BE127" i="66"/>
  <c r="AN24" i="101"/>
  <c r="AJ50" i="101"/>
  <c r="AZ50" i="101"/>
  <c r="AZ24" i="101"/>
  <c r="AR24" i="101"/>
  <c r="AY24" i="101"/>
  <c r="AY50" i="101"/>
  <c r="AK50" i="101"/>
  <c r="AW24" i="101"/>
  <c r="AB24" i="101"/>
  <c r="AQ24" i="101"/>
  <c r="AH24" i="101"/>
  <c r="AH50" i="101"/>
  <c r="AI24" i="101"/>
  <c r="AU14" i="67"/>
  <c r="AU5" i="67" s="1"/>
  <c r="AU136" i="67" s="1"/>
  <c r="AK27" i="74"/>
  <c r="AH39" i="100"/>
  <c r="AG27" i="74"/>
  <c r="AN54" i="77"/>
  <c r="AC84" i="102"/>
  <c r="AZ84" i="102"/>
  <c r="AK84" i="102"/>
  <c r="AW84" i="102"/>
  <c r="AP84" i="102"/>
  <c r="AH55" i="102"/>
  <c r="AQ84" i="102"/>
  <c r="AQ96" i="102"/>
  <c r="AQ75" i="102"/>
  <c r="AV54" i="102"/>
  <c r="AJ56" i="102"/>
  <c r="AQ57" i="102"/>
  <c r="AN57" i="102"/>
  <c r="AV57" i="102"/>
  <c r="AI55" i="102"/>
  <c r="AB55" i="102"/>
  <c r="AJ55" i="102"/>
  <c r="AR55" i="102"/>
  <c r="AQ56" i="102"/>
  <c r="AE55" i="102"/>
  <c r="AO84" i="102"/>
  <c r="AP96" i="102"/>
  <c r="AN54" i="102"/>
  <c r="AB56" i="102"/>
  <c r="AR96" i="102"/>
  <c r="AG54" i="102"/>
  <c r="AG57" i="102"/>
  <c r="AG56" i="102"/>
  <c r="AG55" i="102"/>
  <c r="AN56" i="102"/>
  <c r="AB54" i="102"/>
  <c r="AJ54" i="102"/>
  <c r="AR54" i="102"/>
  <c r="AQ55" i="102"/>
  <c r="AL84" i="102"/>
  <c r="AU84" i="102"/>
  <c r="BA84" i="102"/>
  <c r="AE84" i="102"/>
  <c r="AV84" i="102"/>
  <c r="AS84" i="102"/>
  <c r="AI84" i="102"/>
  <c r="AY84" i="102"/>
  <c r="AE50" i="97"/>
  <c r="AS24" i="97"/>
  <c r="AH24" i="97"/>
  <c r="AI13" i="76"/>
  <c r="AI15" i="76"/>
  <c r="AI16" i="76"/>
  <c r="AI45" i="113"/>
  <c r="AI14" i="76"/>
  <c r="AR50" i="97"/>
  <c r="AJ24" i="97"/>
  <c r="AN24" i="97"/>
  <c r="AM24" i="97"/>
  <c r="AQ39" i="100"/>
  <c r="AN57" i="100"/>
  <c r="AF64" i="100"/>
  <c r="AS39" i="100"/>
  <c r="AW57" i="102"/>
  <c r="AW55" i="102"/>
  <c r="AW56" i="102"/>
  <c r="AK54" i="102"/>
  <c r="AK57" i="102"/>
  <c r="AK55" i="102"/>
  <c r="AK56" i="102"/>
  <c r="AE54" i="77"/>
  <c r="AC53" i="74"/>
  <c r="AP50" i="100"/>
  <c r="AX39" i="100"/>
  <c r="AO39" i="100"/>
  <c r="AB84" i="102"/>
  <c r="AC96" i="102"/>
  <c r="AB96" i="102"/>
  <c r="AW79" i="102"/>
  <c r="AW75" i="102"/>
  <c r="AK75" i="102"/>
  <c r="AL91" i="102"/>
  <c r="AK79" i="102"/>
  <c r="AH13" i="69"/>
  <c r="AZ69" i="77"/>
  <c r="AT54" i="77"/>
  <c r="AM21" i="70"/>
  <c r="AA57" i="100"/>
  <c r="AO57" i="100"/>
  <c r="AQ57" i="100"/>
  <c r="AT69" i="77"/>
  <c r="AO54" i="77"/>
  <c r="AS54" i="77"/>
  <c r="AD24" i="97"/>
  <c r="AV5" i="67"/>
  <c r="AV136" i="67" s="1"/>
  <c r="AJ50" i="97"/>
  <c r="AC50" i="97"/>
  <c r="AL50" i="97"/>
  <c r="AL24" i="97"/>
  <c r="AG24" i="101"/>
  <c r="AS24" i="101"/>
  <c r="AB57" i="100"/>
  <c r="AO24" i="97"/>
  <c r="AH94" i="102"/>
  <c r="AH82" i="102"/>
  <c r="AI94" i="102"/>
  <c r="AT47" i="76"/>
  <c r="AW91" i="102"/>
  <c r="AV99" i="75"/>
  <c r="AX91" i="102"/>
  <c r="AN200" i="100"/>
  <c r="AW39" i="100"/>
  <c r="AV50" i="100"/>
  <c r="AG64" i="100"/>
  <c r="AX64" i="100"/>
  <c r="AP134" i="100"/>
  <c r="AR134" i="100"/>
  <c r="AH64" i="100"/>
  <c r="AZ167" i="100"/>
  <c r="BA167" i="100"/>
  <c r="AU50" i="100"/>
  <c r="AV134" i="100"/>
  <c r="AX167" i="100"/>
  <c r="AX200" i="100"/>
  <c r="AL18" i="74"/>
  <c r="AL38" i="113"/>
  <c r="AL16" i="74"/>
  <c r="AL17" i="74"/>
  <c r="AM96" i="102"/>
  <c r="AM84" i="102"/>
  <c r="AM75" i="102"/>
  <c r="AN99" i="102" s="1"/>
  <c r="AO79" i="102"/>
  <c r="AO75" i="102"/>
  <c r="AO99" i="102" s="1"/>
  <c r="AP91" i="102"/>
  <c r="AO91" i="102"/>
  <c r="BA54" i="102"/>
  <c r="BA56" i="102"/>
  <c r="BA57" i="102"/>
  <c r="BA55" i="102"/>
  <c r="AF39" i="77"/>
  <c r="AF91" i="77"/>
  <c r="AS54" i="102"/>
  <c r="AS57" i="102"/>
  <c r="AS55" i="102"/>
  <c r="AS56" i="102"/>
  <c r="AM56" i="102"/>
  <c r="AO200" i="100"/>
  <c r="AL27" i="74"/>
  <c r="AG24" i="76"/>
  <c r="AY69" i="77"/>
  <c r="AV69" i="77"/>
  <c r="AT75" i="102"/>
  <c r="AU96" i="102"/>
  <c r="AT96" i="102"/>
  <c r="AT84" i="102"/>
  <c r="AC24" i="97"/>
  <c r="BA75" i="102"/>
  <c r="BB99" i="102" s="1"/>
  <c r="BA94" i="102"/>
  <c r="BA82" i="102"/>
  <c r="AS92" i="102"/>
  <c r="AT92" i="102"/>
  <c r="AS80" i="102"/>
  <c r="AS75" i="102"/>
  <c r="AE96" i="102"/>
  <c r="AD96" i="102"/>
  <c r="AD84" i="102"/>
  <c r="AX96" i="102"/>
  <c r="AX84" i="102"/>
  <c r="AY96" i="102"/>
  <c r="AH54" i="74"/>
  <c r="AU25" i="64"/>
  <c r="BC113" i="65"/>
  <c r="AY125" i="66"/>
  <c r="AQ54" i="74"/>
  <c r="AG18" i="74"/>
  <c r="AM50" i="100"/>
  <c r="AM55" i="102"/>
  <c r="AM54" i="74"/>
  <c r="AQ99" i="77"/>
  <c r="AZ40" i="76"/>
  <c r="AP10" i="74"/>
  <c r="AP15" i="74" s="1"/>
  <c r="AX36" i="74"/>
  <c r="AT35" i="74"/>
  <c r="AE98" i="75"/>
  <c r="AZ32" i="76"/>
  <c r="AX67" i="75"/>
  <c r="AY83" i="75"/>
  <c r="AQ51" i="75"/>
  <c r="AP54" i="77"/>
  <c r="AW69" i="77"/>
  <c r="AN96" i="102"/>
  <c r="AO96" i="102"/>
  <c r="AN84" i="102"/>
  <c r="AG24" i="97"/>
  <c r="AJ84" i="102"/>
  <c r="AJ96" i="102"/>
  <c r="AK96" i="102"/>
  <c r="AA51" i="75"/>
  <c r="AB99" i="75"/>
  <c r="AC79" i="102"/>
  <c r="AC75" i="102"/>
  <c r="AD91" i="102"/>
  <c r="AL46" i="77"/>
  <c r="AL39" i="77"/>
  <c r="AL91" i="77"/>
  <c r="AK24" i="97"/>
  <c r="AX55" i="102"/>
  <c r="AX54" i="102"/>
  <c r="AX56" i="102"/>
  <c r="AX57" i="102"/>
  <c r="AT134" i="100"/>
  <c r="AW24" i="97"/>
  <c r="F19" i="112"/>
  <c r="W19" i="112" s="1"/>
  <c r="AT53" i="74"/>
  <c r="AM13" i="69"/>
  <c r="AS26" i="64"/>
  <c r="AS29" i="64"/>
  <c r="AV58" i="64"/>
  <c r="AR58" i="64"/>
  <c r="AK23" i="64"/>
  <c r="F11" i="112"/>
  <c r="W11" i="112" s="1"/>
  <c r="AJ5" i="66"/>
  <c r="AJ66" i="66" s="1"/>
  <c r="BE5" i="66"/>
  <c r="BE66" i="66" s="1"/>
  <c r="AQ44" i="75"/>
  <c r="AP98" i="75"/>
  <c r="AG54" i="74"/>
  <c r="AN10" i="74"/>
  <c r="AN16" i="74" s="1"/>
  <c r="AQ16" i="74"/>
  <c r="AL54" i="74"/>
  <c r="AM54" i="102"/>
  <c r="AD98" i="75"/>
  <c r="AR44" i="75"/>
  <c r="AR98" i="75"/>
  <c r="AP44" i="75"/>
  <c r="AY15" i="76"/>
  <c r="AT200" i="100"/>
  <c r="AH18" i="74"/>
  <c r="AU200" i="100"/>
  <c r="AX99" i="75"/>
  <c r="AN14" i="67"/>
  <c r="AN5" i="67" s="1"/>
  <c r="AN136" i="67" s="1"/>
  <c r="AP36" i="74"/>
  <c r="AT10" i="74"/>
  <c r="AT16" i="74" s="1"/>
  <c r="AY16" i="76"/>
  <c r="AZ83" i="75"/>
  <c r="AQ69" i="77"/>
  <c r="AZ48" i="76"/>
  <c r="AK51" i="75"/>
  <c r="AT24" i="97"/>
  <c r="AH72" i="102"/>
  <c r="AH54" i="102"/>
  <c r="AH56" i="102"/>
  <c r="AH57" i="102"/>
  <c r="AO54" i="102"/>
  <c r="AO56" i="102"/>
  <c r="AO57" i="102"/>
  <c r="AO55" i="102"/>
  <c r="AC54" i="102"/>
  <c r="AC57" i="102"/>
  <c r="AC55" i="102"/>
  <c r="AC56" i="102"/>
  <c r="AG51" i="75"/>
  <c r="AX80" i="102"/>
  <c r="AY92" i="102"/>
  <c r="AX75" i="102"/>
  <c r="AX92" i="102"/>
  <c r="AC91" i="102"/>
  <c r="AU91" i="77"/>
  <c r="AU39" i="77"/>
  <c r="AG46" i="77"/>
  <c r="AG91" i="77"/>
  <c r="AG39" i="77"/>
  <c r="AO99" i="77"/>
  <c r="AW99" i="77"/>
  <c r="AB48" i="76"/>
  <c r="AW54" i="77"/>
  <c r="AI46" i="77"/>
  <c r="AJ91" i="77"/>
  <c r="AI39" i="77"/>
  <c r="AP99" i="77"/>
  <c r="AS13" i="76"/>
  <c r="AY76" i="77"/>
  <c r="AR61" i="77"/>
  <c r="AR46" i="77"/>
  <c r="AX76" i="77"/>
  <c r="AX61" i="77"/>
  <c r="AX46" i="77"/>
  <c r="AZ76" i="77"/>
  <c r="AU16" i="76"/>
  <c r="AC15" i="76"/>
  <c r="AC45" i="113"/>
  <c r="AU45" i="113"/>
  <c r="AU14" i="76"/>
  <c r="AU15" i="76"/>
  <c r="AJ22" i="76"/>
  <c r="AF22" i="76"/>
  <c r="BA30" i="76"/>
  <c r="BA22" i="76"/>
  <c r="BA38" i="76"/>
  <c r="AP30" i="76"/>
  <c r="AP22" i="76"/>
  <c r="AR24" i="76"/>
  <c r="AR32" i="76"/>
  <c r="AN99" i="75"/>
  <c r="AM51" i="75"/>
  <c r="AS67" i="75"/>
  <c r="AS51" i="75"/>
  <c r="AJ44" i="75"/>
  <c r="AJ50" i="75"/>
  <c r="AG45" i="113"/>
  <c r="AG14" i="76"/>
  <c r="AG16" i="76"/>
  <c r="AG15" i="76"/>
  <c r="AG13" i="76"/>
  <c r="AZ66" i="75"/>
  <c r="AV66" i="75"/>
  <c r="AU30" i="76"/>
  <c r="AC22" i="76"/>
  <c r="AY22" i="76"/>
  <c r="AS30" i="76"/>
  <c r="BA40" i="76"/>
  <c r="AD22" i="76"/>
  <c r="AT30" i="76"/>
  <c r="AT22" i="76"/>
  <c r="AQ30" i="76"/>
  <c r="AQ22" i="76"/>
  <c r="AI98" i="75"/>
  <c r="AI50" i="75"/>
  <c r="AS44" i="75"/>
  <c r="AS66" i="75"/>
  <c r="AS50" i="75"/>
  <c r="AZ36" i="74"/>
  <c r="AE22" i="76"/>
  <c r="AI22" i="76"/>
  <c r="AU66" i="75"/>
  <c r="AX66" i="75"/>
  <c r="AR66" i="75"/>
  <c r="AY30" i="76"/>
  <c r="AZ38" i="76"/>
  <c r="AZ30" i="76"/>
  <c r="AZ22" i="76"/>
  <c r="AB22" i="76"/>
  <c r="AV30" i="76"/>
  <c r="AV22" i="76"/>
  <c r="AH22" i="76"/>
  <c r="AX38" i="76"/>
  <c r="AX30" i="76"/>
  <c r="AX22" i="76"/>
  <c r="AN44" i="75"/>
  <c r="AN50" i="75"/>
  <c r="AM22" i="76"/>
  <c r="AW22" i="76"/>
  <c r="AY38" i="76"/>
  <c r="AR30" i="76"/>
  <c r="AR22" i="76"/>
  <c r="AK9" i="76"/>
  <c r="AK22" i="76"/>
  <c r="AL22" i="76"/>
  <c r="BA98" i="75"/>
  <c r="BA82" i="75"/>
  <c r="BA66" i="75"/>
  <c r="BA50" i="75"/>
  <c r="AX40" i="76"/>
  <c r="AX32" i="76"/>
  <c r="AX24" i="76"/>
  <c r="AQ98" i="75"/>
  <c r="AP50" i="75"/>
  <c r="AP66" i="75"/>
  <c r="AJ99" i="75"/>
  <c r="AI51" i="75"/>
  <c r="AC44" i="75"/>
  <c r="AC51" i="75"/>
  <c r="AN22" i="76"/>
  <c r="AO22" i="76"/>
  <c r="AY40" i="76"/>
  <c r="AY66" i="75"/>
  <c r="AW66" i="75"/>
  <c r="AG22" i="76"/>
  <c r="AU22" i="76"/>
  <c r="AW30" i="76"/>
  <c r="AS22" i="76"/>
  <c r="AT66" i="75"/>
  <c r="AO98" i="75"/>
  <c r="AN98" i="75"/>
  <c r="AD99" i="75"/>
  <c r="AT98" i="75"/>
  <c r="AJ98" i="75"/>
  <c r="AC99" i="75"/>
  <c r="AH38" i="113"/>
  <c r="AY15" i="74"/>
  <c r="AI44" i="75"/>
  <c r="AW35" i="74"/>
  <c r="AS98" i="75"/>
  <c r="AY16" i="74"/>
  <c r="AY55" i="74"/>
  <c r="AZ45" i="74"/>
  <c r="AA26" i="74"/>
  <c r="AA10" i="74"/>
  <c r="AG28" i="74" s="1"/>
  <c r="AB26" i="74"/>
  <c r="AN26" i="74"/>
  <c r="AX53" i="74"/>
  <c r="AM99" i="75"/>
  <c r="BA44" i="75"/>
  <c r="BB108" i="75" s="1"/>
  <c r="AH15" i="74"/>
  <c r="AI26" i="74"/>
  <c r="AR26" i="74"/>
  <c r="AX26" i="74"/>
  <c r="AJ26" i="74"/>
  <c r="BA54" i="74"/>
  <c r="AY38" i="113"/>
  <c r="AH17" i="74"/>
  <c r="AH14" i="74"/>
  <c r="AZ54" i="74"/>
  <c r="AP27" i="74"/>
  <c r="AS36" i="74"/>
  <c r="AP26" i="74"/>
  <c r="AE10" i="74"/>
  <c r="AE17" i="74" s="1"/>
  <c r="AQ26" i="74"/>
  <c r="AC26" i="74"/>
  <c r="AU26" i="74"/>
  <c r="AP54" i="74"/>
  <c r="AZ27" i="74"/>
  <c r="AT26" i="74"/>
  <c r="AF26" i="74"/>
  <c r="AM26" i="74"/>
  <c r="AG26" i="74"/>
  <c r="AD26" i="74"/>
  <c r="AL26" i="74"/>
  <c r="AM44" i="75"/>
  <c r="AB53" i="74"/>
  <c r="AH55" i="74"/>
  <c r="AZ26" i="74"/>
  <c r="AE26" i="74"/>
  <c r="AR36" i="74"/>
  <c r="AU36" i="74"/>
  <c r="AY26" i="74"/>
  <c r="AV26" i="74"/>
  <c r="AW36" i="74"/>
  <c r="AO26" i="74"/>
  <c r="AY36" i="74"/>
  <c r="AQ36" i="74"/>
  <c r="AF10" i="74"/>
  <c r="AF38" i="113" s="1"/>
  <c r="AW10" i="74"/>
  <c r="AW17" i="74" s="1"/>
  <c r="AW53" i="74"/>
  <c r="AG14" i="74"/>
  <c r="AG17" i="74"/>
  <c r="AM9" i="76"/>
  <c r="AM48" i="76"/>
  <c r="AN91" i="77"/>
  <c r="AM39" i="77"/>
  <c r="AM54" i="77" s="1"/>
  <c r="AM91" i="77"/>
  <c r="AN48" i="76"/>
  <c r="AP101" i="65"/>
  <c r="AZ10" i="74"/>
  <c r="AZ25" i="74"/>
  <c r="AZ34" i="74"/>
  <c r="AZ43" i="74"/>
  <c r="AV10" i="74"/>
  <c r="AV17" i="74" s="1"/>
  <c r="AV34" i="74"/>
  <c r="AV25" i="74"/>
  <c r="AF44" i="64"/>
  <c r="BC101" i="65"/>
  <c r="BE113" i="65"/>
  <c r="AB10" i="74"/>
  <c r="AB18" i="74" s="1"/>
  <c r="AR14" i="67"/>
  <c r="AR5" i="67" s="1"/>
  <c r="AR136" i="67" s="1"/>
  <c r="AU25" i="74"/>
  <c r="AU34" i="74"/>
  <c r="AS35" i="74"/>
  <c r="AS26" i="74"/>
  <c r="AS44" i="64"/>
  <c r="AR34" i="74"/>
  <c r="AR25" i="74"/>
  <c r="AC14" i="67"/>
  <c r="AC5" i="67" s="1"/>
  <c r="AC136" i="67" s="1"/>
  <c r="AI48" i="76"/>
  <c r="AH48" i="76"/>
  <c r="BA44" i="74"/>
  <c r="BA35" i="74"/>
  <c r="BA26" i="74"/>
  <c r="AL15" i="74"/>
  <c r="AC17" i="74"/>
  <c r="AH39" i="77"/>
  <c r="AH54" i="77" s="1"/>
  <c r="AH91" i="77"/>
  <c r="AI91" i="77"/>
  <c r="AL14" i="74"/>
  <c r="AY17" i="74"/>
  <c r="AY14" i="74"/>
  <c r="AI21" i="70"/>
  <c r="AD13" i="69"/>
  <c r="AU21" i="69"/>
  <c r="AU13" i="69"/>
  <c r="AY29" i="69"/>
  <c r="AY21" i="69"/>
  <c r="AY13" i="69"/>
  <c r="AN13" i="69"/>
  <c r="AV21" i="69"/>
  <c r="AO13" i="69"/>
  <c r="AB37" i="69"/>
  <c r="AA13" i="69"/>
  <c r="AP13" i="69"/>
  <c r="AP21" i="69"/>
  <c r="AI13" i="69"/>
  <c r="AR13" i="69"/>
  <c r="AS21" i="69"/>
  <c r="AJ13" i="69"/>
  <c r="AG13" i="69"/>
  <c r="AZ21" i="69"/>
  <c r="AX21" i="69"/>
  <c r="AX13" i="69"/>
  <c r="AX29" i="69"/>
  <c r="AT13" i="69"/>
  <c r="AT21" i="69"/>
  <c r="AF37" i="69"/>
  <c r="AE13" i="69"/>
  <c r="AR21" i="69"/>
  <c r="AS13" i="69"/>
  <c r="BA13" i="69"/>
  <c r="AC13" i="69"/>
  <c r="AZ29" i="69"/>
  <c r="AB13" i="69"/>
  <c r="AQ21" i="69"/>
  <c r="AQ13" i="69"/>
  <c r="AL13" i="69"/>
  <c r="AV13" i="69"/>
  <c r="BA21" i="69"/>
  <c r="AF13" i="69"/>
  <c r="AW13" i="69"/>
  <c r="AK13" i="69"/>
  <c r="AY21" i="70"/>
  <c r="AR21" i="70"/>
  <c r="AW21" i="70"/>
  <c r="AC48" i="76"/>
  <c r="AE5" i="66"/>
  <c r="AE66" i="66" s="1"/>
  <c r="AY48" i="76"/>
  <c r="AX48" i="76"/>
  <c r="AX39" i="77"/>
  <c r="AX91" i="77"/>
  <c r="AY91" i="77"/>
  <c r="AH13" i="68"/>
  <c r="AB39" i="77"/>
  <c r="AB54" i="77" s="1"/>
  <c r="AB91" i="77"/>
  <c r="AC91" i="77"/>
  <c r="AV13" i="68"/>
  <c r="AR91" i="77"/>
  <c r="AR39" i="77"/>
  <c r="AS91" i="77"/>
  <c r="AG13" i="68"/>
  <c r="AJ13" i="68"/>
  <c r="BA13" i="68"/>
  <c r="AS10" i="74"/>
  <c r="AS53" i="74"/>
  <c r="AZ21" i="68"/>
  <c r="AD13" i="68"/>
  <c r="AU21" i="68"/>
  <c r="AU13" i="68"/>
  <c r="AX87" i="66"/>
  <c r="AA87" i="66"/>
  <c r="AI10" i="74"/>
  <c r="AI53" i="74"/>
  <c r="AN13" i="68"/>
  <c r="AV21" i="68"/>
  <c r="AO13" i="68"/>
  <c r="AW13" i="68"/>
  <c r="AC13" i="68"/>
  <c r="AK13" i="68"/>
  <c r="AX13" i="68"/>
  <c r="AX29" i="68"/>
  <c r="AX21" i="68"/>
  <c r="AN37" i="68"/>
  <c r="AM13" i="68"/>
  <c r="AQ13" i="68"/>
  <c r="AQ21" i="68"/>
  <c r="AL13" i="68"/>
  <c r="AY29" i="68"/>
  <c r="AY13" i="68"/>
  <c r="AY21" i="68"/>
  <c r="AD21" i="70"/>
  <c r="AU5" i="66"/>
  <c r="AU66" i="66" s="1"/>
  <c r="AB87" i="66"/>
  <c r="AS24" i="64"/>
  <c r="AS27" i="64"/>
  <c r="AS22" i="64"/>
  <c r="AS23" i="64"/>
  <c r="AS20" i="64"/>
  <c r="AS28" i="64"/>
  <c r="AR13" i="68"/>
  <c r="AB13" i="68"/>
  <c r="AW21" i="68"/>
  <c r="AZ13" i="68"/>
  <c r="AT21" i="68"/>
  <c r="AT13" i="68"/>
  <c r="AE13" i="68"/>
  <c r="AP13" i="68"/>
  <c r="AP21" i="68"/>
  <c r="AI13" i="68"/>
  <c r="AQ50" i="100"/>
  <c r="AG14" i="67"/>
  <c r="AG5" i="67" s="1"/>
  <c r="AG136" i="67" s="1"/>
  <c r="BA10" i="74"/>
  <c r="BB55" i="74" s="1"/>
  <c r="BA53" i="74"/>
  <c r="AR21" i="68"/>
  <c r="AR48" i="76"/>
  <c r="AF13" i="68"/>
  <c r="BA21" i="68"/>
  <c r="AS13" i="68"/>
  <c r="AZ29" i="68"/>
  <c r="AQ21" i="70"/>
  <c r="AM10" i="74"/>
  <c r="AM52" i="74"/>
  <c r="AZ9" i="76"/>
  <c r="AZ45" i="113" s="1"/>
  <c r="AZ46" i="76"/>
  <c r="AP55" i="102"/>
  <c r="AP54" i="102"/>
  <c r="AP57" i="102"/>
  <c r="AP56" i="102"/>
  <c r="AD55" i="102"/>
  <c r="AD54" i="102"/>
  <c r="AD57" i="102"/>
  <c r="AD56" i="102"/>
  <c r="AL55" i="102"/>
  <c r="AL57" i="102"/>
  <c r="AL56" i="102"/>
  <c r="AL54" i="102"/>
  <c r="AD46" i="76"/>
  <c r="AD9" i="76"/>
  <c r="AE46" i="76"/>
  <c r="AT46" i="76"/>
  <c r="AT9" i="76"/>
  <c r="AU46" i="76"/>
  <c r="AF46" i="76"/>
  <c r="AG46" i="76"/>
  <c r="AF9" i="76"/>
  <c r="AH46" i="76"/>
  <c r="AH9" i="76"/>
  <c r="AI46" i="76"/>
  <c r="AX46" i="76"/>
  <c r="AX9" i="76"/>
  <c r="AY46" i="76"/>
  <c r="AD75" i="102"/>
  <c r="AD92" i="102"/>
  <c r="AE92" i="102"/>
  <c r="AD80" i="102"/>
  <c r="AJ9" i="76"/>
  <c r="AJ46" i="76"/>
  <c r="AB9" i="76"/>
  <c r="AB46" i="76"/>
  <c r="AC46" i="76"/>
  <c r="AQ46" i="76"/>
  <c r="AQ9" i="76"/>
  <c r="AU21" i="70"/>
  <c r="AR9" i="76"/>
  <c r="AR46" i="76"/>
  <c r="AS46" i="76"/>
  <c r="AA9" i="76"/>
  <c r="AK46" i="76"/>
  <c r="AL46" i="76"/>
  <c r="AM46" i="76"/>
  <c r="AL9" i="76"/>
  <c r="AU52" i="74"/>
  <c r="AU10" i="74"/>
  <c r="AV46" i="76"/>
  <c r="AW46" i="76"/>
  <c r="AV9" i="76"/>
  <c r="BA46" i="76"/>
  <c r="AP46" i="76"/>
  <c r="AP9" i="76"/>
  <c r="AT55" i="102"/>
  <c r="AT54" i="102"/>
  <c r="AT57" i="102"/>
  <c r="AT56" i="102"/>
  <c r="AT5" i="67"/>
  <c r="AT136" i="67" s="1"/>
  <c r="AZ14" i="67"/>
  <c r="AZ5" i="67" s="1"/>
  <c r="AZ136" i="67" s="1"/>
  <c r="AS14" i="67"/>
  <c r="AS5" i="67" s="1"/>
  <c r="AS136" i="67" s="1"/>
  <c r="AK14" i="67"/>
  <c r="AK5" i="67" s="1"/>
  <c r="AK136" i="67" s="1"/>
  <c r="AW14" i="67"/>
  <c r="AW5" i="67" s="1"/>
  <c r="AW136" i="67" s="1"/>
  <c r="AQ5" i="66"/>
  <c r="AQ66" i="66" s="1"/>
  <c r="AI5" i="66"/>
  <c r="AI66" i="66" s="1"/>
  <c r="AV5" i="66"/>
  <c r="AV66" i="66" s="1"/>
  <c r="AB21" i="70"/>
  <c r="BD100" i="66"/>
  <c r="BD126" i="66"/>
  <c r="BC99" i="66"/>
  <c r="AC5" i="66"/>
  <c r="AC66" i="66" s="1"/>
  <c r="AX86" i="66"/>
  <c r="BC112" i="66"/>
  <c r="AQ125" i="66"/>
  <c r="AU125" i="66"/>
  <c r="AG5" i="66"/>
  <c r="AG66" i="66" s="1"/>
  <c r="BD113" i="66"/>
  <c r="AA5" i="66"/>
  <c r="AA66" i="66" s="1"/>
  <c r="Y20" i="112"/>
  <c r="BA87" i="66"/>
  <c r="BA113" i="66"/>
  <c r="BA126" i="66"/>
  <c r="BA100" i="66"/>
  <c r="BB126" i="66"/>
  <c r="AO126" i="66"/>
  <c r="AP126" i="66"/>
  <c r="AO87" i="66"/>
  <c r="AN126" i="66"/>
  <c r="AN87" i="66"/>
  <c r="AB5" i="66"/>
  <c r="AB66" i="66" s="1"/>
  <c r="AT99" i="66"/>
  <c r="AF87" i="66"/>
  <c r="AF126" i="66"/>
  <c r="AM87" i="66"/>
  <c r="AM126" i="66"/>
  <c r="AR126" i="66"/>
  <c r="AR100" i="66"/>
  <c r="AR87" i="66"/>
  <c r="AQ99" i="66"/>
  <c r="AN5" i="66"/>
  <c r="AN66" i="66" s="1"/>
  <c r="AI125" i="66"/>
  <c r="AM125" i="66"/>
  <c r="AY99" i="66"/>
  <c r="AV126" i="66"/>
  <c r="AV100" i="66"/>
  <c r="AV87" i="66"/>
  <c r="AM5" i="66"/>
  <c r="AM66" i="66" s="1"/>
  <c r="AJ126" i="66"/>
  <c r="AJ87" i="66"/>
  <c r="AH87" i="66"/>
  <c r="AT87" i="66"/>
  <c r="BC87" i="66"/>
  <c r="AD87" i="66"/>
  <c r="AL87" i="66"/>
  <c r="AP87" i="66"/>
  <c r="BD87" i="66"/>
  <c r="AS126" i="66"/>
  <c r="AS87" i="66"/>
  <c r="AS100" i="66"/>
  <c r="AT126" i="66"/>
  <c r="AE126" i="66"/>
  <c r="AE87" i="66"/>
  <c r="AG126" i="66"/>
  <c r="AG87" i="66"/>
  <c r="AH126" i="66"/>
  <c r="AB126" i="66"/>
  <c r="AC87" i="66"/>
  <c r="AD126" i="66"/>
  <c r="AC126" i="66"/>
  <c r="BD136" i="67"/>
  <c r="AR5" i="66"/>
  <c r="AR66" i="66" s="1"/>
  <c r="AF5" i="66"/>
  <c r="AF66" i="66" s="1"/>
  <c r="BA5" i="66"/>
  <c r="AO5" i="66"/>
  <c r="AO66" i="66" s="1"/>
  <c r="AI126" i="66"/>
  <c r="AI87" i="66"/>
  <c r="AK87" i="66"/>
  <c r="AL126" i="66"/>
  <c r="AK126" i="66"/>
  <c r="AZ113" i="66"/>
  <c r="AZ100" i="66"/>
  <c r="AZ87" i="66"/>
  <c r="AQ87" i="66"/>
  <c r="AQ126" i="66"/>
  <c r="AQ100" i="66"/>
  <c r="AU126" i="66"/>
  <c r="AU100" i="66"/>
  <c r="AU87" i="66"/>
  <c r="AW126" i="66"/>
  <c r="AW87" i="66"/>
  <c r="AW100" i="66"/>
  <c r="AZ5" i="66"/>
  <c r="AV44" i="64"/>
  <c r="AA20" i="64"/>
  <c r="AJ52" i="74"/>
  <c r="AK52" i="74"/>
  <c r="AY200" i="100"/>
  <c r="AY167" i="100"/>
  <c r="AY101" i="100"/>
  <c r="AY134" i="100"/>
  <c r="AZ200" i="100"/>
  <c r="AA101" i="100"/>
  <c r="AB200" i="100"/>
  <c r="AH101" i="100"/>
  <c r="AL101" i="100"/>
  <c r="AB101" i="100"/>
  <c r="AJ101" i="100"/>
  <c r="AF101" i="100"/>
  <c r="AP101" i="100"/>
  <c r="AT101" i="100"/>
  <c r="AR101" i="100"/>
  <c r="AV101" i="100"/>
  <c r="AZ101" i="100"/>
  <c r="AD101" i="100"/>
  <c r="AN101" i="100"/>
  <c r="AX101" i="100"/>
  <c r="AW101" i="100"/>
  <c r="AX21" i="70"/>
  <c r="AC21" i="70"/>
  <c r="AF21" i="70"/>
  <c r="AN52" i="74"/>
  <c r="AO52" i="74"/>
  <c r="AC200" i="100"/>
  <c r="AC101" i="100"/>
  <c r="AD200" i="100"/>
  <c r="AI50" i="100"/>
  <c r="AK21" i="70"/>
  <c r="AB52" i="74"/>
  <c r="AC52" i="74"/>
  <c r="AE200" i="100"/>
  <c r="AE101" i="100"/>
  <c r="AF200" i="100"/>
  <c r="AG200" i="100"/>
  <c r="AG101" i="100"/>
  <c r="AH200" i="100"/>
  <c r="AE50" i="100"/>
  <c r="AN21" i="70"/>
  <c r="AA50" i="100"/>
  <c r="AS101" i="100"/>
  <c r="AV21" i="70"/>
  <c r="AY50" i="100"/>
  <c r="AJ21" i="70"/>
  <c r="AF52" i="74"/>
  <c r="AG52" i="74"/>
  <c r="AZ99" i="102"/>
  <c r="AM101" i="100"/>
  <c r="AM20" i="64"/>
  <c r="AZ44" i="64"/>
  <c r="AZ52" i="74"/>
  <c r="BA52" i="74"/>
  <c r="AI200" i="100"/>
  <c r="AI101" i="100"/>
  <c r="AJ200" i="100"/>
  <c r="AK21" i="64"/>
  <c r="AK24" i="64"/>
  <c r="AK28" i="64"/>
  <c r="AK20" i="64"/>
  <c r="AX99" i="66"/>
  <c r="AX112" i="66"/>
  <c r="BD112" i="66"/>
  <c r="AZ112" i="66"/>
  <c r="BD99" i="66"/>
  <c r="AZ99" i="66"/>
  <c r="AP99" i="66"/>
  <c r="AV99" i="66"/>
  <c r="AP86" i="66"/>
  <c r="AZ21" i="70"/>
  <c r="AR52" i="74"/>
  <c r="AS52" i="74"/>
  <c r="AO101" i="100"/>
  <c r="D19" i="112"/>
  <c r="U19" i="112" s="1"/>
  <c r="AP21" i="70"/>
  <c r="AE108" i="75"/>
  <c r="AO21" i="70"/>
  <c r="AS21" i="70"/>
  <c r="AZ108" i="75"/>
  <c r="AT21" i="70"/>
  <c r="BA21" i="70"/>
  <c r="BA101" i="100"/>
  <c r="AH21" i="70"/>
  <c r="AF99" i="102"/>
  <c r="AF87" i="102"/>
  <c r="AL21" i="70"/>
  <c r="AG21" i="70"/>
  <c r="AV52" i="74"/>
  <c r="AW52" i="74"/>
  <c r="AJ10" i="74"/>
  <c r="AK200" i="100"/>
  <c r="AK101" i="100"/>
  <c r="AL200" i="100"/>
  <c r="AJ99" i="102"/>
  <c r="AJ87" i="102"/>
  <c r="AQ101" i="100"/>
  <c r="AU101" i="100"/>
  <c r="AX93" i="66"/>
  <c r="AC125" i="66"/>
  <c r="AC86" i="66"/>
  <c r="AD125" i="66"/>
  <c r="AO125" i="66"/>
  <c r="AO86" i="66"/>
  <c r="AP125" i="66"/>
  <c r="AW99" i="66"/>
  <c r="AW86" i="66"/>
  <c r="AW125" i="66"/>
  <c r="AX125" i="66"/>
  <c r="AB125" i="66"/>
  <c r="AG86" i="66"/>
  <c r="AG125" i="66"/>
  <c r="AH125" i="66"/>
  <c r="AK86" i="66"/>
  <c r="AK125" i="66"/>
  <c r="AL125" i="66"/>
  <c r="AR125" i="66"/>
  <c r="AR86" i="66"/>
  <c r="AR99" i="66"/>
  <c r="AF125" i="66"/>
  <c r="AF86" i="66"/>
  <c r="BA112" i="66"/>
  <c r="BA99" i="66"/>
  <c r="BA86" i="66"/>
  <c r="BA125" i="66"/>
  <c r="BB125" i="66"/>
  <c r="AN125" i="66"/>
  <c r="AN86" i="66"/>
  <c r="AS125" i="66"/>
  <c r="AS99" i="66"/>
  <c r="AS86" i="66"/>
  <c r="AT125" i="66"/>
  <c r="AJ125" i="66"/>
  <c r="AJ86" i="66"/>
  <c r="BE125" i="66"/>
  <c r="BE99" i="66"/>
  <c r="BE112" i="66"/>
  <c r="BE86" i="66"/>
  <c r="AP80" i="65"/>
  <c r="AN92" i="66"/>
  <c r="AO131" i="66"/>
  <c r="AN131" i="66"/>
  <c r="AD121" i="65"/>
  <c r="AF93" i="66"/>
  <c r="BB132" i="66"/>
  <c r="BE136" i="67"/>
  <c r="BB101" i="65"/>
  <c r="AP125" i="65"/>
  <c r="AX109" i="65"/>
  <c r="AP97" i="65"/>
  <c r="AP121" i="65"/>
  <c r="AX97" i="65"/>
  <c r="AD132" i="66"/>
  <c r="BE101" i="65"/>
  <c r="AF131" i="66"/>
  <c r="AP6" i="69"/>
  <c r="BB109" i="65"/>
  <c r="AG131" i="66"/>
  <c r="AR131" i="66"/>
  <c r="AS131" i="66"/>
  <c r="AX106" i="66"/>
  <c r="AC131" i="66"/>
  <c r="D26" i="112"/>
  <c r="U26" i="112" s="1"/>
  <c r="AX101" i="65"/>
  <c r="AZ118" i="66"/>
  <c r="AZ131" i="66"/>
  <c r="AX113" i="65"/>
  <c r="AX80" i="65"/>
  <c r="AX26" i="113" s="1"/>
  <c r="AD93" i="66"/>
  <c r="F26" i="112"/>
  <c r="W26" i="112" s="1"/>
  <c r="AX132" i="66"/>
  <c r="BC136" i="67"/>
  <c r="AO80" i="65"/>
  <c r="AO26" i="113" s="1"/>
  <c r="AX119" i="66"/>
  <c r="AT106" i="66"/>
  <c r="AF132" i="66"/>
  <c r="AB80" i="65"/>
  <c r="AB26" i="113" s="1"/>
  <c r="AR80" i="65"/>
  <c r="AR26" i="113" s="1"/>
  <c r="D11" i="112"/>
  <c r="BA131" i="66"/>
  <c r="AW131" i="66"/>
  <c r="BA105" i="66"/>
  <c r="BD92" i="66"/>
  <c r="BE92" i="66"/>
  <c r="AT93" i="66"/>
  <c r="BC118" i="66"/>
  <c r="AF92" i="66"/>
  <c r="BE118" i="66"/>
  <c r="BC92" i="66"/>
  <c r="BD105" i="66"/>
  <c r="AH66" i="65"/>
  <c r="BE105" i="66"/>
  <c r="AC66" i="65"/>
  <c r="AQ73" i="65"/>
  <c r="AR121" i="65" s="1"/>
  <c r="AQ66" i="65"/>
  <c r="AR97" i="65"/>
  <c r="AA73" i="65"/>
  <c r="AB85" i="65" s="1"/>
  <c r="AA66" i="65"/>
  <c r="AC121" i="65"/>
  <c r="BA73" i="65"/>
  <c r="AF73" i="65"/>
  <c r="AZ73" i="65"/>
  <c r="BD73" i="65"/>
  <c r="BD5" i="65"/>
  <c r="AQ105" i="66"/>
  <c r="AV73" i="65"/>
  <c r="AI73" i="65"/>
  <c r="AI80" i="65" s="1"/>
  <c r="AI26" i="113" s="1"/>
  <c r="AS73" i="65"/>
  <c r="AM73" i="65"/>
  <c r="AM80" i="65" s="1"/>
  <c r="AM26" i="113" s="1"/>
  <c r="AW73" i="65"/>
  <c r="AW66" i="65"/>
  <c r="AE73" i="65"/>
  <c r="AE80" i="65" s="1"/>
  <c r="AE26" i="113" s="1"/>
  <c r="AK73" i="65"/>
  <c r="AY73" i="65"/>
  <c r="AY80" i="65" s="1"/>
  <c r="AY26" i="113" s="1"/>
  <c r="BC73" i="65"/>
  <c r="BC5" i="65"/>
  <c r="AU73" i="65"/>
  <c r="AU80" i="65" s="1"/>
  <c r="AU26" i="113" s="1"/>
  <c r="BE73" i="65"/>
  <c r="BE5" i="65"/>
  <c r="AJ73" i="65"/>
  <c r="AN73" i="65"/>
  <c r="AN80" i="65" s="1"/>
  <c r="AN26" i="113" s="1"/>
  <c r="AE89" i="65"/>
  <c r="AE125" i="65"/>
  <c r="AU89" i="65"/>
  <c r="AU125" i="65"/>
  <c r="AU101" i="65"/>
  <c r="AG125" i="65"/>
  <c r="AG89" i="65"/>
  <c r="AX89" i="65"/>
  <c r="AD92" i="66"/>
  <c r="AD131" i="66"/>
  <c r="AT105" i="66"/>
  <c r="AT92" i="66"/>
  <c r="AT131" i="66"/>
  <c r="AV78" i="66"/>
  <c r="AN93" i="66"/>
  <c r="AN132" i="66"/>
  <c r="AG78" i="66"/>
  <c r="AH130" i="66" s="1"/>
  <c r="AK132" i="66"/>
  <c r="AK93" i="66"/>
  <c r="AQ78" i="66"/>
  <c r="AI132" i="66"/>
  <c r="AI93" i="66"/>
  <c r="AA92" i="66"/>
  <c r="AP89" i="65"/>
  <c r="AL92" i="66"/>
  <c r="AL131" i="66"/>
  <c r="AR78" i="66"/>
  <c r="AR106" i="66"/>
  <c r="AR132" i="66"/>
  <c r="AR93" i="66"/>
  <c r="AV89" i="65"/>
  <c r="AV125" i="65"/>
  <c r="AV101" i="65"/>
  <c r="AS78" i="66"/>
  <c r="AR92" i="66"/>
  <c r="AZ105" i="66"/>
  <c r="BE132" i="66"/>
  <c r="BE106" i="66"/>
  <c r="BE119" i="66"/>
  <c r="BE93" i="66"/>
  <c r="AG66" i="65"/>
  <c r="AU78" i="66"/>
  <c r="BC132" i="66"/>
  <c r="BC93" i="66"/>
  <c r="BC119" i="66"/>
  <c r="BC106" i="66"/>
  <c r="BD132" i="66"/>
  <c r="BD119" i="66"/>
  <c r="BD93" i="66"/>
  <c r="BD106" i="66"/>
  <c r="AC92" i="66"/>
  <c r="AS92" i="66"/>
  <c r="BA92" i="66"/>
  <c r="AH132" i="66"/>
  <c r="AH93" i="66"/>
  <c r="AV93" i="66"/>
  <c r="AV132" i="66"/>
  <c r="AV106" i="66"/>
  <c r="AO78" i="66"/>
  <c r="AV131" i="66"/>
  <c r="AV105" i="66"/>
  <c r="AV92" i="66"/>
  <c r="AS132" i="66"/>
  <c r="AS106" i="66"/>
  <c r="AS93" i="66"/>
  <c r="AP66" i="66"/>
  <c r="AP78" i="66"/>
  <c r="BB104" i="66" s="1"/>
  <c r="AT132" i="66"/>
  <c r="AC125" i="65"/>
  <c r="AC89" i="65"/>
  <c r="AQ132" i="66"/>
  <c r="AQ93" i="66"/>
  <c r="AQ106" i="66"/>
  <c r="AB89" i="65"/>
  <c r="AB125" i="65"/>
  <c r="AQ131" i="66"/>
  <c r="AO92" i="66"/>
  <c r="AY78" i="66"/>
  <c r="AH125" i="65"/>
  <c r="AZ78" i="66"/>
  <c r="BA78" i="66"/>
  <c r="AR105" i="66"/>
  <c r="AG132" i="66"/>
  <c r="AG93" i="66"/>
  <c r="AD78" i="66"/>
  <c r="AL93" i="66"/>
  <c r="AE78" i="66"/>
  <c r="AY113" i="65"/>
  <c r="AY89" i="65"/>
  <c r="AY125" i="65"/>
  <c r="AY101" i="65"/>
  <c r="AO125" i="65"/>
  <c r="AO89" i="65"/>
  <c r="AH92" i="66"/>
  <c r="AH131" i="66"/>
  <c r="F25" i="112"/>
  <c r="W25" i="112" s="1"/>
  <c r="AX105" i="66"/>
  <c r="AX92" i="66"/>
  <c r="AX131" i="66"/>
  <c r="AX118" i="66"/>
  <c r="AE132" i="66"/>
  <c r="AE93" i="66"/>
  <c r="AB132" i="66"/>
  <c r="AB93" i="66"/>
  <c r="AJ89" i="65"/>
  <c r="AJ125" i="65"/>
  <c r="AS105" i="66"/>
  <c r="AP93" i="66"/>
  <c r="AA89" i="65"/>
  <c r="AQ89" i="65"/>
  <c r="AQ125" i="65"/>
  <c r="AQ101" i="65"/>
  <c r="BD130" i="66"/>
  <c r="AW125" i="65"/>
  <c r="AW101" i="65"/>
  <c r="AW89" i="65"/>
  <c r="AX125" i="65"/>
  <c r="AF78" i="66"/>
  <c r="AN89" i="65"/>
  <c r="AN125" i="65"/>
  <c r="AW78" i="66"/>
  <c r="Y26" i="112"/>
  <c r="BA132" i="66"/>
  <c r="BA106" i="66"/>
  <c r="BA93" i="66"/>
  <c r="BA119" i="66"/>
  <c r="AX78" i="66"/>
  <c r="AA78" i="66"/>
  <c r="AY132" i="66"/>
  <c r="AY93" i="66"/>
  <c r="AY119" i="66"/>
  <c r="AY106" i="66"/>
  <c r="AU131" i="66"/>
  <c r="AU92" i="66"/>
  <c r="AU105" i="66"/>
  <c r="AC80" i="65"/>
  <c r="AC26" i="113" s="1"/>
  <c r="AI78" i="66"/>
  <c r="BE89" i="65"/>
  <c r="AH89" i="65"/>
  <c r="AB78" i="66"/>
  <c r="AE131" i="66"/>
  <c r="AE92" i="66"/>
  <c r="AF89" i="65"/>
  <c r="AF125" i="65"/>
  <c r="AC78" i="66"/>
  <c r="AB131" i="66"/>
  <c r="AB92" i="66"/>
  <c r="AO132" i="66"/>
  <c r="AO93" i="66"/>
  <c r="AL78" i="66"/>
  <c r="AW92" i="66"/>
  <c r="AL132" i="66"/>
  <c r="AG80" i="65"/>
  <c r="AI89" i="65"/>
  <c r="AI125" i="65"/>
  <c r="AM132" i="66"/>
  <c r="AM93" i="66"/>
  <c r="AK92" i="66"/>
  <c r="AN78" i="66"/>
  <c r="AI131" i="66"/>
  <c r="AI92" i="66"/>
  <c r="BD89" i="65"/>
  <c r="BE130" i="66"/>
  <c r="AC132" i="66"/>
  <c r="AC93" i="66"/>
  <c r="AH81" i="66"/>
  <c r="AM78" i="66"/>
  <c r="BC89" i="65"/>
  <c r="AS125" i="65"/>
  <c r="AS101" i="65"/>
  <c r="AS89" i="65"/>
  <c r="D25" i="112"/>
  <c r="U25" i="112" s="1"/>
  <c r="AP105" i="66"/>
  <c r="AP92" i="66"/>
  <c r="AP131" i="66"/>
  <c r="AA93" i="66"/>
  <c r="BC105" i="66"/>
  <c r="AZ119" i="66"/>
  <c r="AZ132" i="66"/>
  <c r="AZ106" i="66"/>
  <c r="AZ93" i="66"/>
  <c r="AR89" i="65"/>
  <c r="AR125" i="65"/>
  <c r="AR101" i="65"/>
  <c r="AQ92" i="66"/>
  <c r="AG92" i="66"/>
  <c r="AM89" i="65"/>
  <c r="AM125" i="65"/>
  <c r="AD89" i="65"/>
  <c r="AD125" i="65"/>
  <c r="AD80" i="65"/>
  <c r="AD26" i="113" s="1"/>
  <c r="AJ78" i="66"/>
  <c r="AM131" i="66"/>
  <c r="AM92" i="66"/>
  <c r="AJ132" i="66"/>
  <c r="AJ93" i="66"/>
  <c r="AK78" i="66"/>
  <c r="AJ131" i="66"/>
  <c r="AJ92" i="66"/>
  <c r="AZ92" i="66"/>
  <c r="AW132" i="66"/>
  <c r="AW106" i="66"/>
  <c r="AW93" i="66"/>
  <c r="AT78" i="66"/>
  <c r="AW105" i="66"/>
  <c r="BB89" i="65"/>
  <c r="AK125" i="65"/>
  <c r="AK89" i="65"/>
  <c r="Y11" i="112"/>
  <c r="BA125" i="65"/>
  <c r="BA101" i="65"/>
  <c r="BA113" i="65"/>
  <c r="BA89" i="65"/>
  <c r="AT89" i="65"/>
  <c r="AT125" i="65"/>
  <c r="AT101" i="65"/>
  <c r="AT80" i="65"/>
  <c r="AT26" i="113" s="1"/>
  <c r="AX136" i="67"/>
  <c r="AU132" i="66"/>
  <c r="AU93" i="66"/>
  <c r="AU106" i="66"/>
  <c r="AY131" i="66"/>
  <c r="AY118" i="66"/>
  <c r="AY105" i="66"/>
  <c r="AY92" i="66"/>
  <c r="AZ89" i="65"/>
  <c r="AZ125" i="65"/>
  <c r="AZ101" i="65"/>
  <c r="AZ113" i="65"/>
  <c r="AK131" i="66"/>
  <c r="BA118" i="66"/>
  <c r="AP132" i="66"/>
  <c r="AJ44" i="64"/>
  <c r="AF86" i="64"/>
  <c r="AE25" i="64"/>
  <c r="AX9" i="73"/>
  <c r="AX10" i="73" s="1"/>
  <c r="AX86" i="64"/>
  <c r="AX72" i="64"/>
  <c r="AX58" i="64"/>
  <c r="AX30" i="64"/>
  <c r="AX44" i="64"/>
  <c r="AX23" i="64"/>
  <c r="AX21" i="64"/>
  <c r="AX29" i="64"/>
  <c r="AX27" i="64"/>
  <c r="AX24" i="64"/>
  <c r="AX26" i="64"/>
  <c r="AX28" i="64"/>
  <c r="AX25" i="64"/>
  <c r="AX22" i="64"/>
  <c r="AO39" i="69"/>
  <c r="AD9" i="73"/>
  <c r="AD10" i="73" s="1"/>
  <c r="AD86" i="64"/>
  <c r="AD44" i="64"/>
  <c r="AD30" i="64"/>
  <c r="AD27" i="64"/>
  <c r="AD25" i="64"/>
  <c r="AD28" i="64"/>
  <c r="AD22" i="64"/>
  <c r="AD29" i="64"/>
  <c r="AD21" i="64"/>
  <c r="AD23" i="64"/>
  <c r="AD26" i="64"/>
  <c r="AD24" i="64"/>
  <c r="AT7" i="69"/>
  <c r="AT37" i="69"/>
  <c r="AU37" i="68"/>
  <c r="AU7" i="68"/>
  <c r="AV39" i="68" s="1"/>
  <c r="AH7" i="68"/>
  <c r="AH37" i="68"/>
  <c r="AX20" i="64"/>
  <c r="AX7" i="68"/>
  <c r="AX37" i="68"/>
  <c r="AG39" i="68"/>
  <c r="AQ9" i="73"/>
  <c r="AQ10" i="73" s="1"/>
  <c r="AQ86" i="64"/>
  <c r="AQ44" i="64"/>
  <c r="AQ58" i="64"/>
  <c r="AQ30" i="64"/>
  <c r="AQ21" i="64"/>
  <c r="AQ29" i="64"/>
  <c r="AQ27" i="64"/>
  <c r="AQ22" i="64"/>
  <c r="AQ26" i="64"/>
  <c r="AQ28" i="64"/>
  <c r="AQ23" i="64"/>
  <c r="AQ24" i="64"/>
  <c r="AQ37" i="68"/>
  <c r="AQ7" i="68"/>
  <c r="AR39" i="68" s="1"/>
  <c r="AW44" i="64"/>
  <c r="AR37" i="68"/>
  <c r="AI25" i="64"/>
  <c r="AC39" i="68"/>
  <c r="AW39" i="68"/>
  <c r="AD20" i="64"/>
  <c r="AD7" i="69"/>
  <c r="AD37" i="69"/>
  <c r="AB44" i="64"/>
  <c r="AE9" i="73"/>
  <c r="AE10" i="73" s="1"/>
  <c r="AE86" i="64"/>
  <c r="AE44" i="64"/>
  <c r="AE30" i="64"/>
  <c r="AE24" i="64"/>
  <c r="AE23" i="64"/>
  <c r="AE26" i="64"/>
  <c r="AE29" i="64"/>
  <c r="AE27" i="64"/>
  <c r="AE28" i="64"/>
  <c r="AE22" i="64"/>
  <c r="AE21" i="64"/>
  <c r="AE37" i="68"/>
  <c r="AE7" i="68"/>
  <c r="AU7" i="69"/>
  <c r="AU37" i="69"/>
  <c r="AG9" i="73"/>
  <c r="AG10" i="73" s="1"/>
  <c r="AG86" i="64"/>
  <c r="AG30" i="64"/>
  <c r="AG44" i="64"/>
  <c r="AG23" i="64"/>
  <c r="AG28" i="64"/>
  <c r="AG24" i="64"/>
  <c r="AG22" i="64"/>
  <c r="AG26" i="64"/>
  <c r="AG20" i="64"/>
  <c r="AG29" i="64"/>
  <c r="AG27" i="64"/>
  <c r="AG21" i="64"/>
  <c r="AF37" i="68"/>
  <c r="AP20" i="64"/>
  <c r="AP7" i="69"/>
  <c r="BB23" i="69" s="1"/>
  <c r="AP37" i="69"/>
  <c r="AI7" i="69"/>
  <c r="AI37" i="69"/>
  <c r="AY7" i="69"/>
  <c r="AY37" i="69"/>
  <c r="BA44" i="64"/>
  <c r="AO9" i="73"/>
  <c r="AO10" i="73" s="1"/>
  <c r="AO86" i="64"/>
  <c r="AO30" i="64"/>
  <c r="AO44" i="64"/>
  <c r="AO26" i="64"/>
  <c r="AO20" i="64"/>
  <c r="AO21" i="64"/>
  <c r="AO29" i="64"/>
  <c r="AO23" i="64"/>
  <c r="AO22" i="64"/>
  <c r="AO28" i="64"/>
  <c r="AO24" i="64"/>
  <c r="AO27" i="64"/>
  <c r="AZ72" i="64"/>
  <c r="AW39" i="69"/>
  <c r="AP7" i="68"/>
  <c r="AP37" i="68"/>
  <c r="AI9" i="73"/>
  <c r="AI10" i="73" s="1"/>
  <c r="AI86" i="64"/>
  <c r="AI44" i="64"/>
  <c r="AI30" i="64"/>
  <c r="AI23" i="64"/>
  <c r="AI24" i="64"/>
  <c r="AI26" i="64"/>
  <c r="AI21" i="64"/>
  <c r="AI28" i="64"/>
  <c r="AI22" i="64"/>
  <c r="AI29" i="64"/>
  <c r="AI27" i="64"/>
  <c r="AI37" i="68"/>
  <c r="AI7" i="68"/>
  <c r="AY37" i="68"/>
  <c r="AY7" i="68"/>
  <c r="AM9" i="73"/>
  <c r="AM10" i="73" s="1"/>
  <c r="AM86" i="64"/>
  <c r="AM44" i="64"/>
  <c r="AM30" i="64"/>
  <c r="AM21" i="64"/>
  <c r="AM28" i="64"/>
  <c r="AM22" i="64"/>
  <c r="AM27" i="64"/>
  <c r="AM24" i="64"/>
  <c r="AM29" i="64"/>
  <c r="AM23" i="64"/>
  <c r="AM26" i="64"/>
  <c r="AM37" i="68"/>
  <c r="AM7" i="68"/>
  <c r="AS58" i="64"/>
  <c r="AK39" i="68"/>
  <c r="AH9" i="73"/>
  <c r="AH10" i="73" s="1"/>
  <c r="AH86" i="64"/>
  <c r="AH30" i="64"/>
  <c r="AH44" i="64"/>
  <c r="AH22" i="64"/>
  <c r="AH21" i="64"/>
  <c r="AH26" i="64"/>
  <c r="AH24" i="64"/>
  <c r="AH23" i="64"/>
  <c r="AH27" i="64"/>
  <c r="AH28" i="64"/>
  <c r="AH25" i="64"/>
  <c r="AH29" i="64"/>
  <c r="AH7" i="69"/>
  <c r="AH37" i="69"/>
  <c r="AX7" i="69"/>
  <c r="BB31" i="69" s="1"/>
  <c r="AX37" i="69"/>
  <c r="AS39" i="69"/>
  <c r="AA7" i="68"/>
  <c r="AQ7" i="69"/>
  <c r="AQ37" i="69"/>
  <c r="AL9" i="73"/>
  <c r="AL10" i="73" s="1"/>
  <c r="AL86" i="64"/>
  <c r="AL44" i="64"/>
  <c r="AL30" i="64"/>
  <c r="AL29" i="64"/>
  <c r="AL26" i="64"/>
  <c r="AL23" i="64"/>
  <c r="AL21" i="64"/>
  <c r="AL25" i="64"/>
  <c r="AL28" i="64"/>
  <c r="AL27" i="64"/>
  <c r="AL24" i="64"/>
  <c r="AL22" i="64"/>
  <c r="AL7" i="68"/>
  <c r="AL37" i="68"/>
  <c r="AT9" i="73"/>
  <c r="AT10" i="73" s="1"/>
  <c r="AT86" i="64"/>
  <c r="AT44" i="64"/>
  <c r="AT30" i="64"/>
  <c r="AT58" i="64"/>
  <c r="AT23" i="64"/>
  <c r="AT24" i="64"/>
  <c r="AT27" i="64"/>
  <c r="AT26" i="64"/>
  <c r="AT22" i="64"/>
  <c r="AT21" i="64"/>
  <c r="AT29" i="64"/>
  <c r="AT25" i="64"/>
  <c r="AT28" i="64"/>
  <c r="AQ25" i="64"/>
  <c r="AR44" i="64"/>
  <c r="AR86" i="64"/>
  <c r="AE7" i="69"/>
  <c r="AE37" i="69"/>
  <c r="AC39" i="69"/>
  <c r="AO39" i="68"/>
  <c r="AB37" i="68"/>
  <c r="AR37" i="69"/>
  <c r="AG25" i="64"/>
  <c r="AI20" i="64"/>
  <c r="AY9" i="73"/>
  <c r="AY10" i="73" s="1"/>
  <c r="AY86" i="64"/>
  <c r="AY72" i="64"/>
  <c r="AY44" i="64"/>
  <c r="AY58" i="64"/>
  <c r="AY30" i="64"/>
  <c r="AY23" i="64"/>
  <c r="AY27" i="64"/>
  <c r="AY24" i="64"/>
  <c r="AY21" i="64"/>
  <c r="AY28" i="64"/>
  <c r="AY22" i="64"/>
  <c r="AY26" i="64"/>
  <c r="AY29" i="64"/>
  <c r="AK39" i="69"/>
  <c r="AD7" i="68"/>
  <c r="AD37" i="68"/>
  <c r="AP9" i="73"/>
  <c r="AP10" i="73" s="1"/>
  <c r="AP86" i="64"/>
  <c r="AP58" i="64"/>
  <c r="AP44" i="64"/>
  <c r="AP30" i="64"/>
  <c r="AP23" i="64"/>
  <c r="AP25" i="64"/>
  <c r="AP28" i="64"/>
  <c r="AP27" i="64"/>
  <c r="AP26" i="64"/>
  <c r="AP24" i="64"/>
  <c r="AP29" i="64"/>
  <c r="AP22" i="64"/>
  <c r="AP21" i="64"/>
  <c r="AG39" i="69"/>
  <c r="AM7" i="69"/>
  <c r="AM37" i="69"/>
  <c r="AS39" i="68"/>
  <c r="AZ58" i="64"/>
  <c r="AA9" i="73"/>
  <c r="AA10" i="73" s="1"/>
  <c r="AA44" i="64"/>
  <c r="AA30" i="64"/>
  <c r="AC44" i="64"/>
  <c r="AA23" i="64"/>
  <c r="AA25" i="64"/>
  <c r="AA22" i="64"/>
  <c r="AA28" i="64"/>
  <c r="AA26" i="64"/>
  <c r="AA29" i="64"/>
  <c r="AA24" i="64"/>
  <c r="AA21" i="64"/>
  <c r="AA27" i="64"/>
  <c r="AA7" i="69"/>
  <c r="BB15" i="69" s="1"/>
  <c r="AW58" i="64"/>
  <c r="AL20" i="64"/>
  <c r="AL7" i="69"/>
  <c r="AL37" i="69"/>
  <c r="AK44" i="64"/>
  <c r="AT20" i="64"/>
  <c r="AT7" i="68"/>
  <c r="AT37" i="68"/>
  <c r="AB86" i="64"/>
  <c r="AU9" i="73"/>
  <c r="AU10" i="73" s="1"/>
  <c r="AU86" i="64"/>
  <c r="AU44" i="64"/>
  <c r="AU58" i="64"/>
  <c r="AU30" i="64"/>
  <c r="AU24" i="64"/>
  <c r="AU27" i="64"/>
  <c r="AU21" i="64"/>
  <c r="AU28" i="64"/>
  <c r="AU22" i="64"/>
  <c r="AU29" i="64"/>
  <c r="AU23" i="64"/>
  <c r="AU26" i="64"/>
  <c r="AN37" i="69"/>
  <c r="AV37" i="68"/>
  <c r="AM25" i="64"/>
  <c r="AY20" i="64"/>
  <c r="BA72" i="64"/>
  <c r="AQ14" i="74" l="1"/>
  <c r="AY113" i="66"/>
  <c r="AK16" i="74"/>
  <c r="R17" i="109"/>
  <c r="S15" i="109"/>
  <c r="I18" i="109"/>
  <c r="S18" i="109" s="1"/>
  <c r="R15" i="109"/>
  <c r="H18" i="109"/>
  <c r="R18" i="109" s="1"/>
  <c r="S7" i="109"/>
  <c r="I13" i="109"/>
  <c r="S13" i="109" s="1"/>
  <c r="H13" i="109"/>
  <c r="R13" i="109" s="1"/>
  <c r="AY126" i="66"/>
  <c r="AZ126" i="66"/>
  <c r="AY87" i="66"/>
  <c r="AZ66" i="66"/>
  <c r="BA66" i="66"/>
  <c r="AB87" i="102"/>
  <c r="AI87" i="102"/>
  <c r="AR87" i="102"/>
  <c r="AU108" i="75"/>
  <c r="AW13" i="76"/>
  <c r="AS16" i="76"/>
  <c r="AX46" i="74"/>
  <c r="AV15" i="74"/>
  <c r="AO14" i="74"/>
  <c r="AO17" i="74"/>
  <c r="AR37" i="74"/>
  <c r="AO18" i="74"/>
  <c r="BA16" i="76"/>
  <c r="BA14" i="76"/>
  <c r="BA15" i="76"/>
  <c r="BA43" i="113"/>
  <c r="BA13" i="76"/>
  <c r="BA39" i="68"/>
  <c r="BA45" i="113"/>
  <c r="AK18" i="74"/>
  <c r="AK17" i="74"/>
  <c r="AL55" i="74"/>
  <c r="AO13" i="76"/>
  <c r="AO16" i="74"/>
  <c r="AX108" i="75"/>
  <c r="AQ17" i="74"/>
  <c r="AX76" i="75"/>
  <c r="BD92" i="75"/>
  <c r="AQ38" i="113"/>
  <c r="AQ18" i="74"/>
  <c r="BE117" i="66"/>
  <c r="BB117" i="66"/>
  <c r="AN87" i="102"/>
  <c r="AV87" i="102"/>
  <c r="AB99" i="102"/>
  <c r="BA33" i="76"/>
  <c r="BC33" i="76"/>
  <c r="BE33" i="76"/>
  <c r="BD33" i="76"/>
  <c r="BB33" i="76"/>
  <c r="BE84" i="77"/>
  <c r="BD84" i="77"/>
  <c r="BC84" i="77"/>
  <c r="BB84" i="77"/>
  <c r="AW108" i="75"/>
  <c r="AS87" i="102"/>
  <c r="AW87" i="102"/>
  <c r="AU87" i="102"/>
  <c r="BC60" i="75"/>
  <c r="BE91" i="66"/>
  <c r="BB91" i="66"/>
  <c r="BA39" i="69"/>
  <c r="AN14" i="74"/>
  <c r="AN45" i="113"/>
  <c r="AK54" i="77"/>
  <c r="AG25" i="76"/>
  <c r="BC25" i="76"/>
  <c r="BD25" i="76"/>
  <c r="BE25" i="76"/>
  <c r="BB25" i="76"/>
  <c r="BC41" i="76"/>
  <c r="BD41" i="76"/>
  <c r="BE41" i="76"/>
  <c r="BB41" i="76"/>
  <c r="BE87" i="102"/>
  <c r="BC87" i="102"/>
  <c r="BB87" i="102"/>
  <c r="BD87" i="102"/>
  <c r="AP8" i="69"/>
  <c r="BB24" i="69" s="1"/>
  <c r="BB22" i="69"/>
  <c r="AZ87" i="102"/>
  <c r="AL87" i="102"/>
  <c r="AH108" i="75"/>
  <c r="BB26" i="113"/>
  <c r="AH128" i="65"/>
  <c r="AG26" i="113"/>
  <c r="AP23" i="113"/>
  <c r="AP26" i="113"/>
  <c r="AB60" i="75"/>
  <c r="AM60" i="75"/>
  <c r="BC92" i="75"/>
  <c r="AI108" i="75"/>
  <c r="AC60" i="75"/>
  <c r="AK14" i="74"/>
  <c r="AK38" i="113"/>
  <c r="AY108" i="75"/>
  <c r="AY92" i="75"/>
  <c r="AZ92" i="75"/>
  <c r="AX92" i="75"/>
  <c r="BE92" i="75"/>
  <c r="AV108" i="75"/>
  <c r="AT76" i="75"/>
  <c r="AC17" i="76"/>
  <c r="AP55" i="74"/>
  <c r="AO15" i="74"/>
  <c r="AY60" i="75"/>
  <c r="AQ60" i="75"/>
  <c r="AC54" i="77"/>
  <c r="AF14" i="74"/>
  <c r="AF15" i="74"/>
  <c r="AC19" i="74"/>
  <c r="AO14" i="76"/>
  <c r="AW16" i="76"/>
  <c r="AX15" i="74"/>
  <c r="AY46" i="74"/>
  <c r="AR14" i="74"/>
  <c r="AT38" i="113"/>
  <c r="BB131" i="66"/>
  <c r="AP104" i="65"/>
  <c r="AR16" i="74"/>
  <c r="AN15" i="74"/>
  <c r="AR15" i="74"/>
  <c r="AO45" i="113"/>
  <c r="AO16" i="76"/>
  <c r="AW45" i="113"/>
  <c r="AE17" i="76"/>
  <c r="BA108" i="75"/>
  <c r="AN38" i="113"/>
  <c r="AW15" i="76"/>
  <c r="AT37" i="74"/>
  <c r="AI17" i="76"/>
  <c r="AY17" i="76"/>
  <c r="AR18" i="74"/>
  <c r="BE100" i="66"/>
  <c r="AR17" i="74"/>
  <c r="AD15" i="74"/>
  <c r="AN60" i="75"/>
  <c r="AZ60" i="75"/>
  <c r="AO49" i="76"/>
  <c r="AG60" i="75"/>
  <c r="BA99" i="77"/>
  <c r="AN14" i="76"/>
  <c r="BE60" i="75"/>
  <c r="AA60" i="75"/>
  <c r="AP66" i="65"/>
  <c r="AC108" i="75"/>
  <c r="AR55" i="74"/>
  <c r="AO60" i="75"/>
  <c r="BA54" i="77"/>
  <c r="BA69" i="77"/>
  <c r="AH60" i="75"/>
  <c r="BD60" i="75"/>
  <c r="AE60" i="75"/>
  <c r="AB108" i="75"/>
  <c r="BE87" i="66"/>
  <c r="BE126" i="66"/>
  <c r="AT60" i="75"/>
  <c r="AW60" i="75"/>
  <c r="AU60" i="75"/>
  <c r="AJ60" i="75"/>
  <c r="AX60" i="75"/>
  <c r="AK60" i="75"/>
  <c r="AR108" i="75"/>
  <c r="AN15" i="76"/>
  <c r="AN16" i="76"/>
  <c r="BB60" i="75"/>
  <c r="AF60" i="75"/>
  <c r="AD108" i="75"/>
  <c r="AU76" i="75"/>
  <c r="AP60" i="75"/>
  <c r="AZ14" i="74"/>
  <c r="AZ76" i="75"/>
  <c r="AX6" i="68"/>
  <c r="AX30" i="68" s="1"/>
  <c r="AQ108" i="75"/>
  <c r="AV18" i="74"/>
  <c r="AO55" i="74"/>
  <c r="AF18" i="74"/>
  <c r="AN55" i="74"/>
  <c r="AF16" i="74"/>
  <c r="AL28" i="74"/>
  <c r="AN17" i="74"/>
  <c r="AV76" i="75"/>
  <c r="AR60" i="75"/>
  <c r="AS15" i="76"/>
  <c r="AV16" i="74"/>
  <c r="AF17" i="74"/>
  <c r="AV14" i="74"/>
  <c r="AS14" i="76"/>
  <c r="AY76" i="75"/>
  <c r="AR76" i="75"/>
  <c r="AQ76" i="75"/>
  <c r="AP108" i="75"/>
  <c r="AV38" i="113"/>
  <c r="AF55" i="74"/>
  <c r="AK108" i="75"/>
  <c r="AN18" i="74"/>
  <c r="AW76" i="75"/>
  <c r="AS108" i="75"/>
  <c r="AP76" i="75"/>
  <c r="BC131" i="66"/>
  <c r="AZ31" i="68"/>
  <c r="BD31" i="68"/>
  <c r="BE31" i="68"/>
  <c r="BB31" i="68"/>
  <c r="BC31" i="68"/>
  <c r="BC6" i="68"/>
  <c r="BC6" i="69"/>
  <c r="AA15" i="68"/>
  <c r="BB15" i="68"/>
  <c r="BD15" i="68"/>
  <c r="BE15" i="68"/>
  <c r="BC15" i="68"/>
  <c r="AR23" i="69"/>
  <c r="BE23" i="69"/>
  <c r="BC23" i="69"/>
  <c r="BD23" i="69"/>
  <c r="BD6" i="68"/>
  <c r="BD6" i="69"/>
  <c r="AN28" i="74"/>
  <c r="BE28" i="74"/>
  <c r="BB28" i="74"/>
  <c r="BD28" i="74"/>
  <c r="BC28" i="74"/>
  <c r="BA31" i="69"/>
  <c r="BE31" i="69"/>
  <c r="BC31" i="69"/>
  <c r="BD31" i="69"/>
  <c r="AW23" i="68"/>
  <c r="BD23" i="68"/>
  <c r="BB23" i="68"/>
  <c r="BC23" i="68"/>
  <c r="BE23" i="68"/>
  <c r="AG19" i="74"/>
  <c r="BC76" i="75"/>
  <c r="BB76" i="75"/>
  <c r="BE76" i="75"/>
  <c r="BD76" i="75"/>
  <c r="BE113" i="66"/>
  <c r="AA15" i="69"/>
  <c r="BE15" i="69"/>
  <c r="BC15" i="69"/>
  <c r="BD15" i="69"/>
  <c r="BE6" i="69"/>
  <c r="BE6" i="68"/>
  <c r="BB37" i="74"/>
  <c r="BE37" i="74"/>
  <c r="BD37" i="74"/>
  <c r="BC37" i="74"/>
  <c r="AX17" i="74"/>
  <c r="BE46" i="74"/>
  <c r="BB46" i="74"/>
  <c r="BD46" i="74"/>
  <c r="BC46" i="74"/>
  <c r="AX16" i="74"/>
  <c r="AX35" i="113"/>
  <c r="AX38" i="113"/>
  <c r="AX14" i="74"/>
  <c r="AD14" i="74"/>
  <c r="AD38" i="113"/>
  <c r="AD55" i="74"/>
  <c r="AD16" i="74"/>
  <c r="AD17" i="74"/>
  <c r="AQ87" i="102"/>
  <c r="AQ99" i="102"/>
  <c r="AW99" i="102"/>
  <c r="AR99" i="102"/>
  <c r="AO6" i="69"/>
  <c r="AO8" i="69" s="1"/>
  <c r="AL99" i="102"/>
  <c r="AK99" i="102"/>
  <c r="AK87" i="102"/>
  <c r="AP16" i="74"/>
  <c r="AP38" i="113"/>
  <c r="AP35" i="113"/>
  <c r="AP17" i="74"/>
  <c r="AQ55" i="74"/>
  <c r="AT99" i="102"/>
  <c r="AU99" i="102"/>
  <c r="AT87" i="102"/>
  <c r="AF99" i="77"/>
  <c r="AF54" i="77"/>
  <c r="AP128" i="65"/>
  <c r="AT108" i="75"/>
  <c r="AZ55" i="74"/>
  <c r="AP18" i="74"/>
  <c r="AP37" i="74"/>
  <c r="AX87" i="102"/>
  <c r="AY99" i="102"/>
  <c r="AX99" i="102"/>
  <c r="AC99" i="102"/>
  <c r="AC87" i="102"/>
  <c r="AS99" i="102"/>
  <c r="AM99" i="102"/>
  <c r="AM87" i="102"/>
  <c r="AT14" i="74"/>
  <c r="AT15" i="74"/>
  <c r="D14" i="112"/>
  <c r="E11" i="112" s="1"/>
  <c r="V11" i="112" s="1"/>
  <c r="AM108" i="75"/>
  <c r="AP14" i="74"/>
  <c r="AT17" i="74"/>
  <c r="AL99" i="77"/>
  <c r="AL54" i="77"/>
  <c r="AH75" i="102"/>
  <c r="AH96" i="102"/>
  <c r="AH84" i="102"/>
  <c r="AI96" i="102"/>
  <c r="AQ37" i="74"/>
  <c r="AY37" i="74"/>
  <c r="AX37" i="74"/>
  <c r="AT18" i="74"/>
  <c r="BA87" i="102"/>
  <c r="BA99" i="102"/>
  <c r="AP99" i="102"/>
  <c r="AO87" i="102"/>
  <c r="AU17" i="76"/>
  <c r="AG54" i="77"/>
  <c r="AG99" i="77"/>
  <c r="AV99" i="77"/>
  <c r="AU69" i="77"/>
  <c r="AU99" i="77"/>
  <c r="AU54" i="77"/>
  <c r="AI54" i="77"/>
  <c r="AJ99" i="77"/>
  <c r="AK16" i="76"/>
  <c r="AK15" i="76"/>
  <c r="AK13" i="76"/>
  <c r="AK45" i="113"/>
  <c r="AR69" i="77"/>
  <c r="AR54" i="77"/>
  <c r="AX84" i="77"/>
  <c r="AX69" i="77"/>
  <c r="AX54" i="77"/>
  <c r="BA84" i="77"/>
  <c r="AY84" i="77"/>
  <c r="AZ84" i="77"/>
  <c r="AK14" i="76"/>
  <c r="AL25" i="76"/>
  <c r="AD25" i="76"/>
  <c r="AG17" i="76"/>
  <c r="AB25" i="76"/>
  <c r="AQ33" i="76"/>
  <c r="AQ25" i="76"/>
  <c r="AX33" i="76"/>
  <c r="AX41" i="76"/>
  <c r="AX25" i="76"/>
  <c r="AY41" i="76"/>
  <c r="AZ25" i="76"/>
  <c r="AZ33" i="76"/>
  <c r="AZ41" i="76"/>
  <c r="BA41" i="76"/>
  <c r="AO108" i="75"/>
  <c r="AO25" i="76"/>
  <c r="AL15" i="69"/>
  <c r="AV25" i="76"/>
  <c r="AV33" i="76"/>
  <c r="AT33" i="76"/>
  <c r="AT25" i="76"/>
  <c r="AM25" i="76"/>
  <c r="AH19" i="74"/>
  <c r="AJ108" i="75"/>
  <c r="AI60" i="75"/>
  <c r="AW33" i="76"/>
  <c r="AC25" i="76"/>
  <c r="AR25" i="76"/>
  <c r="AR33" i="76"/>
  <c r="AJ25" i="76"/>
  <c r="BA92" i="75"/>
  <c r="BA60" i="75"/>
  <c r="BA76" i="75"/>
  <c r="AS33" i="76"/>
  <c r="AW25" i="76"/>
  <c r="AP25" i="76"/>
  <c r="AP33" i="76"/>
  <c r="AY33" i="76"/>
  <c r="AU33" i="76"/>
  <c r="AA25" i="76"/>
  <c r="AI25" i="76"/>
  <c r="AN25" i="76"/>
  <c r="AY25" i="76"/>
  <c r="AU25" i="76"/>
  <c r="AE25" i="76"/>
  <c r="AH14" i="76"/>
  <c r="AH25" i="76"/>
  <c r="AF25" i="76"/>
  <c r="AK25" i="76"/>
  <c r="AS25" i="76"/>
  <c r="AS60" i="75"/>
  <c r="AS76" i="75"/>
  <c r="BA25" i="76"/>
  <c r="AX28" i="74"/>
  <c r="AR28" i="74"/>
  <c r="AJ28" i="74"/>
  <c r="AC55" i="74"/>
  <c r="AB16" i="74"/>
  <c r="AB15" i="74"/>
  <c r="AY28" i="74"/>
  <c r="AT28" i="74"/>
  <c r="AE28" i="74"/>
  <c r="AB38" i="113"/>
  <c r="AZ35" i="113"/>
  <c r="AK28" i="74"/>
  <c r="AQ28" i="74"/>
  <c r="AA15" i="74"/>
  <c r="AA35" i="113"/>
  <c r="AA18" i="74"/>
  <c r="AA28" i="74"/>
  <c r="AA14" i="74"/>
  <c r="AA38" i="113"/>
  <c r="AA16" i="74"/>
  <c r="AN108" i="75"/>
  <c r="AZ18" i="74"/>
  <c r="AZ38" i="113"/>
  <c r="AI28" i="74"/>
  <c r="AO28" i="74"/>
  <c r="AP28" i="74"/>
  <c r="AD28" i="74"/>
  <c r="AA17" i="74"/>
  <c r="AZ17" i="74"/>
  <c r="AZ16" i="74"/>
  <c r="AB55" i="74"/>
  <c r="BA55" i="74"/>
  <c r="AZ15" i="74"/>
  <c r="AM28" i="74"/>
  <c r="AC28" i="74"/>
  <c r="AF28" i="74"/>
  <c r="AE16" i="74"/>
  <c r="AE38" i="113"/>
  <c r="AE14" i="74"/>
  <c r="AE15" i="74"/>
  <c r="AE18" i="74"/>
  <c r="AE55" i="74"/>
  <c r="AH28" i="74"/>
  <c r="AG55" i="74"/>
  <c r="AL19" i="74"/>
  <c r="AW37" i="74"/>
  <c r="AW55" i="74"/>
  <c r="AW14" i="74"/>
  <c r="AW16" i="74"/>
  <c r="AW38" i="113"/>
  <c r="AX55" i="74"/>
  <c r="AW15" i="74"/>
  <c r="AW18" i="74"/>
  <c r="AW28" i="74"/>
  <c r="AN99" i="77"/>
  <c r="AM99" i="77"/>
  <c r="AY19" i="74"/>
  <c r="AM16" i="76"/>
  <c r="AM13" i="76"/>
  <c r="AM45" i="113"/>
  <c r="AM15" i="76"/>
  <c r="AN49" i="76"/>
  <c r="AM14" i="76"/>
  <c r="U11" i="112"/>
  <c r="BA17" i="74"/>
  <c r="BA46" i="74"/>
  <c r="BA28" i="74"/>
  <c r="BA37" i="74"/>
  <c r="AI99" i="77"/>
  <c r="AH99" i="77"/>
  <c r="AS28" i="74"/>
  <c r="AS37" i="74"/>
  <c r="AB14" i="74"/>
  <c r="AB28" i="74"/>
  <c r="AB17" i="74"/>
  <c r="AV28" i="74"/>
  <c r="AV37" i="74"/>
  <c r="AZ46" i="74"/>
  <c r="AZ28" i="74"/>
  <c r="AZ37" i="74"/>
  <c r="AU37" i="74"/>
  <c r="AU28" i="74"/>
  <c r="AV55" i="74"/>
  <c r="AI15" i="69"/>
  <c r="AV39" i="69"/>
  <c r="AU23" i="69"/>
  <c r="AU15" i="69"/>
  <c r="AD15" i="69"/>
  <c r="AO15" i="69"/>
  <c r="AS15" i="69"/>
  <c r="AV23" i="69"/>
  <c r="AG15" i="69"/>
  <c r="AN39" i="69"/>
  <c r="AM15" i="69"/>
  <c r="AE15" i="69"/>
  <c r="AQ15" i="69"/>
  <c r="AQ23" i="69"/>
  <c r="AH15" i="69"/>
  <c r="AK15" i="69"/>
  <c r="AZ15" i="69"/>
  <c r="AB15" i="69"/>
  <c r="AW15" i="69"/>
  <c r="AC15" i="69"/>
  <c r="AZ39" i="69"/>
  <c r="AY23" i="69"/>
  <c r="AY15" i="69"/>
  <c r="AY31" i="69"/>
  <c r="AP23" i="69"/>
  <c r="AP15" i="69"/>
  <c r="AP22" i="69"/>
  <c r="BA15" i="69"/>
  <c r="AF15" i="69"/>
  <c r="AZ23" i="69"/>
  <c r="AW23" i="69"/>
  <c r="AX31" i="69"/>
  <c r="AX23" i="69"/>
  <c r="AX15" i="69"/>
  <c r="AT15" i="69"/>
  <c r="AT23" i="69"/>
  <c r="BA23" i="69"/>
  <c r="AS23" i="69"/>
  <c r="AZ31" i="69"/>
  <c r="AV15" i="69"/>
  <c r="AR15" i="69"/>
  <c r="AN15" i="69"/>
  <c r="AJ15" i="69"/>
  <c r="AY99" i="77"/>
  <c r="AX99" i="77"/>
  <c r="AD15" i="68"/>
  <c r="AI15" i="68"/>
  <c r="AB39" i="68"/>
  <c r="AL15" i="68"/>
  <c r="AN39" i="68"/>
  <c r="AM15" i="68"/>
  <c r="AH15" i="68"/>
  <c r="AU23" i="68"/>
  <c r="AU15" i="68"/>
  <c r="AI15" i="74"/>
  <c r="AI38" i="113"/>
  <c r="AI55" i="74"/>
  <c r="AI17" i="74"/>
  <c r="AI14" i="74"/>
  <c r="AI16" i="74"/>
  <c r="AI18" i="74"/>
  <c r="AV15" i="68"/>
  <c r="AS15" i="74"/>
  <c r="AS14" i="74"/>
  <c r="AS16" i="74"/>
  <c r="AS38" i="113"/>
  <c r="AT55" i="74"/>
  <c r="AS18" i="74"/>
  <c r="AS55" i="74"/>
  <c r="AP23" i="68"/>
  <c r="AP15" i="68"/>
  <c r="AF39" i="68"/>
  <c r="AE15" i="68"/>
  <c r="AX31" i="68"/>
  <c r="AX23" i="68"/>
  <c r="AX15" i="68"/>
  <c r="AR15" i="68"/>
  <c r="AS23" i="68"/>
  <c r="AV23" i="68"/>
  <c r="AC15" i="68"/>
  <c r="BA15" i="68"/>
  <c r="AT15" i="68"/>
  <c r="AT23" i="68"/>
  <c r="AR23" i="68"/>
  <c r="AS15" i="68"/>
  <c r="AJ15" i="68"/>
  <c r="AZ23" i="68"/>
  <c r="AN15" i="68"/>
  <c r="AS17" i="74"/>
  <c r="AS99" i="77"/>
  <c r="AR99" i="77"/>
  <c r="AF15" i="68"/>
  <c r="BA31" i="68"/>
  <c r="AZ39" i="68"/>
  <c r="AY31" i="68"/>
  <c r="AY15" i="68"/>
  <c r="AY23" i="68"/>
  <c r="AQ15" i="68"/>
  <c r="AQ23" i="68"/>
  <c r="BA14" i="74"/>
  <c r="BA16" i="74"/>
  <c r="BA15" i="74"/>
  <c r="BA38" i="113"/>
  <c r="BA18" i="74"/>
  <c r="BA35" i="113"/>
  <c r="AB15" i="68"/>
  <c r="AO15" i="68"/>
  <c r="AK15" i="68"/>
  <c r="AZ15" i="68"/>
  <c r="AG15" i="68"/>
  <c r="AC99" i="77"/>
  <c r="AB99" i="77"/>
  <c r="AW15" i="68"/>
  <c r="BA23" i="68"/>
  <c r="AP14" i="76"/>
  <c r="AP16" i="76"/>
  <c r="AP15" i="76"/>
  <c r="AP13" i="76"/>
  <c r="AP49" i="76"/>
  <c r="AP45" i="113"/>
  <c r="AP43" i="113"/>
  <c r="AA14" i="76"/>
  <c r="AA16" i="76"/>
  <c r="AA43" i="113"/>
  <c r="AA45" i="113"/>
  <c r="AA13" i="76"/>
  <c r="AA15" i="76"/>
  <c r="AD99" i="102"/>
  <c r="AD87" i="102"/>
  <c r="AE99" i="102"/>
  <c r="AM38" i="113"/>
  <c r="AM14" i="74"/>
  <c r="AM15" i="74"/>
  <c r="AM18" i="74"/>
  <c r="AM55" i="74"/>
  <c r="AM16" i="74"/>
  <c r="AM17" i="74"/>
  <c r="AQ16" i="76"/>
  <c r="AQ13" i="76"/>
  <c r="AQ15" i="76"/>
  <c r="AQ45" i="113"/>
  <c r="AQ49" i="76"/>
  <c r="AQ14" i="76"/>
  <c r="AB13" i="76"/>
  <c r="AB45" i="113"/>
  <c r="AB16" i="76"/>
  <c r="AB49" i="76"/>
  <c r="AB15" i="76"/>
  <c r="AB14" i="76"/>
  <c r="AC49" i="76"/>
  <c r="AX14" i="76"/>
  <c r="AX16" i="76"/>
  <c r="AX13" i="76"/>
  <c r="AX15" i="76"/>
  <c r="AX45" i="113"/>
  <c r="AX43" i="113"/>
  <c r="AX49" i="76"/>
  <c r="AY49" i="76"/>
  <c r="BA49" i="76"/>
  <c r="AZ49" i="76"/>
  <c r="AZ14" i="76"/>
  <c r="AZ16" i="76"/>
  <c r="AZ13" i="76"/>
  <c r="AZ15" i="76"/>
  <c r="AZ43" i="113"/>
  <c r="AV15" i="76"/>
  <c r="AV13" i="76"/>
  <c r="AV14" i="76"/>
  <c r="AV45" i="113"/>
  <c r="AV49" i="76"/>
  <c r="AV16" i="76"/>
  <c r="AW49" i="76"/>
  <c r="AL14" i="76"/>
  <c r="AL15" i="76"/>
  <c r="AL16" i="76"/>
  <c r="AL13" i="76"/>
  <c r="AL45" i="113"/>
  <c r="AM49" i="76"/>
  <c r="AL49" i="76"/>
  <c r="AS49" i="76"/>
  <c r="AR13" i="76"/>
  <c r="AR16" i="76"/>
  <c r="AR15" i="76"/>
  <c r="AR45" i="113"/>
  <c r="AR14" i="76"/>
  <c r="AR49" i="76"/>
  <c r="AK49" i="76"/>
  <c r="AJ13" i="76"/>
  <c r="AJ45" i="113"/>
  <c r="AJ14" i="76"/>
  <c r="AJ16" i="76"/>
  <c r="AJ49" i="76"/>
  <c r="AJ15" i="76"/>
  <c r="AU17" i="74"/>
  <c r="AU14" i="74"/>
  <c r="AU16" i="74"/>
  <c r="AU18" i="74"/>
  <c r="AU38" i="113"/>
  <c r="AU55" i="74"/>
  <c r="AU15" i="74"/>
  <c r="AH13" i="76"/>
  <c r="AH16" i="76"/>
  <c r="AH15" i="76"/>
  <c r="AI49" i="76"/>
  <c r="AH45" i="113"/>
  <c r="AH49" i="76"/>
  <c r="AF15" i="76"/>
  <c r="AF13" i="76"/>
  <c r="AF16" i="76"/>
  <c r="AF45" i="113"/>
  <c r="AF14" i="76"/>
  <c r="AF49" i="76"/>
  <c r="AG49" i="76"/>
  <c r="AT14" i="76"/>
  <c r="AT16" i="76"/>
  <c r="AT15" i="76"/>
  <c r="AT49" i="76"/>
  <c r="AT45" i="113"/>
  <c r="AU49" i="76"/>
  <c r="AT13" i="76"/>
  <c r="AD14" i="76"/>
  <c r="AD16" i="76"/>
  <c r="AD15" i="76"/>
  <c r="AD13" i="76"/>
  <c r="AE49" i="76"/>
  <c r="AD45" i="113"/>
  <c r="AD49" i="76"/>
  <c r="BE104" i="66"/>
  <c r="AJ38" i="113"/>
  <c r="AJ55" i="74"/>
  <c r="AJ15" i="74"/>
  <c r="AJ18" i="74"/>
  <c r="AJ17" i="74"/>
  <c r="AJ14" i="74"/>
  <c r="AK55" i="74"/>
  <c r="AJ16" i="74"/>
  <c r="AL6" i="68"/>
  <c r="AR104" i="65"/>
  <c r="AL6" i="69"/>
  <c r="AT6" i="69"/>
  <c r="AT6" i="68"/>
  <c r="AP6" i="68"/>
  <c r="AH6" i="69"/>
  <c r="AX6" i="69"/>
  <c r="BB30" i="69" s="1"/>
  <c r="AD6" i="69"/>
  <c r="AD6" i="68"/>
  <c r="AD66" i="65"/>
  <c r="BB104" i="65"/>
  <c r="BB23" i="113"/>
  <c r="AH6" i="68"/>
  <c r="AH38" i="68" s="1"/>
  <c r="AO6" i="68"/>
  <c r="AX116" i="65"/>
  <c r="F14" i="112"/>
  <c r="W14" i="112" s="1"/>
  <c r="AX23" i="113"/>
  <c r="AX104" i="65"/>
  <c r="BB116" i="65"/>
  <c r="AA80" i="65"/>
  <c r="AQ80" i="65"/>
  <c r="AC85" i="65"/>
  <c r="AR85" i="65"/>
  <c r="AR6" i="69"/>
  <c r="AR6" i="68"/>
  <c r="AR66" i="65"/>
  <c r="AB6" i="69"/>
  <c r="AB6" i="68"/>
  <c r="AB66" i="65"/>
  <c r="AL85" i="65"/>
  <c r="AO85" i="65"/>
  <c r="AT85" i="65"/>
  <c r="AP85" i="65"/>
  <c r="AA85" i="65"/>
  <c r="AX85" i="65"/>
  <c r="BB85" i="65"/>
  <c r="AG85" i="65"/>
  <c r="AH85" i="65"/>
  <c r="AD85" i="65"/>
  <c r="AB121" i="65"/>
  <c r="AC6" i="69"/>
  <c r="AC6" i="68"/>
  <c r="AQ6" i="68"/>
  <c r="AQ6" i="69"/>
  <c r="AA6" i="69"/>
  <c r="AA6" i="68"/>
  <c r="AQ121" i="65"/>
  <c r="AQ97" i="65"/>
  <c r="AQ85" i="65"/>
  <c r="BD91" i="66"/>
  <c r="AJ66" i="65"/>
  <c r="AJ6" i="69"/>
  <c r="AJ6" i="68"/>
  <c r="AJ14" i="68" s="1"/>
  <c r="AU66" i="65"/>
  <c r="AU6" i="68"/>
  <c r="AU6" i="69"/>
  <c r="AY6" i="69"/>
  <c r="AY6" i="68"/>
  <c r="AY66" i="65"/>
  <c r="AW97" i="65"/>
  <c r="AX121" i="65"/>
  <c r="AW85" i="65"/>
  <c r="AW121" i="65"/>
  <c r="AS121" i="65"/>
  <c r="AS97" i="65"/>
  <c r="AT121" i="65"/>
  <c r="AS85" i="65"/>
  <c r="AV85" i="65"/>
  <c r="AV121" i="65"/>
  <c r="AV97" i="65"/>
  <c r="AV80" i="65"/>
  <c r="BD85" i="65"/>
  <c r="BD121" i="65"/>
  <c r="BD97" i="65"/>
  <c r="BD109" i="65"/>
  <c r="BD80" i="65"/>
  <c r="BD26" i="113" s="1"/>
  <c r="AZ66" i="65"/>
  <c r="AZ6" i="69"/>
  <c r="AZ6" i="68"/>
  <c r="AF6" i="68"/>
  <c r="AF66" i="65"/>
  <c r="AF6" i="69"/>
  <c r="AJ85" i="65"/>
  <c r="AJ121" i="65"/>
  <c r="AJ80" i="65"/>
  <c r="AJ26" i="113" s="1"/>
  <c r="AU121" i="65"/>
  <c r="AU97" i="65"/>
  <c r="AU85" i="65"/>
  <c r="AY121" i="65"/>
  <c r="AY97" i="65"/>
  <c r="AY109" i="65"/>
  <c r="AY85" i="65"/>
  <c r="AE85" i="65"/>
  <c r="AE121" i="65"/>
  <c r="AM6" i="68"/>
  <c r="AM66" i="65"/>
  <c r="AM6" i="69"/>
  <c r="AI6" i="69"/>
  <c r="AI6" i="68"/>
  <c r="AI66" i="65"/>
  <c r="AS80" i="65"/>
  <c r="AZ85" i="65"/>
  <c r="AZ121" i="65"/>
  <c r="AZ97" i="65"/>
  <c r="AZ109" i="65"/>
  <c r="AZ80" i="65"/>
  <c r="AZ26" i="113" s="1"/>
  <c r="AF85" i="65"/>
  <c r="AF121" i="65"/>
  <c r="AG121" i="65"/>
  <c r="AF80" i="65"/>
  <c r="AF26" i="113" s="1"/>
  <c r="AE66" i="65"/>
  <c r="AE6" i="68"/>
  <c r="AE6" i="69"/>
  <c r="AH91" i="66"/>
  <c r="AN6" i="68"/>
  <c r="AN66" i="65"/>
  <c r="AN6" i="69"/>
  <c r="AK66" i="65"/>
  <c r="AK6" i="69"/>
  <c r="AK6" i="68"/>
  <c r="AM85" i="65"/>
  <c r="AM121" i="65"/>
  <c r="AI85" i="65"/>
  <c r="AI121" i="65"/>
  <c r="AW80" i="65"/>
  <c r="AW26" i="113" s="1"/>
  <c r="BA6" i="68"/>
  <c r="BA66" i="65"/>
  <c r="BA6" i="69"/>
  <c r="BB38" i="69" s="1"/>
  <c r="AN85" i="65"/>
  <c r="AN121" i="65"/>
  <c r="AO121" i="65"/>
  <c r="BE97" i="65"/>
  <c r="BE109" i="65"/>
  <c r="BE85" i="65"/>
  <c r="BE121" i="65"/>
  <c r="BE80" i="65"/>
  <c r="BE26" i="113" s="1"/>
  <c r="BC121" i="65"/>
  <c r="BC97" i="65"/>
  <c r="BC109" i="65"/>
  <c r="BC85" i="65"/>
  <c r="BC80" i="65"/>
  <c r="BC26" i="113" s="1"/>
  <c r="AL121" i="65"/>
  <c r="AK121" i="65"/>
  <c r="AK85" i="65"/>
  <c r="AK80" i="65"/>
  <c r="AK26" i="113" s="1"/>
  <c r="AW6" i="69"/>
  <c r="AW6" i="68"/>
  <c r="AS6" i="69"/>
  <c r="AS6" i="68"/>
  <c r="AV6" i="68"/>
  <c r="AV66" i="65"/>
  <c r="AV6" i="69"/>
  <c r="BA97" i="65"/>
  <c r="BA109" i="65"/>
  <c r="BA85" i="65"/>
  <c r="BB121" i="65"/>
  <c r="BA121" i="65"/>
  <c r="BA80" i="65"/>
  <c r="BA26" i="113" s="1"/>
  <c r="AD128" i="65"/>
  <c r="AN128" i="65"/>
  <c r="AL130" i="66"/>
  <c r="AL91" i="66"/>
  <c r="AL81" i="66"/>
  <c r="F24" i="112"/>
  <c r="W24" i="112" s="1"/>
  <c r="AX130" i="66"/>
  <c r="AX104" i="66"/>
  <c r="AX91" i="66"/>
  <c r="AX81" i="66"/>
  <c r="AX117" i="66"/>
  <c r="AD130" i="66"/>
  <c r="AD91" i="66"/>
  <c r="AD81" i="66"/>
  <c r="AY130" i="66"/>
  <c r="AY117" i="66"/>
  <c r="AY104" i="66"/>
  <c r="AY91" i="66"/>
  <c r="AY81" i="66"/>
  <c r="AS91" i="66"/>
  <c r="AS81" i="66"/>
  <c r="AS130" i="66"/>
  <c r="AS104" i="66"/>
  <c r="AO128" i="65"/>
  <c r="AG91" i="66"/>
  <c r="AG81" i="66"/>
  <c r="AH133" i="66" s="1"/>
  <c r="AG130" i="66"/>
  <c r="AT104" i="65"/>
  <c r="AT130" i="66"/>
  <c r="AT104" i="66"/>
  <c r="AT91" i="66"/>
  <c r="AT81" i="66"/>
  <c r="AK91" i="66"/>
  <c r="AK81" i="66"/>
  <c r="AK130" i="66"/>
  <c r="AJ91" i="66"/>
  <c r="AJ81" i="66"/>
  <c r="AJ130" i="66"/>
  <c r="AM128" i="65"/>
  <c r="AM130" i="66"/>
  <c r="AM91" i="66"/>
  <c r="AM81" i="66"/>
  <c r="AC128" i="65"/>
  <c r="AF91" i="66"/>
  <c r="AF81" i="66"/>
  <c r="AF130" i="66"/>
  <c r="AY128" i="65"/>
  <c r="AY116" i="65"/>
  <c r="AY104" i="65"/>
  <c r="Y24" i="112"/>
  <c r="BA91" i="66"/>
  <c r="BA81" i="66"/>
  <c r="BB133" i="66" s="1"/>
  <c r="BA130" i="66"/>
  <c r="BA104" i="66"/>
  <c r="BA117" i="66"/>
  <c r="BB130" i="66"/>
  <c r="AR91" i="66"/>
  <c r="AR81" i="66"/>
  <c r="AR104" i="66"/>
  <c r="AR130" i="66"/>
  <c r="AQ130" i="66"/>
  <c r="AQ104" i="66"/>
  <c r="AQ91" i="66"/>
  <c r="AQ81" i="66"/>
  <c r="AV91" i="66"/>
  <c r="AV81" i="66"/>
  <c r="AV130" i="66"/>
  <c r="AV104" i="66"/>
  <c r="AN91" i="66"/>
  <c r="AN81" i="66"/>
  <c r="AN130" i="66"/>
  <c r="AI128" i="65"/>
  <c r="AC91" i="66"/>
  <c r="AC81" i="66"/>
  <c r="AC130" i="66"/>
  <c r="AB91" i="66"/>
  <c r="AB81" i="66"/>
  <c r="AB130" i="66"/>
  <c r="BC130" i="66"/>
  <c r="BC117" i="66"/>
  <c r="BC91" i="66"/>
  <c r="BC104" i="66"/>
  <c r="BD133" i="66"/>
  <c r="AE130" i="66"/>
  <c r="AE81" i="66"/>
  <c r="AE91" i="66"/>
  <c r="AZ117" i="66"/>
  <c r="AZ91" i="66"/>
  <c r="AZ81" i="66"/>
  <c r="AZ104" i="66"/>
  <c r="AZ130" i="66"/>
  <c r="D24" i="112"/>
  <c r="U24" i="112" s="1"/>
  <c r="AP130" i="66"/>
  <c r="AP104" i="66"/>
  <c r="AP91" i="66"/>
  <c r="AP81" i="66"/>
  <c r="AO91" i="66"/>
  <c r="AO81" i="66"/>
  <c r="AO130" i="66"/>
  <c r="AU128" i="65"/>
  <c r="AU104" i="65"/>
  <c r="AE128" i="65"/>
  <c r="BE133" i="66"/>
  <c r="AI130" i="66"/>
  <c r="AI91" i="66"/>
  <c r="AI81" i="66"/>
  <c r="AA91" i="66"/>
  <c r="AA81" i="66"/>
  <c r="AW91" i="66"/>
  <c r="AW81" i="66"/>
  <c r="AW130" i="66"/>
  <c r="AW104" i="66"/>
  <c r="BD104" i="66"/>
  <c r="BD117" i="66"/>
  <c r="AU130" i="66"/>
  <c r="AU91" i="66"/>
  <c r="AU104" i="66"/>
  <c r="AU81" i="66"/>
  <c r="AH39" i="69"/>
  <c r="AI39" i="68"/>
  <c r="AD39" i="69"/>
  <c r="AQ39" i="68"/>
  <c r="AX39" i="68"/>
  <c r="AH39" i="68"/>
  <c r="AD39" i="68"/>
  <c r="AE39" i="69"/>
  <c r="AI39" i="69"/>
  <c r="AE39" i="68"/>
  <c r="AU39" i="68"/>
  <c r="AT39" i="68"/>
  <c r="AX39" i="69"/>
  <c r="AL39" i="69"/>
  <c r="AJ39" i="68"/>
  <c r="AF39" i="69"/>
  <c r="AL39" i="68"/>
  <c r="AQ39" i="69"/>
  <c r="AP39" i="68"/>
  <c r="AY39" i="69"/>
  <c r="AP39" i="69"/>
  <c r="AR39" i="69"/>
  <c r="AU39" i="69"/>
  <c r="AJ39" i="69"/>
  <c r="AT39" i="69"/>
  <c r="AM39" i="69"/>
  <c r="AM39" i="68"/>
  <c r="AY39" i="68"/>
  <c r="AB39" i="69"/>
  <c r="AS17" i="76" l="1"/>
  <c r="AP40" i="69"/>
  <c r="AQ19" i="74"/>
  <c r="AW17" i="76"/>
  <c r="AN14" i="69"/>
  <c r="AP24" i="69"/>
  <c r="AO19" i="74"/>
  <c r="AK19" i="74"/>
  <c r="AO17" i="76"/>
  <c r="BA17" i="76"/>
  <c r="E8" i="112"/>
  <c r="V8" i="112" s="1"/>
  <c r="AX8" i="68"/>
  <c r="AX32" i="68" s="1"/>
  <c r="AM14" i="68"/>
  <c r="BE107" i="66"/>
  <c r="BB107" i="66"/>
  <c r="BE120" i="66"/>
  <c r="BB120" i="66"/>
  <c r="BE94" i="66"/>
  <c r="BB94" i="66"/>
  <c r="AO14" i="69"/>
  <c r="BB14" i="69"/>
  <c r="AR128" i="65"/>
  <c r="AQ26" i="113"/>
  <c r="AP92" i="65"/>
  <c r="AA26" i="113"/>
  <c r="AT128" i="65"/>
  <c r="AS26" i="113"/>
  <c r="AV128" i="65"/>
  <c r="AV26" i="113"/>
  <c r="AR19" i="74"/>
  <c r="AQ128" i="65"/>
  <c r="AW92" i="65"/>
  <c r="AN17" i="76"/>
  <c r="AX19" i="74"/>
  <c r="AV19" i="74"/>
  <c r="AP38" i="69"/>
  <c r="AD19" i="74"/>
  <c r="AN19" i="74"/>
  <c r="AF19" i="74"/>
  <c r="AT92" i="65"/>
  <c r="AN92" i="65"/>
  <c r="AK14" i="69"/>
  <c r="AJ92" i="65"/>
  <c r="AP19" i="74"/>
  <c r="AE14" i="69"/>
  <c r="AM14" i="69"/>
  <c r="AF14" i="69"/>
  <c r="AI14" i="69"/>
  <c r="BE38" i="69"/>
  <c r="BE14" i="69"/>
  <c r="BE22" i="69"/>
  <c r="BE30" i="69"/>
  <c r="BE8" i="69"/>
  <c r="BD14" i="69"/>
  <c r="BD38" i="69"/>
  <c r="BD22" i="69"/>
  <c r="BD30" i="69"/>
  <c r="BD8" i="69"/>
  <c r="BC22" i="69"/>
  <c r="BC30" i="69"/>
  <c r="BC14" i="69"/>
  <c r="BC8" i="69"/>
  <c r="BD30" i="68"/>
  <c r="BD38" i="68"/>
  <c r="BD22" i="68"/>
  <c r="BD14" i="68"/>
  <c r="BD8" i="68"/>
  <c r="BC38" i="69"/>
  <c r="BC38" i="68"/>
  <c r="BC22" i="68"/>
  <c r="BC14" i="68"/>
  <c r="BC30" i="68"/>
  <c r="BC8" i="68"/>
  <c r="BB14" i="68"/>
  <c r="BB30" i="68"/>
  <c r="BB22" i="68"/>
  <c r="BB38" i="68"/>
  <c r="BE22" i="68"/>
  <c r="BE14" i="68"/>
  <c r="BE38" i="68"/>
  <c r="BE30" i="68"/>
  <c r="BE8" i="68"/>
  <c r="AT19" i="74"/>
  <c r="E13" i="112"/>
  <c r="V13" i="112" s="1"/>
  <c r="U14" i="112"/>
  <c r="E10" i="112"/>
  <c r="V10" i="112" s="1"/>
  <c r="E7" i="112"/>
  <c r="V7" i="112" s="1"/>
  <c r="E12" i="112"/>
  <c r="V12" i="112" s="1"/>
  <c r="AH99" i="102"/>
  <c r="AI99" i="102"/>
  <c r="AH87" i="102"/>
  <c r="E9" i="112"/>
  <c r="V9" i="112" s="1"/>
  <c r="E6" i="112"/>
  <c r="V6" i="112" s="1"/>
  <c r="AZ19" i="74"/>
  <c r="AK17" i="76"/>
  <c r="AE19" i="74"/>
  <c r="AA19" i="74"/>
  <c r="AW19" i="74"/>
  <c r="AM17" i="76"/>
  <c r="Y7" i="112"/>
  <c r="AJ14" i="69"/>
  <c r="AB19" i="74"/>
  <c r="BA30" i="69"/>
  <c r="BA22" i="69"/>
  <c r="BA14" i="69"/>
  <c r="AC14" i="69"/>
  <c r="AB8" i="69"/>
  <c r="AB14" i="69"/>
  <c r="AR8" i="69"/>
  <c r="AR22" i="69"/>
  <c r="AR14" i="69"/>
  <c r="AX30" i="69"/>
  <c r="AX22" i="69"/>
  <c r="AX14" i="69"/>
  <c r="AL8" i="69"/>
  <c r="AL14" i="69"/>
  <c r="AP14" i="69"/>
  <c r="AV22" i="69"/>
  <c r="AV14" i="69"/>
  <c r="AZ30" i="69"/>
  <c r="AZ22" i="69"/>
  <c r="AZ14" i="69"/>
  <c r="AU22" i="69"/>
  <c r="AU14" i="69"/>
  <c r="AQ14" i="69"/>
  <c r="AQ22" i="69"/>
  <c r="AT8" i="69"/>
  <c r="AT22" i="69"/>
  <c r="AT14" i="69"/>
  <c r="AS22" i="69"/>
  <c r="AS14" i="69"/>
  <c r="AW22" i="69"/>
  <c r="AW14" i="69"/>
  <c r="AD8" i="69"/>
  <c r="AD14" i="69"/>
  <c r="AH8" i="69"/>
  <c r="AH14" i="69"/>
  <c r="AY22" i="69"/>
  <c r="AY14" i="69"/>
  <c r="AY30" i="69"/>
  <c r="AA14" i="69"/>
  <c r="AG14" i="69"/>
  <c r="AR17" i="76"/>
  <c r="AT17" i="76"/>
  <c r="AX38" i="69"/>
  <c r="AX8" i="69"/>
  <c r="BB32" i="69" s="1"/>
  <c r="AK14" i="68"/>
  <c r="AN14" i="68"/>
  <c r="AE14" i="68"/>
  <c r="AI14" i="68"/>
  <c r="AF14" i="68"/>
  <c r="AC14" i="68"/>
  <c r="AV22" i="68"/>
  <c r="AV14" i="68"/>
  <c r="AA14" i="68"/>
  <c r="AG14" i="68"/>
  <c r="AO14" i="68"/>
  <c r="AP22" i="68"/>
  <c r="AP14" i="68"/>
  <c r="AL8" i="68"/>
  <c r="AL14" i="68"/>
  <c r="AX22" i="68"/>
  <c r="AS22" i="68"/>
  <c r="AS14" i="68"/>
  <c r="AW22" i="68"/>
  <c r="AW14" i="68"/>
  <c r="BA30" i="68"/>
  <c r="BA22" i="68"/>
  <c r="BA14" i="68"/>
  <c r="AY30" i="68"/>
  <c r="AY22" i="68"/>
  <c r="AY14" i="68"/>
  <c r="AU22" i="68"/>
  <c r="AU14" i="68"/>
  <c r="AQ22" i="68"/>
  <c r="AQ14" i="68"/>
  <c r="AH8" i="68"/>
  <c r="AH14" i="68"/>
  <c r="AT8" i="68"/>
  <c r="AT22" i="68"/>
  <c r="AT14" i="68"/>
  <c r="AB8" i="68"/>
  <c r="AB14" i="68"/>
  <c r="AD8" i="68"/>
  <c r="AD14" i="68"/>
  <c r="AP17" i="76"/>
  <c r="BA19" i="74"/>
  <c r="AI19" i="74"/>
  <c r="AZ30" i="68"/>
  <c r="AZ22" i="68"/>
  <c r="AZ14" i="68"/>
  <c r="AR8" i="68"/>
  <c r="AR22" i="68"/>
  <c r="AR14" i="68"/>
  <c r="AS19" i="74"/>
  <c r="AX14" i="68"/>
  <c r="AD17" i="76"/>
  <c r="AU19" i="74"/>
  <c r="AJ17" i="76"/>
  <c r="AZ17" i="76"/>
  <c r="AQ17" i="76"/>
  <c r="AV17" i="76"/>
  <c r="AX17" i="76"/>
  <c r="AF17" i="76"/>
  <c r="AH17" i="76"/>
  <c r="AL17" i="76"/>
  <c r="AB17" i="76"/>
  <c r="AM19" i="74"/>
  <c r="AA17" i="76"/>
  <c r="AJ19" i="74"/>
  <c r="AB128" i="65"/>
  <c r="AY92" i="65"/>
  <c r="AA92" i="65"/>
  <c r="AH38" i="69"/>
  <c r="AC92" i="65"/>
  <c r="AG92" i="65"/>
  <c r="AE92" i="65"/>
  <c r="AP8" i="68"/>
  <c r="AS92" i="65"/>
  <c r="AA23" i="113"/>
  <c r="AD92" i="65"/>
  <c r="BB92" i="65"/>
  <c r="AO92" i="65"/>
  <c r="AB92" i="65"/>
  <c r="AU92" i="65"/>
  <c r="AI92" i="65"/>
  <c r="AL92" i="65"/>
  <c r="AM92" i="65"/>
  <c r="AX92" i="65"/>
  <c r="AQ104" i="65"/>
  <c r="AH92" i="65"/>
  <c r="AJ128" i="65"/>
  <c r="AP38" i="68"/>
  <c r="AO8" i="68"/>
  <c r="AQ92" i="65"/>
  <c r="G6" i="112"/>
  <c r="X6" i="112" s="1"/>
  <c r="G13" i="112"/>
  <c r="X13" i="112" s="1"/>
  <c r="G10" i="112"/>
  <c r="X10" i="112" s="1"/>
  <c r="G11" i="112"/>
  <c r="X11" i="112" s="1"/>
  <c r="G12" i="112"/>
  <c r="X12" i="112" s="1"/>
  <c r="G9" i="112"/>
  <c r="X9" i="112" s="1"/>
  <c r="G7" i="112"/>
  <c r="X7" i="112" s="1"/>
  <c r="G8" i="112"/>
  <c r="X8" i="112" s="1"/>
  <c r="BD120" i="66"/>
  <c r="AR92" i="65"/>
  <c r="AQ38" i="68"/>
  <c r="AQ8" i="68"/>
  <c r="AR38" i="68"/>
  <c r="AB38" i="68"/>
  <c r="AA8" i="68"/>
  <c r="AC38" i="68"/>
  <c r="AD38" i="68"/>
  <c r="AC8" i="68"/>
  <c r="AC38" i="69"/>
  <c r="AD38" i="69"/>
  <c r="AC8" i="69"/>
  <c r="AB38" i="69"/>
  <c r="AA8" i="69"/>
  <c r="BB16" i="69" s="1"/>
  <c r="AQ8" i="69"/>
  <c r="AR38" i="69"/>
  <c r="AQ38" i="69"/>
  <c r="AK128" i="65"/>
  <c r="AL128" i="65"/>
  <c r="BC92" i="65"/>
  <c r="BC128" i="65"/>
  <c r="BC23" i="113"/>
  <c r="BC104" i="65"/>
  <c r="BC116" i="65"/>
  <c r="BA8" i="68"/>
  <c r="BA38" i="68"/>
  <c r="AL38" i="68"/>
  <c r="AK8" i="68"/>
  <c r="AK38" i="68"/>
  <c r="AE38" i="69"/>
  <c r="AE8" i="69"/>
  <c r="AF128" i="65"/>
  <c r="AF92" i="65"/>
  <c r="AZ104" i="65"/>
  <c r="AZ116" i="65"/>
  <c r="AZ23" i="113"/>
  <c r="AI38" i="69"/>
  <c r="AI8" i="69"/>
  <c r="AG38" i="69"/>
  <c r="AF38" i="69"/>
  <c r="AF8" i="69"/>
  <c r="AZ38" i="68"/>
  <c r="AZ8" i="68"/>
  <c r="BD23" i="113"/>
  <c r="BD116" i="65"/>
  <c r="BD104" i="65"/>
  <c r="BD92" i="65"/>
  <c r="BD128" i="65"/>
  <c r="AU38" i="68"/>
  <c r="AU8" i="68"/>
  <c r="AJ38" i="69"/>
  <c r="AJ8" i="69"/>
  <c r="AJ16" i="69" s="1"/>
  <c r="AZ92" i="65"/>
  <c r="BB128" i="65"/>
  <c r="BA23" i="113"/>
  <c r="BA116" i="65"/>
  <c r="BA104" i="65"/>
  <c r="Y14" i="112"/>
  <c r="BA92" i="65"/>
  <c r="BA128" i="65"/>
  <c r="AV8" i="68"/>
  <c r="AV38" i="68"/>
  <c r="BE104" i="65"/>
  <c r="BE116" i="65"/>
  <c r="BE128" i="65"/>
  <c r="BE23" i="113"/>
  <c r="BE92" i="65"/>
  <c r="BA38" i="69"/>
  <c r="BA8" i="69"/>
  <c r="BB40" i="69" s="1"/>
  <c r="AL38" i="69"/>
  <c r="AK38" i="69"/>
  <c r="AK8" i="69"/>
  <c r="AK16" i="69" s="1"/>
  <c r="AE38" i="68"/>
  <c r="AE8" i="68"/>
  <c r="AE16" i="68" s="1"/>
  <c r="AM38" i="68"/>
  <c r="AM8" i="68"/>
  <c r="AM16" i="68" s="1"/>
  <c r="AZ8" i="69"/>
  <c r="AZ38" i="69"/>
  <c r="AV92" i="65"/>
  <c r="AV104" i="65"/>
  <c r="AZ128" i="65"/>
  <c r="AV8" i="69"/>
  <c r="AV38" i="69"/>
  <c r="AS38" i="68"/>
  <c r="AS8" i="68"/>
  <c r="AT38" i="68"/>
  <c r="AW38" i="68"/>
  <c r="AW8" i="68"/>
  <c r="AX38" i="68"/>
  <c r="AN8" i="68"/>
  <c r="AO38" i="68"/>
  <c r="AN38" i="68"/>
  <c r="AM38" i="69"/>
  <c r="AM8" i="69"/>
  <c r="AY38" i="68"/>
  <c r="AY8" i="68"/>
  <c r="AK92" i="65"/>
  <c r="AG128" i="65"/>
  <c r="AS8" i="69"/>
  <c r="AT38" i="69"/>
  <c r="AS38" i="69"/>
  <c r="AW8" i="69"/>
  <c r="AW38" i="69"/>
  <c r="AX128" i="65"/>
  <c r="AW104" i="65"/>
  <c r="AW128" i="65"/>
  <c r="AN8" i="69"/>
  <c r="AN38" i="69"/>
  <c r="AO38" i="69"/>
  <c r="AS128" i="65"/>
  <c r="AS104" i="65"/>
  <c r="AI38" i="68"/>
  <c r="AI8" i="68"/>
  <c r="AF38" i="68"/>
  <c r="AF8" i="68"/>
  <c r="AG38" i="68"/>
  <c r="AY38" i="69"/>
  <c r="AY8" i="69"/>
  <c r="AU38" i="69"/>
  <c r="AU8" i="69"/>
  <c r="AJ8" i="68"/>
  <c r="AJ38" i="68"/>
  <c r="AA94" i="66"/>
  <c r="AI133" i="66"/>
  <c r="AI94" i="66"/>
  <c r="AB94" i="66"/>
  <c r="AB133" i="66"/>
  <c r="AG94" i="66"/>
  <c r="AG133" i="66"/>
  <c r="AL133" i="66"/>
  <c r="AL94" i="66"/>
  <c r="AE133" i="66"/>
  <c r="AE94" i="66"/>
  <c r="AU133" i="66"/>
  <c r="AU94" i="66"/>
  <c r="AU107" i="66"/>
  <c r="D27" i="112"/>
  <c r="AP133" i="66"/>
  <c r="AP107" i="66"/>
  <c r="AP94" i="66"/>
  <c r="AF133" i="66"/>
  <c r="AF94" i="66"/>
  <c r="BD94" i="66"/>
  <c r="AK133" i="66"/>
  <c r="AK94" i="66"/>
  <c r="AS133" i="66"/>
  <c r="AS107" i="66"/>
  <c r="AS94" i="66"/>
  <c r="AW107" i="66"/>
  <c r="AW94" i="66"/>
  <c r="AW133" i="66"/>
  <c r="AV133" i="66"/>
  <c r="AV94" i="66"/>
  <c r="AV107" i="66"/>
  <c r="BA133" i="66"/>
  <c r="BA107" i="66"/>
  <c r="BA120" i="66"/>
  <c r="BA94" i="66"/>
  <c r="AM133" i="66"/>
  <c r="AM94" i="66"/>
  <c r="AJ133" i="66"/>
  <c r="AJ94" i="66"/>
  <c r="AY133" i="66"/>
  <c r="AY120" i="66"/>
  <c r="AY94" i="66"/>
  <c r="AY107" i="66"/>
  <c r="AN94" i="66"/>
  <c r="AN133" i="66"/>
  <c r="AH94" i="66"/>
  <c r="AO133" i="66"/>
  <c r="AO94" i="66"/>
  <c r="AZ133" i="66"/>
  <c r="AZ120" i="66"/>
  <c r="AZ94" i="66"/>
  <c r="AZ107" i="66"/>
  <c r="BC133" i="66"/>
  <c r="BC120" i="66"/>
  <c r="BC94" i="66"/>
  <c r="BC107" i="66"/>
  <c r="AC133" i="66"/>
  <c r="AC94" i="66"/>
  <c r="AQ133" i="66"/>
  <c r="AQ94" i="66"/>
  <c r="AQ107" i="66"/>
  <c r="AR94" i="66"/>
  <c r="AR133" i="66"/>
  <c r="AR107" i="66"/>
  <c r="BD107" i="66"/>
  <c r="AT133" i="66"/>
  <c r="AT107" i="66"/>
  <c r="AT94" i="66"/>
  <c r="AD133" i="66"/>
  <c r="AD94" i="66"/>
  <c r="F27" i="112"/>
  <c r="AX107" i="66"/>
  <c r="AX133" i="66"/>
  <c r="AX120" i="66"/>
  <c r="AX94" i="66"/>
  <c r="AX24" i="68" l="1"/>
  <c r="AX16" i="68"/>
  <c r="AN16" i="68"/>
  <c r="AN16" i="69"/>
  <c r="AF16" i="69"/>
  <c r="AE16" i="69"/>
  <c r="BB16" i="68"/>
  <c r="BB32" i="68"/>
  <c r="BB24" i="68"/>
  <c r="BB40" i="68"/>
  <c r="BD32" i="68"/>
  <c r="BD24" i="68"/>
  <c r="BD16" i="68"/>
  <c r="BD40" i="68"/>
  <c r="BE24" i="68"/>
  <c r="BE40" i="68"/>
  <c r="BE32" i="68"/>
  <c r="BE16" i="68"/>
  <c r="BC40" i="68"/>
  <c r="BC16" i="68"/>
  <c r="BC32" i="68"/>
  <c r="BC24" i="68"/>
  <c r="BC16" i="69"/>
  <c r="BC24" i="69"/>
  <c r="BC32" i="69"/>
  <c r="BC40" i="69"/>
  <c r="BD16" i="69"/>
  <c r="BD24" i="69"/>
  <c r="BD32" i="69"/>
  <c r="BD40" i="69"/>
  <c r="BE16" i="69"/>
  <c r="BE24" i="69"/>
  <c r="BE32" i="69"/>
  <c r="BE40" i="69"/>
  <c r="E14" i="112"/>
  <c r="V14" i="112" s="1"/>
  <c r="AI16" i="69"/>
  <c r="G24" i="112"/>
  <c r="X24" i="112" s="1"/>
  <c r="W27" i="112"/>
  <c r="I24" i="112"/>
  <c r="Z24" i="112" s="1"/>
  <c r="Y27" i="112"/>
  <c r="E24" i="112"/>
  <c r="V24" i="112" s="1"/>
  <c r="U27" i="112"/>
  <c r="AU24" i="69"/>
  <c r="AU16" i="69"/>
  <c r="AW24" i="69"/>
  <c r="AW16" i="69"/>
  <c r="AA16" i="69"/>
  <c r="AG16" i="69"/>
  <c r="AP16" i="69"/>
  <c r="AO16" i="69"/>
  <c r="AD16" i="69"/>
  <c r="AZ32" i="69"/>
  <c r="AZ24" i="69"/>
  <c r="AZ16" i="69"/>
  <c r="AR24" i="69"/>
  <c r="AR16" i="69"/>
  <c r="AY32" i="69"/>
  <c r="AY24" i="69"/>
  <c r="AY16" i="69"/>
  <c r="AM40" i="69"/>
  <c r="AM16" i="69"/>
  <c r="AV24" i="69"/>
  <c r="AV16" i="69"/>
  <c r="AC16" i="69"/>
  <c r="AX32" i="69"/>
  <c r="AX24" i="69"/>
  <c r="AX16" i="69"/>
  <c r="AH40" i="69"/>
  <c r="AH16" i="69"/>
  <c r="AS24" i="69"/>
  <c r="AS16" i="69"/>
  <c r="BA32" i="69"/>
  <c r="BA24" i="69"/>
  <c r="BA16" i="69"/>
  <c r="AQ24" i="69"/>
  <c r="AQ16" i="69"/>
  <c r="AT24" i="69"/>
  <c r="AT16" i="69"/>
  <c r="AL16" i="69"/>
  <c r="AB16" i="69"/>
  <c r="AJ16" i="68"/>
  <c r="AF16" i="68"/>
  <c r="AC16" i="68"/>
  <c r="AK16" i="68"/>
  <c r="AS24" i="68"/>
  <c r="AS16" i="68"/>
  <c r="AV24" i="68"/>
  <c r="AV16" i="68"/>
  <c r="AU24" i="68"/>
  <c r="AU16" i="68"/>
  <c r="BA32" i="68"/>
  <c r="BA24" i="68"/>
  <c r="BA16" i="68"/>
  <c r="AH16" i="68"/>
  <c r="AH40" i="68"/>
  <c r="AL16" i="68"/>
  <c r="AY24" i="68"/>
  <c r="AY32" i="68"/>
  <c r="AY16" i="68"/>
  <c r="AW24" i="68"/>
  <c r="AW16" i="68"/>
  <c r="AP40" i="68"/>
  <c r="AO16" i="68"/>
  <c r="AD16" i="68"/>
  <c r="AI40" i="68"/>
  <c r="AI16" i="68"/>
  <c r="AZ16" i="68"/>
  <c r="AZ24" i="68"/>
  <c r="AZ32" i="68"/>
  <c r="AQ24" i="68"/>
  <c r="AQ16" i="68"/>
  <c r="AT24" i="68"/>
  <c r="AT16" i="68"/>
  <c r="AA16" i="68"/>
  <c r="AG16" i="68"/>
  <c r="AP16" i="68"/>
  <c r="AP24" i="68"/>
  <c r="AR24" i="68"/>
  <c r="AR16" i="68"/>
  <c r="AB16" i="68"/>
  <c r="G14" i="112"/>
  <c r="X14" i="112" s="1"/>
  <c r="AB40" i="69"/>
  <c r="AB40" i="68"/>
  <c r="AC40" i="68"/>
  <c r="AD40" i="68"/>
  <c r="AR40" i="68"/>
  <c r="AQ40" i="68"/>
  <c r="AQ40" i="69"/>
  <c r="AR40" i="69"/>
  <c r="AC40" i="69"/>
  <c r="AD40" i="69"/>
  <c r="AZ40" i="68"/>
  <c r="AG40" i="69"/>
  <c r="AF40" i="69"/>
  <c r="AE40" i="69"/>
  <c r="AJ40" i="68"/>
  <c r="AY40" i="69"/>
  <c r="AS40" i="69"/>
  <c r="AT40" i="69"/>
  <c r="AN40" i="68"/>
  <c r="AO40" i="68"/>
  <c r="AV40" i="69"/>
  <c r="AL40" i="69"/>
  <c r="AK40" i="69"/>
  <c r="I6" i="112"/>
  <c r="Z6" i="112" s="1"/>
  <c r="I13" i="112"/>
  <c r="Z13" i="112" s="1"/>
  <c r="I10" i="112"/>
  <c r="Z10" i="112" s="1"/>
  <c r="I11" i="112"/>
  <c r="Z11" i="112" s="1"/>
  <c r="I7" i="112"/>
  <c r="Z7" i="112" s="1"/>
  <c r="I9" i="112"/>
  <c r="Z9" i="112" s="1"/>
  <c r="I12" i="112"/>
  <c r="Z12" i="112" s="1"/>
  <c r="I8" i="112"/>
  <c r="Z8" i="112" s="1"/>
  <c r="AI40" i="69"/>
  <c r="AL40" i="68"/>
  <c r="AK40" i="68"/>
  <c r="AU40" i="69"/>
  <c r="AF40" i="68"/>
  <c r="AG40" i="68"/>
  <c r="AW40" i="69"/>
  <c r="AX40" i="69"/>
  <c r="AT40" i="68"/>
  <c r="AS40" i="68"/>
  <c r="AZ40" i="69"/>
  <c r="AV40" i="68"/>
  <c r="AJ40" i="69"/>
  <c r="AU40" i="68"/>
  <c r="BA40" i="68"/>
  <c r="AO40" i="69"/>
  <c r="AN40" i="69"/>
  <c r="AY40" i="68"/>
  <c r="AX40" i="68"/>
  <c r="AW40" i="68"/>
  <c r="AM40" i="68"/>
  <c r="AE40" i="68"/>
  <c r="BA40" i="69"/>
  <c r="I23" i="112"/>
  <c r="Z23" i="112" s="1"/>
  <c r="I22" i="112"/>
  <c r="Z22" i="112" s="1"/>
  <c r="I21" i="112"/>
  <c r="Z21" i="112" s="1"/>
  <c r="I20" i="112"/>
  <c r="Z20" i="112" s="1"/>
  <c r="I19" i="112"/>
  <c r="Z19" i="112" s="1"/>
  <c r="I25" i="112"/>
  <c r="Z25" i="112" s="1"/>
  <c r="I26" i="112"/>
  <c r="Z26" i="112" s="1"/>
  <c r="G23" i="112"/>
  <c r="X23" i="112" s="1"/>
  <c r="G22" i="112"/>
  <c r="X22" i="112" s="1"/>
  <c r="G21" i="112"/>
  <c r="X21" i="112" s="1"/>
  <c r="G20" i="112"/>
  <c r="X20" i="112" s="1"/>
  <c r="G19" i="112"/>
  <c r="X19" i="112" s="1"/>
  <c r="G26" i="112"/>
  <c r="X26" i="112" s="1"/>
  <c r="G25" i="112"/>
  <c r="X25" i="112" s="1"/>
  <c r="E23" i="112"/>
  <c r="V23" i="112" s="1"/>
  <c r="E22" i="112"/>
  <c r="V22" i="112" s="1"/>
  <c r="E21" i="112"/>
  <c r="V21" i="112" s="1"/>
  <c r="E20" i="112"/>
  <c r="V20" i="112" s="1"/>
  <c r="E19" i="112"/>
  <c r="E26" i="112"/>
  <c r="V26" i="112" s="1"/>
  <c r="E25" i="112"/>
  <c r="V25" i="112" s="1"/>
  <c r="V19" i="112" l="1"/>
  <c r="E27" i="112"/>
  <c r="V27" i="112" s="1"/>
  <c r="I14" i="112"/>
  <c r="Z14" i="112" s="1"/>
  <c r="G27" i="112"/>
  <c r="X27" i="112" s="1"/>
  <c r="I27" i="112"/>
  <c r="Z27" i="112" s="1"/>
</calcChain>
</file>

<file path=xl/sharedStrings.xml><?xml version="1.0" encoding="utf-8"?>
<sst xmlns="http://schemas.openxmlformats.org/spreadsheetml/2006/main" count="3403" uniqueCount="1428">
  <si>
    <t>Total</t>
  </si>
  <si>
    <t>GWP</t>
  </si>
  <si>
    <t>Note</t>
    <phoneticPr fontId="9"/>
  </si>
  <si>
    <t>1.Total</t>
  </si>
  <si>
    <t>LPG</t>
  </si>
  <si>
    <t>Total</t>
    <phoneticPr fontId="9"/>
  </si>
  <si>
    <t>0.Contents</t>
    <phoneticPr fontId="9"/>
  </si>
  <si>
    <t>2.CO2-Sector</t>
    <phoneticPr fontId="9"/>
  </si>
  <si>
    <t>3.Allocated_CO2-Sector</t>
    <phoneticPr fontId="9"/>
  </si>
  <si>
    <t>4.Allocated_CO2-Sector (detail)</t>
    <phoneticPr fontId="9"/>
  </si>
  <si>
    <t>1,000,000,000,000 g</t>
    <phoneticPr fontId="9"/>
  </si>
  <si>
    <t>1 Mt</t>
    <phoneticPr fontId="9"/>
  </si>
  <si>
    <t>1,000,000,000 g</t>
    <phoneticPr fontId="9"/>
  </si>
  <si>
    <t>1 kt</t>
    <phoneticPr fontId="9"/>
  </si>
  <si>
    <t>1,000,000 g</t>
    <phoneticPr fontId="9"/>
  </si>
  <si>
    <t>1 t</t>
    <phoneticPr fontId="9"/>
  </si>
  <si>
    <t>1,000 g</t>
    <phoneticPr fontId="9"/>
  </si>
  <si>
    <t>―</t>
    <phoneticPr fontId="9"/>
  </si>
  <si>
    <t>1 g</t>
    <phoneticPr fontId="9"/>
  </si>
  <si>
    <t>HFCs</t>
    <phoneticPr fontId="9"/>
  </si>
  <si>
    <t>PFCs</t>
    <phoneticPr fontId="9"/>
  </si>
  <si>
    <t xml:space="preserve"> </t>
    <phoneticPr fontId="9"/>
  </si>
  <si>
    <t>http://www-gio.nies.go.jp/aboutghg/nir/nir-j.html</t>
    <phoneticPr fontId="9"/>
  </si>
  <si>
    <r>
      <rPr>
        <sz val="11"/>
        <rFont val="ＭＳ 明朝"/>
        <family val="1"/>
        <charset val="128"/>
      </rPr>
      <t>備考</t>
    </r>
    <rPh sb="0" eb="2">
      <t>ビコウ</t>
    </rPh>
    <phoneticPr fontId="9"/>
  </si>
  <si>
    <r>
      <t>Mt CO</t>
    </r>
    <r>
      <rPr>
        <vertAlign val="subscript"/>
        <sz val="11"/>
        <rFont val="Century"/>
        <family val="1"/>
      </rPr>
      <t>2</t>
    </r>
    <phoneticPr fontId="9"/>
  </si>
  <si>
    <r>
      <rPr>
        <sz val="11"/>
        <rFont val="ＭＳ Ｐ明朝"/>
        <family val="1"/>
        <charset val="128"/>
      </rPr>
      <t>廃棄物のエネルギー利用含む</t>
    </r>
    <rPh sb="11" eb="12">
      <t>フク</t>
    </rPh>
    <phoneticPr fontId="9"/>
  </si>
  <si>
    <r>
      <rPr>
        <sz val="11"/>
        <rFont val="ＭＳ Ｐ明朝"/>
        <family val="1"/>
        <charset val="128"/>
      </rPr>
      <t>廃棄物のエネルギー利用含む</t>
    </r>
  </si>
  <si>
    <r>
      <rPr>
        <sz val="11"/>
        <rFont val="ＭＳ Ｐ明朝"/>
        <family val="1"/>
        <charset val="128"/>
      </rPr>
      <t>農林水産業は含まれない</t>
    </r>
    <rPh sb="0" eb="2">
      <t>ノウリン</t>
    </rPh>
    <rPh sb="2" eb="5">
      <t>スイサンギョウ</t>
    </rPh>
    <rPh sb="6" eb="7">
      <t>フク</t>
    </rPh>
    <phoneticPr fontId="9"/>
  </si>
  <si>
    <r>
      <rPr>
        <sz val="11"/>
        <rFont val="ＭＳ Ｐ明朝"/>
        <family val="1"/>
        <charset val="128"/>
      </rPr>
      <t>廃棄物のエネルギー利用含まない</t>
    </r>
    <phoneticPr fontId="9"/>
  </si>
  <si>
    <t>1 Tg</t>
    <phoneticPr fontId="9"/>
  </si>
  <si>
    <t>1 Gg</t>
    <phoneticPr fontId="9"/>
  </si>
  <si>
    <t>1 Mg</t>
    <phoneticPr fontId="9"/>
  </si>
  <si>
    <t>1 kg</t>
    <phoneticPr fontId="9"/>
  </si>
  <si>
    <t>6.CO2-capita</t>
    <phoneticPr fontId="9"/>
  </si>
  <si>
    <t>7.CO2-GDP</t>
    <phoneticPr fontId="9"/>
  </si>
  <si>
    <t>8.CO2-fuel</t>
    <phoneticPr fontId="9"/>
  </si>
  <si>
    <t>9.CH4</t>
    <phoneticPr fontId="9"/>
  </si>
  <si>
    <t>10.CH4_detail</t>
    <phoneticPr fontId="9"/>
  </si>
  <si>
    <t>11.N2O</t>
    <phoneticPr fontId="9"/>
  </si>
  <si>
    <t>12.N2O_detail</t>
    <phoneticPr fontId="9"/>
  </si>
  <si>
    <t>13.F-gas</t>
    <phoneticPr fontId="9"/>
  </si>
  <si>
    <t>16.KP-LULUCF</t>
    <phoneticPr fontId="9"/>
  </si>
  <si>
    <t>HFCs</t>
    <phoneticPr fontId="8"/>
  </si>
  <si>
    <r>
      <t>CH</t>
    </r>
    <r>
      <rPr>
        <sz val="11"/>
        <color theme="0" tint="-0.499984740745262"/>
        <rFont val="ＭＳ Ｐ明朝"/>
        <family val="1"/>
        <charset val="128"/>
      </rPr>
      <t>₄</t>
    </r>
  </si>
  <si>
    <r>
      <t>N</t>
    </r>
    <r>
      <rPr>
        <sz val="11"/>
        <color theme="0" tint="-0.499984740745262"/>
        <rFont val="ＭＳ Ｐ明朝"/>
        <family val="1"/>
        <charset val="128"/>
      </rPr>
      <t>₂</t>
    </r>
    <r>
      <rPr>
        <sz val="11"/>
        <color theme="0" tint="-0.499984740745262"/>
        <rFont val="Century"/>
        <family val="1"/>
      </rPr>
      <t>O</t>
    </r>
    <phoneticPr fontId="8"/>
  </si>
  <si>
    <t>PFCs</t>
    <phoneticPr fontId="8"/>
  </si>
  <si>
    <r>
      <t>SF</t>
    </r>
    <r>
      <rPr>
        <sz val="11"/>
        <color theme="0" tint="-0.499984740745262"/>
        <rFont val="ＭＳ Ｐ明朝"/>
        <family val="1"/>
        <charset val="128"/>
      </rPr>
      <t>₆</t>
    </r>
    <phoneticPr fontId="8"/>
  </si>
  <si>
    <r>
      <t>NF</t>
    </r>
    <r>
      <rPr>
        <sz val="11"/>
        <color theme="0" tint="-0.499984740745262"/>
        <rFont val="ＭＳ Ｐ明朝"/>
        <family val="1"/>
        <charset val="128"/>
      </rPr>
      <t>₃</t>
    </r>
    <phoneticPr fontId="8"/>
  </si>
  <si>
    <r>
      <t>NF</t>
    </r>
    <r>
      <rPr>
        <sz val="11"/>
        <color rgb="FFFFFFFF"/>
        <rFont val="ＭＳ 明朝"/>
        <family val="1"/>
        <charset val="128"/>
      </rPr>
      <t>₃</t>
    </r>
    <r>
      <rPr>
        <sz val="11"/>
        <color rgb="FFFFFFFF"/>
        <rFont val="ＭＳ Ｐ明朝"/>
        <family val="1"/>
        <charset val="128"/>
      </rPr>
      <t>製造時の漏出</t>
    </r>
    <rPh sb="3" eb="5">
      <t>セイゾウ</t>
    </rPh>
    <rPh sb="5" eb="6">
      <t>ジ</t>
    </rPh>
    <rPh sb="7" eb="9">
      <t>ロウシュツ</t>
    </rPh>
    <phoneticPr fontId="9"/>
  </si>
  <si>
    <r>
      <rPr>
        <sz val="11"/>
        <color rgb="FFFFFFFF"/>
        <rFont val="ＭＳ 明朝"/>
        <family val="1"/>
        <charset val="128"/>
      </rPr>
      <t>半導体製造</t>
    </r>
    <rPh sb="0" eb="3">
      <t>ハンドウタイ</t>
    </rPh>
    <rPh sb="3" eb="5">
      <t>セイゾウ</t>
    </rPh>
    <phoneticPr fontId="9"/>
  </si>
  <si>
    <t>家庭部門</t>
    <phoneticPr fontId="9"/>
  </si>
  <si>
    <t>燃料の燃焼</t>
    <rPh sb="0" eb="2">
      <t>ネンリョウ</t>
    </rPh>
    <rPh sb="3" eb="5">
      <t>ネンショウ</t>
    </rPh>
    <phoneticPr fontId="11"/>
  </si>
  <si>
    <r>
      <rPr>
        <sz val="10"/>
        <rFont val="ＭＳ 明朝"/>
        <family val="1"/>
        <charset val="128"/>
      </rPr>
      <t>隠しシート（公表時に非表示）</t>
    </r>
    <rPh sb="0" eb="1">
      <t>カク</t>
    </rPh>
    <rPh sb="6" eb="8">
      <t>コウヒョウ</t>
    </rPh>
    <rPh sb="8" eb="9">
      <t>ジ</t>
    </rPh>
    <rPh sb="10" eb="13">
      <t>ヒヒョウジ</t>
    </rPh>
    <phoneticPr fontId="9"/>
  </si>
  <si>
    <t>CO2</t>
    <phoneticPr fontId="9"/>
  </si>
  <si>
    <t>CH4</t>
    <phoneticPr fontId="9"/>
  </si>
  <si>
    <t>N2O</t>
    <phoneticPr fontId="9"/>
  </si>
  <si>
    <t>HFCs</t>
    <phoneticPr fontId="9"/>
  </si>
  <si>
    <t>SF6</t>
    <phoneticPr fontId="9"/>
  </si>
  <si>
    <t>NF3</t>
    <phoneticPr fontId="9"/>
  </si>
  <si>
    <r>
      <rPr>
        <sz val="11"/>
        <rFont val="ＭＳ 明朝"/>
        <family val="1"/>
        <charset val="128"/>
      </rPr>
      <t>合計</t>
    </r>
    <rPh sb="0" eb="2">
      <t>ゴウケイ</t>
    </rPh>
    <phoneticPr fontId="9"/>
  </si>
  <si>
    <t>9.CH4</t>
  </si>
  <si>
    <r>
      <rPr>
        <sz val="11"/>
        <rFont val="ＭＳ 明朝"/>
        <family val="1"/>
        <charset val="128"/>
      </rPr>
      <t>合計</t>
    </r>
    <rPh sb="0" eb="2">
      <t>ゴウケイ</t>
    </rPh>
    <phoneticPr fontId="11"/>
  </si>
  <si>
    <t>11.N2O</t>
  </si>
  <si>
    <t>13.F-gas</t>
  </si>
  <si>
    <r>
      <t xml:space="preserve">F-gas </t>
    </r>
    <r>
      <rPr>
        <sz val="11"/>
        <rFont val="ＭＳ 明朝"/>
        <family val="1"/>
        <charset val="128"/>
      </rPr>
      <t>合計</t>
    </r>
    <phoneticPr fontId="9"/>
  </si>
  <si>
    <r>
      <rPr>
        <sz val="11"/>
        <rFont val="ＭＳ 明朝"/>
        <family val="1"/>
        <charset val="128"/>
      </rPr>
      <t>温室効果ガス</t>
    </r>
  </si>
  <si>
    <r>
      <rPr>
        <sz val="11"/>
        <rFont val="ＭＳ 明朝"/>
        <family val="1"/>
        <charset val="128"/>
      </rPr>
      <t>エネルギー起源</t>
    </r>
    <rPh sb="5" eb="7">
      <t>キゲン</t>
    </rPh>
    <phoneticPr fontId="8"/>
  </si>
  <si>
    <r>
      <rPr>
        <sz val="11"/>
        <rFont val="ＭＳ 明朝"/>
        <family val="1"/>
        <charset val="128"/>
      </rPr>
      <t>非エネルギー起源</t>
    </r>
    <r>
      <rPr>
        <vertAlign val="superscript"/>
        <sz val="11"/>
        <rFont val="ＭＳ 明朝"/>
        <family val="1"/>
        <charset val="128"/>
      </rPr>
      <t>※</t>
    </r>
    <rPh sb="0" eb="1">
      <t>ヒ</t>
    </rPh>
    <rPh sb="6" eb="8">
      <t>キゲン</t>
    </rPh>
    <phoneticPr fontId="8"/>
  </si>
  <si>
    <r>
      <rPr>
        <sz val="12"/>
        <rFont val="ＭＳ 明朝"/>
        <family val="1"/>
        <charset val="128"/>
      </rPr>
      <t>代替フロン等４ガス</t>
    </r>
    <rPh sb="0" eb="2">
      <t>ダイタイ</t>
    </rPh>
    <rPh sb="5" eb="6">
      <t>トウ</t>
    </rPh>
    <phoneticPr fontId="8"/>
  </si>
  <si>
    <r>
      <rPr>
        <sz val="11"/>
        <rFont val="ＭＳ 明朝"/>
        <family val="1"/>
        <charset val="128"/>
      </rPr>
      <t>計</t>
    </r>
  </si>
  <si>
    <r>
      <rPr>
        <sz val="14"/>
        <rFont val="Century"/>
        <family val="1"/>
      </rPr>
      <t>(2015</t>
    </r>
    <r>
      <rPr>
        <sz val="14"/>
        <rFont val="ＭＳ Ｐ明朝"/>
        <family val="1"/>
        <charset val="128"/>
      </rPr>
      <t>年度)</t>
    </r>
    <phoneticPr fontId="9"/>
  </si>
  <si>
    <t>5.CO2-Share</t>
  </si>
  <si>
    <t>14.家庭におけるCO2排出量（世帯あたり）</t>
  </si>
  <si>
    <t>廃棄物
（ﾌﾟﾗｽﾁｯｸ、廃油の焼却）</t>
    <phoneticPr fontId="9"/>
  </si>
  <si>
    <t>業務その他部門
（商業･ｻｰﾋﾞｽ･事業所等）</t>
    <phoneticPr fontId="9"/>
  </si>
  <si>
    <t>運輸部門
（自動車・船舶等）</t>
    <phoneticPr fontId="9"/>
  </si>
  <si>
    <t>産業部門
（工場等）</t>
    <phoneticPr fontId="9"/>
  </si>
  <si>
    <r>
      <rPr>
        <sz val="10"/>
        <rFont val="ＭＳ Ｐ明朝"/>
        <family val="1"/>
        <charset val="128"/>
      </rPr>
      <t>工業プロセス及び製品の使用</t>
    </r>
    <r>
      <rPr>
        <sz val="10"/>
        <rFont val="Century"/>
        <family val="1"/>
      </rPr>
      <t xml:space="preserve"> </t>
    </r>
    <rPh sb="0" eb="2">
      <t>コウギョウ</t>
    </rPh>
    <phoneticPr fontId="11"/>
  </si>
  <si>
    <t>廃棄物
（埋立、排水処理等）</t>
    <rPh sb="0" eb="3">
      <t>ハイキブツ</t>
    </rPh>
    <phoneticPr fontId="11"/>
  </si>
  <si>
    <t>燃料からの漏出
（天然ガス・石炭生産時の漏出等）</t>
    <rPh sb="0" eb="2">
      <t>ネンリョウ</t>
    </rPh>
    <rPh sb="5" eb="7">
      <t>ロウシュツ</t>
    </rPh>
    <phoneticPr fontId="11"/>
  </si>
  <si>
    <t>燃料の燃焼・漏出</t>
    <phoneticPr fontId="9"/>
  </si>
  <si>
    <t>廃棄物
（排水処理、焼却等）</t>
    <rPh sb="5" eb="9">
      <t>ハイスイショリ</t>
    </rPh>
    <rPh sb="10" eb="12">
      <t>ショウキャク</t>
    </rPh>
    <rPh sb="12" eb="13">
      <t>トウ</t>
    </rPh>
    <phoneticPr fontId="9"/>
  </si>
  <si>
    <r>
      <rPr>
        <sz val="9"/>
        <rFont val="ＭＳ Ｐ明朝"/>
        <family val="1"/>
        <charset val="128"/>
      </rPr>
      <t>農業</t>
    </r>
    <r>
      <rPr>
        <sz val="9"/>
        <rFont val="Century"/>
        <family val="1"/>
      </rPr>
      <t xml:space="preserve">
 (</t>
    </r>
    <r>
      <rPr>
        <sz val="9"/>
        <rFont val="ＭＳ Ｐ明朝"/>
        <family val="1"/>
        <charset val="128"/>
      </rPr>
      <t>家畜排せつ物の管理、
農用地の土壌等</t>
    </r>
    <r>
      <rPr>
        <sz val="9"/>
        <rFont val="Century"/>
        <family val="1"/>
      </rPr>
      <t>)</t>
    </r>
    <phoneticPr fontId="9"/>
  </si>
  <si>
    <r>
      <rPr>
        <sz val="10"/>
        <rFont val="ＭＳ Ｐ明朝"/>
        <family val="1"/>
        <charset val="128"/>
      </rPr>
      <t>世帯当たり</t>
    </r>
    <r>
      <rPr>
        <sz val="10"/>
        <rFont val="Century"/>
        <family val="1"/>
      </rPr>
      <t>CO</t>
    </r>
    <r>
      <rPr>
        <vertAlign val="subscript"/>
        <sz val="10"/>
        <rFont val="Century"/>
        <family val="1"/>
      </rPr>
      <t>2</t>
    </r>
    <r>
      <rPr>
        <sz val="10"/>
        <rFont val="ＭＳ Ｐ明朝"/>
        <family val="1"/>
        <charset val="128"/>
      </rPr>
      <t>排出量</t>
    </r>
    <rPh sb="0" eb="2">
      <t>セタイ</t>
    </rPh>
    <rPh sb="2" eb="3">
      <t>ア</t>
    </rPh>
    <rPh sb="8" eb="10">
      <t>ハイシュツ</t>
    </rPh>
    <rPh sb="10" eb="11">
      <t>リョウ</t>
    </rPh>
    <phoneticPr fontId="9"/>
  </si>
  <si>
    <t>-</t>
    <phoneticPr fontId="9"/>
  </si>
  <si>
    <t>15.家庭におけるCO2排出量（一人あたり）</t>
  </si>
  <si>
    <r>
      <rPr>
        <sz val="10"/>
        <rFont val="ＭＳ Ｐ明朝"/>
        <family val="1"/>
        <charset val="128"/>
      </rPr>
      <t>一人当たり</t>
    </r>
    <r>
      <rPr>
        <sz val="10"/>
        <rFont val="Century"/>
        <family val="1"/>
      </rPr>
      <t>CO</t>
    </r>
    <r>
      <rPr>
        <vertAlign val="subscript"/>
        <sz val="10"/>
        <rFont val="Century"/>
        <family val="1"/>
      </rPr>
      <t>2</t>
    </r>
    <r>
      <rPr>
        <sz val="10"/>
        <rFont val="ＭＳ Ｐ明朝"/>
        <family val="1"/>
        <charset val="128"/>
      </rPr>
      <t>排出量</t>
    </r>
    <rPh sb="0" eb="2">
      <t>ヒトリ</t>
    </rPh>
    <rPh sb="2" eb="3">
      <t>ア</t>
    </rPh>
    <rPh sb="8" eb="10">
      <t>ハイシュツ</t>
    </rPh>
    <rPh sb="10" eb="11">
      <t>リョウ</t>
    </rPh>
    <phoneticPr fontId="9"/>
  </si>
  <si>
    <t>その他
（農業・間接CO2等）</t>
    <phoneticPr fontId="9"/>
  </si>
  <si>
    <r>
      <t xml:space="preserve"> </t>
    </r>
    <r>
      <rPr>
        <sz val="10"/>
        <rFont val="ＭＳ Ｐ明朝"/>
        <family val="1"/>
        <charset val="128"/>
      </rPr>
      <t>電気熱配分誤差</t>
    </r>
    <phoneticPr fontId="9"/>
  </si>
  <si>
    <r>
      <rPr>
        <sz val="11"/>
        <color indexed="8"/>
        <rFont val="ＭＳ 明朝"/>
        <family val="1"/>
        <charset val="128"/>
      </rPr>
      <t>■注意事項</t>
    </r>
    <rPh sb="1" eb="3">
      <t>チュウイ</t>
    </rPh>
    <rPh sb="3" eb="5">
      <t>ジコウ</t>
    </rPh>
    <phoneticPr fontId="9"/>
  </si>
  <si>
    <r>
      <rPr>
        <sz val="11"/>
        <color indexed="8"/>
        <rFont val="ＭＳ 明朝"/>
        <family val="1"/>
        <charset val="128"/>
      </rPr>
      <t>【電気・熱配分後排出量】は、発電や熱の生産に伴う排出量を、電力や熱の消費量に応じて各部門に配分した後の値。</t>
    </r>
    <rPh sb="41" eb="42">
      <t>カク</t>
    </rPh>
    <phoneticPr fontId="9"/>
  </si>
  <si>
    <r>
      <rPr>
        <sz val="11"/>
        <color indexed="8"/>
        <rFont val="ＭＳ 明朝"/>
        <family val="1"/>
        <charset val="128"/>
      </rPr>
      <t>■単位に関して</t>
    </r>
    <rPh sb="1" eb="3">
      <t>タンイ</t>
    </rPh>
    <rPh sb="4" eb="5">
      <t>カン</t>
    </rPh>
    <phoneticPr fontId="9"/>
  </si>
  <si>
    <r>
      <t>1</t>
    </r>
    <r>
      <rPr>
        <sz val="11"/>
        <color indexed="8"/>
        <rFont val="ＭＳ 明朝"/>
        <family val="1"/>
        <charset val="128"/>
      </rPr>
      <t>百万トン</t>
    </r>
    <rPh sb="1" eb="2">
      <t>ヒャク</t>
    </rPh>
    <rPh sb="2" eb="3">
      <t>マン</t>
    </rPh>
    <phoneticPr fontId="9"/>
  </si>
  <si>
    <r>
      <t>1</t>
    </r>
    <r>
      <rPr>
        <sz val="11"/>
        <color indexed="8"/>
        <rFont val="ＭＳ 明朝"/>
        <family val="1"/>
        <charset val="128"/>
      </rPr>
      <t>千トン</t>
    </r>
    <rPh sb="1" eb="2">
      <t>セン</t>
    </rPh>
    <phoneticPr fontId="9"/>
  </si>
  <si>
    <r>
      <rPr>
        <sz val="11"/>
        <rFont val="ＭＳ 明朝"/>
        <family val="1"/>
        <charset val="128"/>
      </rPr>
      <t>内容</t>
    </r>
    <rPh sb="0" eb="2">
      <t>ナイヨウ</t>
    </rPh>
    <phoneticPr fontId="9"/>
  </si>
  <si>
    <r>
      <rPr>
        <sz val="11"/>
        <rFont val="ＭＳ 明朝"/>
        <family val="1"/>
        <charset val="128"/>
      </rPr>
      <t>国立環境研究所　温室効果ガスインベントリオフィス</t>
    </r>
    <rPh sb="0" eb="2">
      <t>コクリツ</t>
    </rPh>
    <rPh sb="2" eb="4">
      <t>カンキョウ</t>
    </rPh>
    <rPh sb="4" eb="7">
      <t>ケンキュウショ</t>
    </rPh>
    <rPh sb="8" eb="10">
      <t>オンシツ</t>
    </rPh>
    <rPh sb="10" eb="12">
      <t>コウカ</t>
    </rPh>
    <phoneticPr fontId="9"/>
  </si>
  <si>
    <r>
      <rPr>
        <sz val="11"/>
        <rFont val="ＭＳ 明朝"/>
        <family val="1"/>
        <charset val="128"/>
      </rPr>
      <t>本シート</t>
    </r>
    <rPh sb="0" eb="1">
      <t>ホン</t>
    </rPh>
    <phoneticPr fontId="9"/>
  </si>
  <si>
    <r>
      <rPr>
        <sz val="12"/>
        <rFont val="ＭＳ 明朝"/>
        <family val="1"/>
        <charset val="128"/>
      </rPr>
      <t>温室効果ガス</t>
    </r>
    <rPh sb="0" eb="2">
      <t>オンシツ</t>
    </rPh>
    <rPh sb="2" eb="4">
      <t>コウカ</t>
    </rPh>
    <phoneticPr fontId="8"/>
  </si>
  <si>
    <r>
      <rPr>
        <sz val="12"/>
        <rFont val="ＭＳ 明朝"/>
        <family val="1"/>
        <charset val="128"/>
      </rPr>
      <t>計</t>
    </r>
    <rPh sb="0" eb="1">
      <t>ケイ</t>
    </rPh>
    <phoneticPr fontId="8"/>
  </si>
  <si>
    <r>
      <rPr>
        <sz val="11"/>
        <rFont val="ＭＳ 明朝"/>
        <family val="1"/>
        <charset val="128"/>
      </rPr>
      <t>■前年度比</t>
    </r>
    <rPh sb="1" eb="2">
      <t>ゼン</t>
    </rPh>
    <rPh sb="2" eb="4">
      <t>ネンド</t>
    </rPh>
    <rPh sb="4" eb="5">
      <t>ヒ</t>
    </rPh>
    <phoneticPr fontId="9"/>
  </si>
  <si>
    <r>
      <rPr>
        <sz val="11"/>
        <rFont val="ＭＳ 明朝"/>
        <family val="1"/>
        <charset val="128"/>
      </rPr>
      <t>排出源</t>
    </r>
    <rPh sb="0" eb="3">
      <t>ハイシュツゲン</t>
    </rPh>
    <phoneticPr fontId="9"/>
  </si>
  <si>
    <r>
      <rPr>
        <b/>
        <sz val="11"/>
        <color theme="1"/>
        <rFont val="ＭＳ 明朝"/>
        <family val="1"/>
        <charset val="128"/>
      </rPr>
      <t>エネルギー起源</t>
    </r>
    <rPh sb="5" eb="7">
      <t>キゲン</t>
    </rPh>
    <phoneticPr fontId="9"/>
  </si>
  <si>
    <r>
      <rPr>
        <b/>
        <sz val="11"/>
        <rFont val="ＭＳ 明朝"/>
        <family val="1"/>
        <charset val="128"/>
      </rPr>
      <t>エネルギー転換部門</t>
    </r>
  </si>
  <si>
    <r>
      <rPr>
        <b/>
        <sz val="11"/>
        <rFont val="ＭＳ 明朝"/>
        <family val="1"/>
        <charset val="128"/>
      </rPr>
      <t>製油所・発電所等</t>
    </r>
    <rPh sb="0" eb="3">
      <t>セイユショ</t>
    </rPh>
    <rPh sb="4" eb="6">
      <t>ハツデン</t>
    </rPh>
    <rPh sb="6" eb="7">
      <t>ショ</t>
    </rPh>
    <rPh sb="7" eb="8">
      <t>トウ</t>
    </rPh>
    <phoneticPr fontId="9"/>
  </si>
  <si>
    <r>
      <rPr>
        <sz val="11"/>
        <rFont val="ＭＳ 明朝"/>
        <family val="1"/>
        <charset val="128"/>
      </rPr>
      <t>石炭製品製造</t>
    </r>
  </si>
  <si>
    <r>
      <rPr>
        <sz val="11"/>
        <rFont val="ＭＳ 明朝"/>
        <family val="1"/>
        <charset val="128"/>
      </rPr>
      <t>石油製品製造</t>
    </r>
  </si>
  <si>
    <r>
      <rPr>
        <sz val="11"/>
        <rFont val="ＭＳ 明朝"/>
        <family val="1"/>
        <charset val="128"/>
      </rPr>
      <t>ガス製造</t>
    </r>
  </si>
  <si>
    <r>
      <rPr>
        <sz val="11"/>
        <rFont val="ＭＳ 明朝"/>
        <family val="1"/>
        <charset val="128"/>
      </rPr>
      <t>事業用発電</t>
    </r>
  </si>
  <si>
    <r>
      <rPr>
        <sz val="11"/>
        <rFont val="ＭＳ 明朝"/>
        <family val="1"/>
        <charset val="128"/>
      </rPr>
      <t>地域熱供給</t>
    </r>
  </si>
  <si>
    <r>
      <rPr>
        <b/>
        <sz val="11"/>
        <rFont val="ＭＳ 明朝"/>
        <family val="1"/>
        <charset val="128"/>
      </rPr>
      <t>産業</t>
    </r>
    <rPh sb="0" eb="2">
      <t>サンギョウ</t>
    </rPh>
    <phoneticPr fontId="9"/>
  </si>
  <si>
    <r>
      <rPr>
        <b/>
        <sz val="11"/>
        <rFont val="ＭＳ 明朝"/>
        <family val="1"/>
        <charset val="128"/>
      </rPr>
      <t>農林水産鉱建設業</t>
    </r>
  </si>
  <si>
    <r>
      <rPr>
        <sz val="11"/>
        <rFont val="ＭＳ 明朝"/>
        <family val="1"/>
        <charset val="128"/>
      </rPr>
      <t>農林水産業</t>
    </r>
    <rPh sb="0" eb="2">
      <t>ノウリン</t>
    </rPh>
    <rPh sb="2" eb="5">
      <t>スイサンギョウ</t>
    </rPh>
    <phoneticPr fontId="9"/>
  </si>
  <si>
    <r>
      <rPr>
        <sz val="11"/>
        <rFont val="ＭＳ 明朝"/>
        <family val="1"/>
        <charset val="128"/>
      </rPr>
      <t>鉱業他</t>
    </r>
    <rPh sb="0" eb="2">
      <t>コウギョウ</t>
    </rPh>
    <rPh sb="2" eb="3">
      <t>タ</t>
    </rPh>
    <phoneticPr fontId="9"/>
  </si>
  <si>
    <r>
      <rPr>
        <sz val="11"/>
        <rFont val="ＭＳ 明朝"/>
        <family val="1"/>
        <charset val="128"/>
      </rPr>
      <t>建設業</t>
    </r>
    <phoneticPr fontId="9"/>
  </si>
  <si>
    <r>
      <rPr>
        <b/>
        <sz val="11"/>
        <rFont val="ＭＳ 明朝"/>
        <family val="1"/>
        <charset val="128"/>
      </rPr>
      <t>製造業</t>
    </r>
    <rPh sb="0" eb="3">
      <t>セイゾウギョウ</t>
    </rPh>
    <phoneticPr fontId="9"/>
  </si>
  <si>
    <r>
      <rPr>
        <sz val="11"/>
        <rFont val="ＭＳ 明朝"/>
        <family val="1"/>
        <charset val="128"/>
      </rPr>
      <t>窯業･土石製品</t>
    </r>
    <rPh sb="0" eb="2">
      <t>ヨウギョウ</t>
    </rPh>
    <rPh sb="3" eb="5">
      <t>ドセキ</t>
    </rPh>
    <rPh sb="5" eb="7">
      <t>セイヒン</t>
    </rPh>
    <phoneticPr fontId="0"/>
  </si>
  <si>
    <r>
      <rPr>
        <sz val="11"/>
        <rFont val="ＭＳ 明朝"/>
        <family val="1"/>
        <charset val="128"/>
      </rPr>
      <t>鉄鋼</t>
    </r>
    <rPh sb="0" eb="2">
      <t>テッコウ</t>
    </rPh>
    <phoneticPr fontId="0"/>
  </si>
  <si>
    <r>
      <rPr>
        <sz val="11"/>
        <rFont val="ＭＳ 明朝"/>
        <family val="1"/>
        <charset val="128"/>
      </rPr>
      <t>機械（含金属製品）</t>
    </r>
    <rPh sb="0" eb="2">
      <t>キカイ</t>
    </rPh>
    <rPh sb="3" eb="4">
      <t>フク</t>
    </rPh>
    <phoneticPr fontId="0"/>
  </si>
  <si>
    <r>
      <rPr>
        <sz val="11"/>
        <rFont val="ＭＳ Ｐ明朝"/>
        <family val="1"/>
        <charset val="128"/>
      </rPr>
      <t>製造業（上記を除く）</t>
    </r>
    <rPh sb="0" eb="2">
      <t>セイゾウ</t>
    </rPh>
    <rPh sb="2" eb="3">
      <t>ギョウ</t>
    </rPh>
    <rPh sb="4" eb="6">
      <t>ジョウキ</t>
    </rPh>
    <rPh sb="7" eb="8">
      <t>ノゾ</t>
    </rPh>
    <phoneticPr fontId="9"/>
  </si>
  <si>
    <r>
      <rPr>
        <sz val="11"/>
        <rFont val="ＭＳ 明朝"/>
        <family val="1"/>
        <charset val="128"/>
      </rPr>
      <t>情報通信・運輸郵便・電気ガス水道業</t>
    </r>
    <rPh sb="0" eb="2">
      <t>ジョウホウ</t>
    </rPh>
    <rPh sb="2" eb="4">
      <t>ツウシン</t>
    </rPh>
    <rPh sb="5" eb="7">
      <t>ウンユ</t>
    </rPh>
    <rPh sb="7" eb="9">
      <t>ユウビン</t>
    </rPh>
    <phoneticPr fontId="9"/>
  </si>
  <si>
    <r>
      <rPr>
        <sz val="11"/>
        <rFont val="ＭＳ 明朝"/>
        <family val="1"/>
        <charset val="128"/>
      </rPr>
      <t>卸小売・金融保険・不動産業</t>
    </r>
    <rPh sb="4" eb="6">
      <t>キンユウ</t>
    </rPh>
    <rPh sb="6" eb="8">
      <t>ホケン</t>
    </rPh>
    <rPh sb="9" eb="12">
      <t>フドウサン</t>
    </rPh>
    <rPh sb="12" eb="13">
      <t>ギョウ</t>
    </rPh>
    <phoneticPr fontId="9"/>
  </si>
  <si>
    <r>
      <rPr>
        <sz val="11"/>
        <rFont val="ＭＳ 明朝"/>
        <family val="1"/>
        <charset val="128"/>
      </rPr>
      <t>宿泊飲食・専門技術・生活関連サービス業</t>
    </r>
    <rPh sb="0" eb="2">
      <t>シュクハク</t>
    </rPh>
    <rPh sb="2" eb="4">
      <t>インショク</t>
    </rPh>
    <rPh sb="10" eb="12">
      <t>セイカツ</t>
    </rPh>
    <rPh sb="12" eb="14">
      <t>カンレン</t>
    </rPh>
    <phoneticPr fontId="9"/>
  </si>
  <si>
    <r>
      <rPr>
        <sz val="11"/>
        <rFont val="ＭＳ 明朝"/>
        <family val="1"/>
        <charset val="128"/>
      </rPr>
      <t>教育･学習支援業・医療・保健衛生・社会福祉他</t>
    </r>
    <rPh sb="9" eb="11">
      <t>イリョウ</t>
    </rPh>
    <rPh sb="12" eb="14">
      <t>ホケン</t>
    </rPh>
    <rPh sb="14" eb="16">
      <t>エイセイ</t>
    </rPh>
    <rPh sb="17" eb="19">
      <t>シャカイ</t>
    </rPh>
    <rPh sb="19" eb="21">
      <t>フクシ</t>
    </rPh>
    <rPh sb="21" eb="22">
      <t>ホカ</t>
    </rPh>
    <phoneticPr fontId="9"/>
  </si>
  <si>
    <r>
      <rPr>
        <sz val="11"/>
        <rFont val="ＭＳ 明朝"/>
        <family val="1"/>
        <charset val="128"/>
      </rPr>
      <t>公務・分類不能</t>
    </r>
    <rPh sb="3" eb="5">
      <t>ブンルイ</t>
    </rPh>
    <rPh sb="5" eb="7">
      <t>フノウ</t>
    </rPh>
    <phoneticPr fontId="9"/>
  </si>
  <si>
    <r>
      <rPr>
        <b/>
        <sz val="11"/>
        <rFont val="ＭＳ 明朝"/>
        <family val="1"/>
        <charset val="128"/>
      </rPr>
      <t>運輸</t>
    </r>
  </si>
  <si>
    <r>
      <rPr>
        <b/>
        <sz val="11"/>
        <rFont val="ＭＳ 明朝"/>
        <family val="1"/>
        <charset val="128"/>
      </rPr>
      <t>旅客</t>
    </r>
    <rPh sb="0" eb="2">
      <t>リョカク</t>
    </rPh>
    <phoneticPr fontId="9"/>
  </si>
  <si>
    <r>
      <rPr>
        <sz val="11"/>
        <rFont val="ＭＳ 明朝"/>
        <family val="1"/>
        <charset val="128"/>
      </rPr>
      <t>自動車（旅客）</t>
    </r>
  </si>
  <si>
    <r>
      <rPr>
        <sz val="11"/>
        <rFont val="ＭＳ 明朝"/>
        <family val="1"/>
        <charset val="128"/>
      </rPr>
      <t>鉄道・船舶・航空（旅客）</t>
    </r>
  </si>
  <si>
    <r>
      <rPr>
        <b/>
        <sz val="11"/>
        <rFont val="ＭＳ 明朝"/>
        <family val="1"/>
        <charset val="128"/>
      </rPr>
      <t>貨物</t>
    </r>
    <phoneticPr fontId="9"/>
  </si>
  <si>
    <r>
      <rPr>
        <sz val="11"/>
        <rFont val="ＭＳ 明朝"/>
        <family val="1"/>
        <charset val="128"/>
      </rPr>
      <t>自動車（貨物）</t>
    </r>
  </si>
  <si>
    <r>
      <rPr>
        <sz val="11"/>
        <rFont val="ＭＳ 明朝"/>
        <family val="1"/>
        <charset val="128"/>
      </rPr>
      <t>鉄道・船舶・航空（貨物）</t>
    </r>
  </si>
  <si>
    <r>
      <rPr>
        <b/>
        <sz val="11"/>
        <rFont val="ＭＳ 明朝"/>
        <family val="1"/>
        <charset val="128"/>
      </rPr>
      <t>家庭</t>
    </r>
  </si>
  <si>
    <r>
      <rPr>
        <b/>
        <sz val="11"/>
        <rFont val="ＭＳ 明朝"/>
        <family val="1"/>
        <charset val="128"/>
      </rPr>
      <t>鉱物産業</t>
    </r>
    <rPh sb="0" eb="2">
      <t>コウブツ</t>
    </rPh>
    <rPh sb="2" eb="4">
      <t>サンギョウ</t>
    </rPh>
    <phoneticPr fontId="9"/>
  </si>
  <si>
    <r>
      <rPr>
        <b/>
        <sz val="11"/>
        <rFont val="ＭＳ 明朝"/>
        <family val="1"/>
        <charset val="128"/>
      </rPr>
      <t>化学産業</t>
    </r>
    <rPh sb="0" eb="2">
      <t>カガク</t>
    </rPh>
    <rPh sb="2" eb="4">
      <t>サンギョウ</t>
    </rPh>
    <phoneticPr fontId="9"/>
  </si>
  <si>
    <r>
      <rPr>
        <b/>
        <sz val="11"/>
        <rFont val="ＭＳ 明朝"/>
        <family val="1"/>
        <charset val="128"/>
      </rPr>
      <t>廃棄物</t>
    </r>
    <rPh sb="0" eb="3">
      <t>ハイキブツ</t>
    </rPh>
    <phoneticPr fontId="9"/>
  </si>
  <si>
    <r>
      <rPr>
        <sz val="11"/>
        <rFont val="ＭＳ 明朝"/>
        <family val="1"/>
        <charset val="128"/>
      </rPr>
      <t>廃棄物のエネルギー利用</t>
    </r>
    <rPh sb="0" eb="2">
      <t>ハイキ</t>
    </rPh>
    <rPh sb="2" eb="3">
      <t>ブツ</t>
    </rPh>
    <rPh sb="9" eb="11">
      <t>リヨウ</t>
    </rPh>
    <phoneticPr fontId="9"/>
  </si>
  <si>
    <r>
      <rPr>
        <b/>
        <sz val="11"/>
        <rFont val="ＭＳ 明朝"/>
        <family val="1"/>
        <charset val="128"/>
      </rPr>
      <t>農業</t>
    </r>
    <rPh sb="0" eb="2">
      <t>ノウギョウ</t>
    </rPh>
    <phoneticPr fontId="9"/>
  </si>
  <si>
    <r>
      <rPr>
        <sz val="11"/>
        <rFont val="ＭＳ 明朝"/>
        <family val="1"/>
        <charset val="128"/>
      </rPr>
      <t>石灰施用</t>
    </r>
    <rPh sb="0" eb="2">
      <t>セッカイ</t>
    </rPh>
    <rPh sb="2" eb="4">
      <t>セヨウ</t>
    </rPh>
    <phoneticPr fontId="9"/>
  </si>
  <si>
    <r>
      <rPr>
        <sz val="11"/>
        <rFont val="ＭＳ 明朝"/>
        <family val="1"/>
        <charset val="128"/>
      </rPr>
      <t>尿素施肥</t>
    </r>
    <rPh sb="0" eb="2">
      <t>ニョウソ</t>
    </rPh>
    <rPh sb="2" eb="4">
      <t>セヒ</t>
    </rPh>
    <phoneticPr fontId="9"/>
  </si>
  <si>
    <r>
      <rPr>
        <sz val="11"/>
        <rFont val="ＭＳ 明朝"/>
        <family val="1"/>
        <charset val="128"/>
      </rPr>
      <t>燃料からの漏出他</t>
    </r>
    <rPh sb="0" eb="2">
      <t>ネンリョウ</t>
    </rPh>
    <rPh sb="5" eb="7">
      <t>ロウシュツ</t>
    </rPh>
    <rPh sb="7" eb="8">
      <t>ホカ</t>
    </rPh>
    <phoneticPr fontId="9"/>
  </si>
  <si>
    <r>
      <rPr>
        <sz val="11"/>
        <rFont val="ＭＳ 明朝"/>
        <family val="1"/>
        <charset val="128"/>
      </rPr>
      <t>合計</t>
    </r>
    <r>
      <rPr>
        <sz val="11"/>
        <color rgb="FFFF0000"/>
        <rFont val="ＭＳ 明朝"/>
        <family val="1"/>
        <charset val="128"/>
      </rPr>
      <t/>
    </r>
    <rPh sb="0" eb="2">
      <t>ゴウケイ</t>
    </rPh>
    <phoneticPr fontId="9"/>
  </si>
  <si>
    <r>
      <rPr>
        <sz val="11"/>
        <rFont val="ＭＳ 明朝"/>
        <family val="1"/>
        <charset val="128"/>
      </rPr>
      <t>エネルギー転換部門</t>
    </r>
    <rPh sb="5" eb="7">
      <t>テンカン</t>
    </rPh>
    <rPh sb="7" eb="9">
      <t>ブモン</t>
    </rPh>
    <phoneticPr fontId="9"/>
  </si>
  <si>
    <r>
      <rPr>
        <sz val="11"/>
        <rFont val="ＭＳ 明朝"/>
        <family val="1"/>
        <charset val="128"/>
      </rPr>
      <t>産業部門</t>
    </r>
    <rPh sb="0" eb="2">
      <t>サンギョウ</t>
    </rPh>
    <rPh sb="2" eb="4">
      <t>ブモン</t>
    </rPh>
    <phoneticPr fontId="9"/>
  </si>
  <si>
    <r>
      <rPr>
        <sz val="11"/>
        <rFont val="ＭＳ 明朝"/>
        <family val="1"/>
        <charset val="128"/>
      </rPr>
      <t>運輸部門</t>
    </r>
    <rPh sb="0" eb="2">
      <t>ウンユ</t>
    </rPh>
    <rPh sb="2" eb="4">
      <t>ブモン</t>
    </rPh>
    <phoneticPr fontId="9"/>
  </si>
  <si>
    <r>
      <rPr>
        <sz val="11"/>
        <rFont val="ＭＳ 明朝"/>
        <family val="1"/>
        <charset val="128"/>
      </rPr>
      <t>業務その他部門</t>
    </r>
    <rPh sb="0" eb="2">
      <t>ギョウム</t>
    </rPh>
    <rPh sb="4" eb="5">
      <t>タ</t>
    </rPh>
    <rPh sb="5" eb="7">
      <t>ブモン</t>
    </rPh>
    <phoneticPr fontId="9"/>
  </si>
  <si>
    <r>
      <rPr>
        <sz val="11"/>
        <rFont val="ＭＳ 明朝"/>
        <family val="1"/>
        <charset val="128"/>
      </rPr>
      <t>家庭部門</t>
    </r>
    <rPh sb="0" eb="2">
      <t>カテイ</t>
    </rPh>
    <rPh sb="2" eb="4">
      <t>ブモン</t>
    </rPh>
    <phoneticPr fontId="9"/>
  </si>
  <si>
    <r>
      <rPr>
        <sz val="11"/>
        <rFont val="ＭＳ 明朝"/>
        <family val="1"/>
        <charset val="128"/>
      </rPr>
      <t>廃棄物</t>
    </r>
    <rPh sb="0" eb="3">
      <t>ハイキブツ</t>
    </rPh>
    <phoneticPr fontId="9"/>
  </si>
  <si>
    <r>
      <t>CH</t>
    </r>
    <r>
      <rPr>
        <b/>
        <vertAlign val="subscript"/>
        <sz val="16"/>
        <rFont val="Century"/>
        <family val="1"/>
      </rPr>
      <t>4</t>
    </r>
    <r>
      <rPr>
        <b/>
        <sz val="16"/>
        <rFont val="ＭＳ Ｐゴシック"/>
        <family val="3"/>
        <charset val="128"/>
      </rPr>
      <t>排出量（簡約表）</t>
    </r>
    <phoneticPr fontId="9"/>
  </si>
  <si>
    <r>
      <rPr>
        <sz val="11"/>
        <rFont val="ＭＳ 明朝"/>
        <family val="1"/>
        <charset val="128"/>
      </rPr>
      <t>■排出量　</t>
    </r>
    <r>
      <rPr>
        <sz val="11"/>
        <rFont val="Century"/>
        <family val="1"/>
      </rPr>
      <t>[kt CO</t>
    </r>
    <r>
      <rPr>
        <vertAlign val="subscript"/>
        <sz val="11"/>
        <rFont val="Century"/>
        <family val="1"/>
      </rPr>
      <t>2</t>
    </r>
    <r>
      <rPr>
        <sz val="11"/>
        <rFont val="Century"/>
        <family val="1"/>
      </rPr>
      <t>]</t>
    </r>
    <phoneticPr fontId="9"/>
  </si>
  <si>
    <r>
      <rPr>
        <sz val="11"/>
        <rFont val="ＭＳ 明朝"/>
        <family val="1"/>
        <charset val="128"/>
      </rPr>
      <t>石炭</t>
    </r>
    <rPh sb="0" eb="2">
      <t>セキタン</t>
    </rPh>
    <phoneticPr fontId="8"/>
  </si>
  <si>
    <r>
      <rPr>
        <sz val="11"/>
        <rFont val="ＭＳ 明朝"/>
        <family val="1"/>
        <charset val="128"/>
      </rPr>
      <t>石炭製品</t>
    </r>
    <rPh sb="0" eb="4">
      <t>セキタンセイヒン</t>
    </rPh>
    <phoneticPr fontId="8"/>
  </si>
  <si>
    <r>
      <rPr>
        <sz val="11"/>
        <rFont val="ＭＳ 明朝"/>
        <family val="1"/>
        <charset val="128"/>
      </rPr>
      <t>原油</t>
    </r>
    <rPh sb="0" eb="2">
      <t>ゲンユ</t>
    </rPh>
    <phoneticPr fontId="8"/>
  </si>
  <si>
    <r>
      <rPr>
        <sz val="11"/>
        <rFont val="ＭＳ 明朝"/>
        <family val="1"/>
        <charset val="128"/>
      </rPr>
      <t>石油製品</t>
    </r>
    <rPh sb="0" eb="4">
      <t>セキユセイヒン</t>
    </rPh>
    <phoneticPr fontId="8"/>
  </si>
  <si>
    <r>
      <rPr>
        <sz val="11"/>
        <rFont val="ＭＳ 明朝"/>
        <family val="1"/>
        <charset val="128"/>
      </rPr>
      <t>天然ガス</t>
    </r>
    <rPh sb="0" eb="2">
      <t>テンネン</t>
    </rPh>
    <phoneticPr fontId="8"/>
  </si>
  <si>
    <r>
      <rPr>
        <sz val="11"/>
        <rFont val="ＭＳ 明朝"/>
        <family val="1"/>
        <charset val="128"/>
      </rPr>
      <t>都市ガス</t>
    </r>
    <rPh sb="0" eb="2">
      <t>トシ</t>
    </rPh>
    <phoneticPr fontId="8"/>
  </si>
  <si>
    <r>
      <rPr>
        <sz val="11"/>
        <rFont val="ＭＳ 明朝"/>
        <family val="1"/>
        <charset val="128"/>
      </rPr>
      <t>■シェア</t>
    </r>
    <phoneticPr fontId="9"/>
  </si>
  <si>
    <r>
      <rPr>
        <sz val="11"/>
        <rFont val="ＭＳ 明朝"/>
        <family val="1"/>
        <charset val="128"/>
      </rPr>
      <t>単位</t>
    </r>
    <rPh sb="0" eb="2">
      <t>タンイ</t>
    </rPh>
    <phoneticPr fontId="9"/>
  </si>
  <si>
    <r>
      <t>CO</t>
    </r>
    <r>
      <rPr>
        <vertAlign val="subscript"/>
        <sz val="11"/>
        <rFont val="Century"/>
        <family val="1"/>
      </rPr>
      <t>2</t>
    </r>
    <r>
      <rPr>
        <sz val="11"/>
        <rFont val="ＭＳ 明朝"/>
        <family val="1"/>
        <charset val="128"/>
      </rPr>
      <t>総排出量</t>
    </r>
    <r>
      <rPr>
        <sz val="11"/>
        <rFont val="Century"/>
        <family val="1"/>
      </rPr>
      <t xml:space="preserve"> </t>
    </r>
    <rPh sb="3" eb="4">
      <t>ソウ</t>
    </rPh>
    <phoneticPr fontId="9"/>
  </si>
  <si>
    <r>
      <rPr>
        <sz val="11"/>
        <rFont val="ＭＳ 明朝"/>
        <family val="1"/>
        <charset val="128"/>
      </rPr>
      <t>エネルギー起源</t>
    </r>
    <r>
      <rPr>
        <sz val="11"/>
        <rFont val="Century"/>
        <family val="1"/>
      </rPr>
      <t>CO</t>
    </r>
    <r>
      <rPr>
        <vertAlign val="subscript"/>
        <sz val="11"/>
        <rFont val="Century"/>
        <family val="1"/>
      </rPr>
      <t>2</t>
    </r>
    <r>
      <rPr>
        <sz val="11"/>
        <rFont val="ＭＳ 明朝"/>
        <family val="1"/>
        <charset val="128"/>
      </rPr>
      <t>排出量</t>
    </r>
    <r>
      <rPr>
        <sz val="11"/>
        <rFont val="Century"/>
        <family val="1"/>
      </rPr>
      <t xml:space="preserve"> </t>
    </r>
    <rPh sb="5" eb="7">
      <t>キゲン</t>
    </rPh>
    <phoneticPr fontId="9"/>
  </si>
  <si>
    <r>
      <t>GDP</t>
    </r>
    <r>
      <rPr>
        <sz val="11"/>
        <rFont val="ＭＳ 明朝"/>
        <family val="1"/>
        <charset val="128"/>
      </rPr>
      <t>あたり</t>
    </r>
    <r>
      <rPr>
        <sz val="11"/>
        <rFont val="Century"/>
        <family val="1"/>
      </rPr>
      <t>CO</t>
    </r>
    <r>
      <rPr>
        <vertAlign val="subscript"/>
        <sz val="11"/>
        <rFont val="Century"/>
        <family val="1"/>
      </rPr>
      <t>2</t>
    </r>
    <r>
      <rPr>
        <sz val="11"/>
        <rFont val="ＭＳ 明朝"/>
        <family val="1"/>
        <charset val="128"/>
      </rPr>
      <t>排出量（総</t>
    </r>
    <r>
      <rPr>
        <sz val="11"/>
        <rFont val="Century"/>
        <family val="1"/>
      </rPr>
      <t>CO</t>
    </r>
    <r>
      <rPr>
        <vertAlign val="subscript"/>
        <sz val="11"/>
        <rFont val="Century"/>
        <family val="1"/>
      </rPr>
      <t>2</t>
    </r>
    <r>
      <rPr>
        <sz val="11"/>
        <rFont val="ＭＳ 明朝"/>
        <family val="1"/>
        <charset val="128"/>
      </rPr>
      <t>排出量）</t>
    </r>
    <rPh sb="13" eb="14">
      <t>ソウ</t>
    </rPh>
    <rPh sb="17" eb="19">
      <t>ハイシュツ</t>
    </rPh>
    <rPh sb="19" eb="20">
      <t>リョウ</t>
    </rPh>
    <phoneticPr fontId="9"/>
  </si>
  <si>
    <r>
      <t>GDP</t>
    </r>
    <r>
      <rPr>
        <sz val="11"/>
        <rFont val="ＭＳ 明朝"/>
        <family val="1"/>
        <charset val="128"/>
      </rPr>
      <t>あたり</t>
    </r>
    <r>
      <rPr>
        <sz val="11"/>
        <rFont val="Century"/>
        <family val="1"/>
      </rPr>
      <t>CO</t>
    </r>
    <r>
      <rPr>
        <vertAlign val="subscript"/>
        <sz val="11"/>
        <rFont val="Century"/>
        <family val="1"/>
      </rPr>
      <t>2</t>
    </r>
    <r>
      <rPr>
        <sz val="11"/>
        <rFont val="ＭＳ 明朝"/>
        <family val="1"/>
        <charset val="128"/>
      </rPr>
      <t>排出量</t>
    </r>
    <r>
      <rPr>
        <sz val="11"/>
        <rFont val="Century"/>
        <family val="1"/>
      </rPr>
      <t xml:space="preserve"> </t>
    </r>
    <r>
      <rPr>
        <sz val="11"/>
        <rFont val="ＭＳ 明朝"/>
        <family val="1"/>
        <charset val="128"/>
      </rPr>
      <t>（エネルギー起源</t>
    </r>
    <r>
      <rPr>
        <sz val="11"/>
        <rFont val="Century"/>
        <family val="1"/>
      </rPr>
      <t>CO</t>
    </r>
    <r>
      <rPr>
        <vertAlign val="subscript"/>
        <sz val="11"/>
        <rFont val="Century"/>
        <family val="1"/>
      </rPr>
      <t>2</t>
    </r>
    <r>
      <rPr>
        <sz val="11"/>
        <rFont val="ＭＳ 明朝"/>
        <family val="1"/>
        <charset val="128"/>
      </rPr>
      <t>）</t>
    </r>
    <r>
      <rPr>
        <sz val="10"/>
        <rFont val="Century"/>
        <family val="1"/>
      </rPr>
      <t/>
    </r>
    <rPh sb="9" eb="11">
      <t>ハイシュツ</t>
    </rPh>
    <rPh sb="19" eb="21">
      <t>キゲン</t>
    </rPh>
    <phoneticPr fontId="9"/>
  </si>
  <si>
    <r>
      <rPr>
        <sz val="11"/>
        <rFont val="ＭＳ 明朝"/>
        <family val="1"/>
        <charset val="128"/>
      </rPr>
      <t>十億円</t>
    </r>
    <rPh sb="0" eb="2">
      <t>ジュウオク</t>
    </rPh>
    <rPh sb="2" eb="3">
      <t>エン</t>
    </rPh>
    <phoneticPr fontId="9"/>
  </si>
  <si>
    <r>
      <rPr>
        <sz val="11"/>
        <rFont val="ＭＳ 明朝"/>
        <family val="1"/>
        <charset val="128"/>
      </rPr>
      <t>■</t>
    </r>
    <r>
      <rPr>
        <sz val="11"/>
        <rFont val="Century"/>
        <family val="1"/>
      </rPr>
      <t>1990</t>
    </r>
    <r>
      <rPr>
        <sz val="11"/>
        <rFont val="ＭＳ 明朝"/>
        <family val="1"/>
        <charset val="128"/>
      </rPr>
      <t>年度比</t>
    </r>
    <rPh sb="5" eb="7">
      <t>ネンド</t>
    </rPh>
    <rPh sb="7" eb="8">
      <t>ヒ</t>
    </rPh>
    <phoneticPr fontId="8"/>
  </si>
  <si>
    <r>
      <rPr>
        <sz val="11"/>
        <rFont val="ＭＳ 明朝"/>
        <family val="1"/>
        <charset val="128"/>
      </rPr>
      <t>総</t>
    </r>
    <r>
      <rPr>
        <sz val="11"/>
        <rFont val="Century"/>
        <family val="1"/>
      </rPr>
      <t>CO</t>
    </r>
    <r>
      <rPr>
        <vertAlign val="subscript"/>
        <sz val="11"/>
        <rFont val="Century"/>
        <family val="1"/>
      </rPr>
      <t>2</t>
    </r>
    <r>
      <rPr>
        <sz val="11"/>
        <rFont val="ＭＳ 明朝"/>
        <family val="1"/>
        <charset val="128"/>
      </rPr>
      <t>排出量</t>
    </r>
    <r>
      <rPr>
        <sz val="11"/>
        <rFont val="Century"/>
        <family val="1"/>
      </rPr>
      <t xml:space="preserve"> </t>
    </r>
    <rPh sb="0" eb="1">
      <t>ソウ</t>
    </rPh>
    <phoneticPr fontId="9"/>
  </si>
  <si>
    <r>
      <t>GDP</t>
    </r>
    <r>
      <rPr>
        <sz val="11"/>
        <rFont val="ＭＳ 明朝"/>
        <family val="1"/>
        <charset val="128"/>
      </rPr>
      <t>あたり</t>
    </r>
    <r>
      <rPr>
        <sz val="11"/>
        <rFont val="Century"/>
        <family val="1"/>
      </rPr>
      <t>CO</t>
    </r>
    <r>
      <rPr>
        <vertAlign val="subscript"/>
        <sz val="11"/>
        <rFont val="Century"/>
        <family val="1"/>
      </rPr>
      <t>2</t>
    </r>
    <r>
      <rPr>
        <sz val="11"/>
        <rFont val="ＭＳ 明朝"/>
        <family val="1"/>
        <charset val="128"/>
      </rPr>
      <t>排出量（エネルギー起源</t>
    </r>
    <r>
      <rPr>
        <sz val="11"/>
        <rFont val="Century"/>
        <family val="1"/>
      </rPr>
      <t>CO</t>
    </r>
    <r>
      <rPr>
        <vertAlign val="subscript"/>
        <sz val="11"/>
        <rFont val="Century"/>
        <family val="1"/>
      </rPr>
      <t>2</t>
    </r>
    <r>
      <rPr>
        <sz val="11"/>
        <rFont val="ＭＳ 明朝"/>
        <family val="1"/>
        <charset val="128"/>
      </rPr>
      <t>）</t>
    </r>
    <r>
      <rPr>
        <sz val="10"/>
        <rFont val="Century"/>
        <family val="1"/>
      </rPr>
      <t/>
    </r>
    <rPh sb="9" eb="11">
      <t>ハイシュツ</t>
    </rPh>
    <rPh sb="18" eb="20">
      <t>キゲン</t>
    </rPh>
    <phoneticPr fontId="9"/>
  </si>
  <si>
    <r>
      <rPr>
        <sz val="11"/>
        <rFont val="ＭＳ 明朝"/>
        <family val="1"/>
        <charset val="128"/>
      </rPr>
      <t>■</t>
    </r>
    <r>
      <rPr>
        <sz val="11"/>
        <rFont val="Century"/>
        <family val="1"/>
      </rPr>
      <t>2005</t>
    </r>
    <r>
      <rPr>
        <sz val="11"/>
        <rFont val="ＭＳ 明朝"/>
        <family val="1"/>
        <charset val="128"/>
      </rPr>
      <t>年度比</t>
    </r>
    <rPh sb="5" eb="7">
      <t>ネンド</t>
    </rPh>
    <rPh sb="7" eb="8">
      <t>ヒ</t>
    </rPh>
    <phoneticPr fontId="8"/>
  </si>
  <si>
    <r>
      <rPr>
        <sz val="11"/>
        <rFont val="ＭＳ 明朝"/>
        <family val="1"/>
        <charset val="128"/>
      </rPr>
      <t>■</t>
    </r>
    <r>
      <rPr>
        <sz val="11"/>
        <rFont val="Century"/>
        <family val="1"/>
      </rPr>
      <t>2013</t>
    </r>
    <r>
      <rPr>
        <sz val="11"/>
        <rFont val="ＭＳ 明朝"/>
        <family val="1"/>
        <charset val="128"/>
      </rPr>
      <t>年度比</t>
    </r>
    <rPh sb="5" eb="7">
      <t>ネンド</t>
    </rPh>
    <rPh sb="7" eb="8">
      <t>ヒ</t>
    </rPh>
    <phoneticPr fontId="8"/>
  </si>
  <si>
    <r>
      <rPr>
        <sz val="11"/>
        <rFont val="ＭＳ 明朝"/>
        <family val="1"/>
        <charset val="128"/>
      </rPr>
      <t>■排出量および人口</t>
    </r>
    <rPh sb="7" eb="9">
      <t>ジンコウ</t>
    </rPh>
    <phoneticPr fontId="9"/>
  </si>
  <si>
    <r>
      <t>CO</t>
    </r>
    <r>
      <rPr>
        <vertAlign val="subscript"/>
        <sz val="11"/>
        <rFont val="Century"/>
        <family val="1"/>
      </rPr>
      <t xml:space="preserve">2 </t>
    </r>
    <r>
      <rPr>
        <sz val="11"/>
        <rFont val="ＭＳ 明朝"/>
        <family val="1"/>
        <charset val="128"/>
      </rPr>
      <t>総排出量</t>
    </r>
    <r>
      <rPr>
        <sz val="11"/>
        <rFont val="Century"/>
        <family val="1"/>
      </rPr>
      <t xml:space="preserve"> </t>
    </r>
    <rPh sb="4" eb="5">
      <t>ソウ</t>
    </rPh>
    <phoneticPr fontId="9"/>
  </si>
  <si>
    <r>
      <rPr>
        <sz val="11"/>
        <rFont val="ＭＳ 明朝"/>
        <family val="1"/>
        <charset val="128"/>
      </rPr>
      <t>エネルギー起源</t>
    </r>
    <r>
      <rPr>
        <sz val="11"/>
        <rFont val="Century"/>
        <family val="1"/>
      </rPr>
      <t>CO</t>
    </r>
    <r>
      <rPr>
        <vertAlign val="subscript"/>
        <sz val="11"/>
        <rFont val="Century"/>
        <family val="1"/>
      </rPr>
      <t xml:space="preserve">2 </t>
    </r>
    <r>
      <rPr>
        <sz val="11"/>
        <rFont val="ＭＳ 明朝"/>
        <family val="1"/>
        <charset val="128"/>
      </rPr>
      <t>排出量</t>
    </r>
    <r>
      <rPr>
        <sz val="11"/>
        <rFont val="Century"/>
        <family val="1"/>
      </rPr>
      <t xml:space="preserve"> </t>
    </r>
    <rPh sb="5" eb="7">
      <t>キゲン</t>
    </rPh>
    <phoneticPr fontId="9"/>
  </si>
  <si>
    <r>
      <rPr>
        <sz val="11"/>
        <rFont val="ＭＳ 明朝"/>
        <family val="1"/>
        <charset val="128"/>
      </rPr>
      <t>一人あたり</t>
    </r>
    <r>
      <rPr>
        <sz val="11"/>
        <rFont val="Century"/>
        <family val="1"/>
      </rPr>
      <t>CO</t>
    </r>
    <r>
      <rPr>
        <vertAlign val="subscript"/>
        <sz val="11"/>
        <rFont val="Century"/>
        <family val="1"/>
      </rPr>
      <t xml:space="preserve">2 </t>
    </r>
    <r>
      <rPr>
        <sz val="11"/>
        <rFont val="ＭＳ 明朝"/>
        <family val="1"/>
        <charset val="128"/>
      </rPr>
      <t>排出量（総</t>
    </r>
    <r>
      <rPr>
        <sz val="11"/>
        <rFont val="Century"/>
        <family val="1"/>
      </rPr>
      <t>CO</t>
    </r>
    <r>
      <rPr>
        <vertAlign val="subscript"/>
        <sz val="11"/>
        <rFont val="Century"/>
        <family val="1"/>
      </rPr>
      <t xml:space="preserve">2 </t>
    </r>
    <r>
      <rPr>
        <sz val="11"/>
        <rFont val="ＭＳ 明朝"/>
        <family val="1"/>
        <charset val="128"/>
      </rPr>
      <t>排出量）</t>
    </r>
    <r>
      <rPr>
        <sz val="10"/>
        <rFont val="Century"/>
        <family val="1"/>
      </rPr>
      <t/>
    </r>
    <rPh sb="13" eb="14">
      <t>ソウ</t>
    </rPh>
    <rPh sb="18" eb="20">
      <t>ハイシュツ</t>
    </rPh>
    <rPh sb="20" eb="21">
      <t>リョウ</t>
    </rPh>
    <phoneticPr fontId="9"/>
  </si>
  <si>
    <r>
      <rPr>
        <sz val="11"/>
        <rFont val="ＭＳ 明朝"/>
        <family val="1"/>
        <charset val="128"/>
      </rPr>
      <t>一人あたり</t>
    </r>
    <r>
      <rPr>
        <sz val="11"/>
        <rFont val="Century"/>
        <family val="1"/>
      </rPr>
      <t>CO</t>
    </r>
    <r>
      <rPr>
        <vertAlign val="subscript"/>
        <sz val="11"/>
        <rFont val="Century"/>
        <family val="1"/>
      </rPr>
      <t xml:space="preserve">2 </t>
    </r>
    <r>
      <rPr>
        <sz val="11"/>
        <rFont val="ＭＳ 明朝"/>
        <family val="1"/>
        <charset val="128"/>
      </rPr>
      <t>排出量（エネルギー起源</t>
    </r>
    <r>
      <rPr>
        <sz val="11"/>
        <rFont val="Century"/>
        <family val="1"/>
      </rPr>
      <t>CO</t>
    </r>
    <r>
      <rPr>
        <vertAlign val="subscript"/>
        <sz val="11"/>
        <rFont val="Century"/>
        <family val="1"/>
      </rPr>
      <t>2</t>
    </r>
    <r>
      <rPr>
        <sz val="11"/>
        <rFont val="ＭＳ 明朝"/>
        <family val="1"/>
        <charset val="128"/>
      </rPr>
      <t>）</t>
    </r>
    <r>
      <rPr>
        <sz val="10"/>
        <rFont val="Century"/>
        <family val="1"/>
      </rPr>
      <t/>
    </r>
    <rPh sb="0" eb="2">
      <t>ヒトリ</t>
    </rPh>
    <rPh sb="9" eb="11">
      <t>ハイシュツ</t>
    </rPh>
    <rPh sb="11" eb="12">
      <t>リョウ</t>
    </rPh>
    <rPh sb="18" eb="20">
      <t>キゲン</t>
    </rPh>
    <phoneticPr fontId="9"/>
  </si>
  <si>
    <r>
      <t>t CO</t>
    </r>
    <r>
      <rPr>
        <vertAlign val="subscript"/>
        <sz val="11"/>
        <rFont val="Century"/>
        <family val="1"/>
      </rPr>
      <t>2</t>
    </r>
    <r>
      <rPr>
        <sz val="11"/>
        <rFont val="Century"/>
        <family val="1"/>
      </rPr>
      <t>/capita</t>
    </r>
    <phoneticPr fontId="9"/>
  </si>
  <si>
    <r>
      <rPr>
        <sz val="11"/>
        <rFont val="ＭＳ 明朝"/>
        <family val="1"/>
        <charset val="128"/>
      </rPr>
      <t>人口</t>
    </r>
    <r>
      <rPr>
        <sz val="11"/>
        <rFont val="Century"/>
        <family val="1"/>
      </rPr>
      <t/>
    </r>
    <rPh sb="0" eb="2">
      <t>ジンコウ</t>
    </rPh>
    <phoneticPr fontId="9"/>
  </si>
  <si>
    <r>
      <rPr>
        <sz val="11"/>
        <rFont val="ＭＳ 明朝"/>
        <family val="1"/>
        <charset val="128"/>
      </rPr>
      <t>千人</t>
    </r>
    <rPh sb="0" eb="2">
      <t>センニン</t>
    </rPh>
    <phoneticPr fontId="9"/>
  </si>
  <si>
    <r>
      <rPr>
        <sz val="11"/>
        <rFont val="ＭＳ 明朝"/>
        <family val="1"/>
        <charset val="128"/>
      </rPr>
      <t>人口</t>
    </r>
    <r>
      <rPr>
        <sz val="10"/>
        <rFont val="Century"/>
        <family val="1"/>
      </rPr>
      <t/>
    </r>
    <rPh sb="0" eb="2">
      <t>ジンコウ</t>
    </rPh>
    <phoneticPr fontId="9"/>
  </si>
  <si>
    <r>
      <rPr>
        <sz val="11"/>
        <rFont val="ＭＳ 明朝"/>
        <family val="1"/>
        <charset val="128"/>
      </rPr>
      <t>人口</t>
    </r>
    <rPh sb="0" eb="2">
      <t>ジンコウ</t>
    </rPh>
    <phoneticPr fontId="9"/>
  </si>
  <si>
    <r>
      <rPr>
        <b/>
        <sz val="16"/>
        <rFont val="ＭＳ Ｐゴシック"/>
        <family val="3"/>
        <charset val="128"/>
      </rPr>
      <t>部門別</t>
    </r>
    <r>
      <rPr>
        <b/>
        <sz val="16"/>
        <rFont val="Century"/>
        <family val="1"/>
      </rPr>
      <t>CO</t>
    </r>
    <r>
      <rPr>
        <b/>
        <vertAlign val="subscript"/>
        <sz val="16"/>
        <rFont val="Century"/>
        <family val="1"/>
      </rPr>
      <t>2</t>
    </r>
    <r>
      <rPr>
        <b/>
        <sz val="16"/>
        <rFont val="ＭＳ Ｐゴシック"/>
        <family val="3"/>
        <charset val="128"/>
      </rPr>
      <t>排出量のシェア（電気・熱配分前後のシェア）</t>
    </r>
    <rPh sb="14" eb="16">
      <t>デンキ</t>
    </rPh>
    <rPh sb="17" eb="18">
      <t>ネツ</t>
    </rPh>
    <rPh sb="18" eb="20">
      <t>ハイブン</t>
    </rPh>
    <rPh sb="20" eb="22">
      <t>ゼンゴ</t>
    </rPh>
    <phoneticPr fontId="9"/>
  </si>
  <si>
    <r>
      <t>2005</t>
    </r>
    <r>
      <rPr>
        <sz val="14"/>
        <rFont val="ＭＳ 明朝"/>
        <family val="1"/>
        <charset val="128"/>
      </rPr>
      <t>年度</t>
    </r>
    <rPh sb="4" eb="5">
      <t>ネン</t>
    </rPh>
    <rPh sb="5" eb="6">
      <t>ド</t>
    </rPh>
    <phoneticPr fontId="9"/>
  </si>
  <si>
    <r>
      <t>2013</t>
    </r>
    <r>
      <rPr>
        <sz val="14"/>
        <rFont val="ＭＳ 明朝"/>
        <family val="1"/>
        <charset val="128"/>
      </rPr>
      <t>年度</t>
    </r>
    <rPh sb="4" eb="5">
      <t>ネン</t>
    </rPh>
    <rPh sb="5" eb="6">
      <t>ド</t>
    </rPh>
    <phoneticPr fontId="9"/>
  </si>
  <si>
    <r>
      <rPr>
        <sz val="11"/>
        <rFont val="ＭＳ 明朝"/>
        <family val="1"/>
        <charset val="128"/>
      </rPr>
      <t xml:space="preserve">排出量
</t>
    </r>
    <r>
      <rPr>
        <sz val="11"/>
        <rFont val="Century"/>
        <family val="1"/>
      </rPr>
      <t>[kt CO</t>
    </r>
    <r>
      <rPr>
        <vertAlign val="subscript"/>
        <sz val="11"/>
        <rFont val="Century"/>
        <family val="1"/>
      </rPr>
      <t>2</t>
    </r>
    <r>
      <rPr>
        <sz val="11"/>
        <rFont val="Century"/>
        <family val="1"/>
      </rPr>
      <t>]</t>
    </r>
    <rPh sb="0" eb="2">
      <t>ハイシュツ</t>
    </rPh>
    <rPh sb="2" eb="3">
      <t>リョウ</t>
    </rPh>
    <phoneticPr fontId="9"/>
  </si>
  <si>
    <r>
      <t xml:space="preserve">
</t>
    </r>
    <r>
      <rPr>
        <sz val="11"/>
        <rFont val="ＭＳ 明朝"/>
        <family val="1"/>
        <charset val="128"/>
      </rPr>
      <t>シェア</t>
    </r>
    <phoneticPr fontId="9"/>
  </si>
  <si>
    <r>
      <rPr>
        <sz val="11"/>
        <rFont val="ＭＳ 明朝"/>
        <family val="1"/>
        <charset val="128"/>
      </rPr>
      <t>その他（農業・間接</t>
    </r>
    <r>
      <rPr>
        <sz val="11"/>
        <rFont val="Century"/>
        <family val="1"/>
      </rPr>
      <t>CO</t>
    </r>
    <r>
      <rPr>
        <vertAlign val="subscript"/>
        <sz val="11"/>
        <rFont val="Century"/>
        <family val="1"/>
      </rPr>
      <t>2</t>
    </r>
    <r>
      <rPr>
        <sz val="11"/>
        <rFont val="ＭＳ 明朝"/>
        <family val="1"/>
        <charset val="128"/>
      </rPr>
      <t>等）</t>
    </r>
    <rPh sb="2" eb="3">
      <t>タ</t>
    </rPh>
    <rPh sb="4" eb="6">
      <t>ノウギョウ</t>
    </rPh>
    <rPh sb="7" eb="9">
      <t>カンセツ</t>
    </rPh>
    <rPh sb="12" eb="13">
      <t>トウ</t>
    </rPh>
    <phoneticPr fontId="9"/>
  </si>
  <si>
    <r>
      <rPr>
        <sz val="14"/>
        <rFont val="ＭＳ 明朝"/>
        <family val="1"/>
        <charset val="128"/>
      </rPr>
      <t>■【電気・熱配分後】</t>
    </r>
    <rPh sb="8" eb="9">
      <t>ゴ</t>
    </rPh>
    <phoneticPr fontId="9"/>
  </si>
  <si>
    <r>
      <rPr>
        <b/>
        <sz val="11"/>
        <rFont val="ＭＳ Ｐ明朝"/>
        <family val="1"/>
        <charset val="128"/>
      </rPr>
      <t>製油所・発電所等</t>
    </r>
    <rPh sb="0" eb="3">
      <t>セイユジョ</t>
    </rPh>
    <rPh sb="4" eb="7">
      <t>ハツデンショ</t>
    </rPh>
    <rPh sb="7" eb="8">
      <t>トウ</t>
    </rPh>
    <phoneticPr fontId="9"/>
  </si>
  <si>
    <r>
      <rPr>
        <sz val="11"/>
        <rFont val="ＭＳ 明朝"/>
        <family val="1"/>
        <charset val="128"/>
      </rPr>
      <t>ガス製造</t>
    </r>
    <phoneticPr fontId="9"/>
  </si>
  <si>
    <r>
      <rPr>
        <sz val="11"/>
        <rFont val="ＭＳ 明朝"/>
        <family val="1"/>
        <charset val="128"/>
      </rPr>
      <t>事業用発電</t>
    </r>
    <phoneticPr fontId="9"/>
  </si>
  <si>
    <r>
      <rPr>
        <sz val="11"/>
        <rFont val="ＭＳ 明朝"/>
        <family val="1"/>
        <charset val="128"/>
      </rPr>
      <t>地域熱供給</t>
    </r>
    <phoneticPr fontId="9"/>
  </si>
  <si>
    <r>
      <rPr>
        <b/>
        <sz val="11"/>
        <rFont val="ＭＳ 明朝"/>
        <family val="1"/>
        <charset val="128"/>
      </rPr>
      <t>電気熱配分誤差</t>
    </r>
    <rPh sb="0" eb="2">
      <t>デンキ</t>
    </rPh>
    <rPh sb="2" eb="3">
      <t>ネツ</t>
    </rPh>
    <rPh sb="3" eb="5">
      <t>ハイブン</t>
    </rPh>
    <phoneticPr fontId="9"/>
  </si>
  <si>
    <r>
      <rPr>
        <sz val="11"/>
        <rFont val="ＭＳ 明朝"/>
        <family val="1"/>
        <charset val="128"/>
      </rPr>
      <t>農業</t>
    </r>
    <rPh sb="0" eb="1">
      <t>ノウ</t>
    </rPh>
    <phoneticPr fontId="0"/>
  </si>
  <si>
    <r>
      <rPr>
        <sz val="11"/>
        <rFont val="ＭＳ 明朝"/>
        <family val="1"/>
        <charset val="128"/>
      </rPr>
      <t>林業</t>
    </r>
  </si>
  <si>
    <r>
      <rPr>
        <sz val="11"/>
        <rFont val="ＭＳ 明朝"/>
        <family val="1"/>
        <charset val="128"/>
      </rPr>
      <t>漁業</t>
    </r>
  </si>
  <si>
    <r>
      <rPr>
        <sz val="11"/>
        <rFont val="ＭＳ 明朝"/>
        <family val="1"/>
        <charset val="128"/>
      </rPr>
      <t>水産養殖業</t>
    </r>
    <rPh sb="1" eb="3">
      <t>スイサンヨウショクギョウ</t>
    </rPh>
    <phoneticPr fontId="0"/>
  </si>
  <si>
    <r>
      <rPr>
        <sz val="11"/>
        <rFont val="ＭＳ 明朝"/>
        <family val="1"/>
        <charset val="128"/>
      </rPr>
      <t>総合工事業</t>
    </r>
    <rPh sb="1" eb="3">
      <t>ソウゴウコウジギョウ</t>
    </rPh>
    <phoneticPr fontId="0"/>
  </si>
  <si>
    <r>
      <rPr>
        <sz val="11"/>
        <rFont val="ＭＳ 明朝"/>
        <family val="1"/>
        <charset val="128"/>
      </rPr>
      <t>職別工事業</t>
    </r>
    <rPh sb="1" eb="2">
      <t>ショク</t>
    </rPh>
    <rPh sb="2" eb="3">
      <t>ベツコウジギョウ</t>
    </rPh>
    <phoneticPr fontId="0"/>
  </si>
  <si>
    <r>
      <rPr>
        <sz val="11"/>
        <rFont val="ＭＳ 明朝"/>
        <family val="1"/>
        <charset val="128"/>
      </rPr>
      <t>設備工事業</t>
    </r>
    <rPh sb="1" eb="3">
      <t>セツビコウジギョウ</t>
    </rPh>
    <phoneticPr fontId="0"/>
  </si>
  <si>
    <r>
      <rPr>
        <sz val="11"/>
        <rFont val="ＭＳ 明朝"/>
        <family val="1"/>
        <charset val="128"/>
      </rPr>
      <t>食品飲料</t>
    </r>
    <phoneticPr fontId="9"/>
  </si>
  <si>
    <r>
      <rPr>
        <sz val="11"/>
        <rFont val="ＭＳ 明朝"/>
        <family val="1"/>
        <charset val="128"/>
      </rPr>
      <t>食料品製造業</t>
    </r>
    <rPh sb="0" eb="3">
      <t>ショクリョウヒン</t>
    </rPh>
    <rPh sb="3" eb="6">
      <t>セイゾウギョウスイサンスイサンヨウショクギョウ</t>
    </rPh>
    <phoneticPr fontId="0"/>
  </si>
  <si>
    <r>
      <rPr>
        <sz val="11"/>
        <rFont val="ＭＳ 明朝"/>
        <family val="1"/>
        <charset val="128"/>
      </rPr>
      <t>飲料たばこ飼料製造業</t>
    </r>
    <rPh sb="0" eb="2">
      <t>インリョウ</t>
    </rPh>
    <rPh sb="5" eb="7">
      <t>シリョウ</t>
    </rPh>
    <rPh sb="7" eb="9">
      <t>セイゾウ</t>
    </rPh>
    <rPh sb="9" eb="10">
      <t>ギョウ</t>
    </rPh>
    <phoneticPr fontId="0"/>
  </si>
  <si>
    <r>
      <rPr>
        <sz val="11"/>
        <rFont val="ＭＳ 明朝"/>
        <family val="1"/>
        <charset val="128"/>
      </rPr>
      <t>繊維</t>
    </r>
    <phoneticPr fontId="9"/>
  </si>
  <si>
    <r>
      <rPr>
        <sz val="11"/>
        <rFont val="ＭＳ 明朝"/>
        <family val="1"/>
        <charset val="128"/>
      </rPr>
      <t>パルプ･紙･紙加工品</t>
    </r>
    <phoneticPr fontId="9"/>
  </si>
  <si>
    <r>
      <rPr>
        <sz val="11"/>
        <rFont val="ＭＳ 明朝"/>
        <family val="1"/>
        <charset val="128"/>
      </rPr>
      <t>化学工業</t>
    </r>
    <r>
      <rPr>
        <sz val="11"/>
        <rFont val="Century"/>
        <family val="1"/>
      </rPr>
      <t>(</t>
    </r>
    <r>
      <rPr>
        <sz val="11"/>
        <rFont val="ＭＳ 明朝"/>
        <family val="1"/>
        <charset val="128"/>
      </rPr>
      <t>含石油石炭製品</t>
    </r>
    <r>
      <rPr>
        <sz val="11"/>
        <rFont val="Century"/>
        <family val="1"/>
      </rPr>
      <t>)</t>
    </r>
    <rPh sb="0" eb="2">
      <t>カガク</t>
    </rPh>
    <rPh sb="2" eb="4">
      <t>コウギョウ</t>
    </rPh>
    <rPh sb="5" eb="6">
      <t>フク</t>
    </rPh>
    <rPh sb="6" eb="8">
      <t>セキユ</t>
    </rPh>
    <rPh sb="8" eb="10">
      <t>セキタン</t>
    </rPh>
    <rPh sb="10" eb="12">
      <t>セイヒン</t>
    </rPh>
    <phoneticPr fontId="0"/>
  </si>
  <si>
    <r>
      <rPr>
        <sz val="11"/>
        <rFont val="ＭＳ 明朝"/>
        <family val="1"/>
        <charset val="128"/>
      </rPr>
      <t>化学工業</t>
    </r>
    <rPh sb="0" eb="2">
      <t>カガク</t>
    </rPh>
    <rPh sb="2" eb="4">
      <t>コウギョウ</t>
    </rPh>
    <phoneticPr fontId="0"/>
  </si>
  <si>
    <r>
      <rPr>
        <sz val="11"/>
        <rFont val="ＭＳ 明朝"/>
        <family val="1"/>
        <charset val="128"/>
      </rPr>
      <t>石油製品･石炭製品製造業</t>
    </r>
    <rPh sb="0" eb="2">
      <t>セキユ</t>
    </rPh>
    <rPh sb="2" eb="4">
      <t>セイヒン</t>
    </rPh>
    <rPh sb="5" eb="7">
      <t>セキタン</t>
    </rPh>
    <rPh sb="7" eb="9">
      <t>セイヒン</t>
    </rPh>
    <rPh sb="9" eb="12">
      <t>セイゾウギョウ</t>
    </rPh>
    <phoneticPr fontId="0"/>
  </si>
  <si>
    <r>
      <rPr>
        <sz val="11"/>
        <rFont val="ＭＳ 明朝"/>
        <family val="1"/>
        <charset val="128"/>
      </rPr>
      <t>鉄鋼業</t>
    </r>
    <rPh sb="0" eb="3">
      <t>テッコウギョウ</t>
    </rPh>
    <phoneticPr fontId="0"/>
  </si>
  <si>
    <r>
      <rPr>
        <sz val="11"/>
        <rFont val="ＭＳ 明朝"/>
        <family val="1"/>
        <charset val="128"/>
      </rPr>
      <t>非鉄金属</t>
    </r>
    <rPh sb="0" eb="2">
      <t>ヒテツ</t>
    </rPh>
    <rPh sb="2" eb="4">
      <t>キンゾク</t>
    </rPh>
    <phoneticPr fontId="0"/>
  </si>
  <si>
    <r>
      <rPr>
        <sz val="11"/>
        <rFont val="ＭＳ 明朝"/>
        <family val="1"/>
        <charset val="128"/>
      </rPr>
      <t>機械</t>
    </r>
    <r>
      <rPr>
        <sz val="11"/>
        <rFont val="Century"/>
        <family val="1"/>
      </rPr>
      <t>(</t>
    </r>
    <r>
      <rPr>
        <sz val="11"/>
        <rFont val="ＭＳ 明朝"/>
        <family val="1"/>
        <charset val="128"/>
      </rPr>
      <t>含金属製品）</t>
    </r>
    <rPh sb="0" eb="2">
      <t>キカイ</t>
    </rPh>
    <rPh sb="3" eb="4">
      <t>フク</t>
    </rPh>
    <rPh sb="4" eb="6">
      <t>キンゾク</t>
    </rPh>
    <rPh sb="6" eb="8">
      <t>セイヒン</t>
    </rPh>
    <phoneticPr fontId="0"/>
  </si>
  <si>
    <r>
      <rPr>
        <sz val="11"/>
        <rFont val="ＭＳ 明朝"/>
        <family val="1"/>
        <charset val="128"/>
      </rPr>
      <t>汎用機械器具製造業</t>
    </r>
    <rPh sb="0" eb="2">
      <t>ハンヨウ</t>
    </rPh>
    <rPh sb="2" eb="4">
      <t>キカイ</t>
    </rPh>
    <rPh sb="4" eb="6">
      <t>キグ</t>
    </rPh>
    <rPh sb="6" eb="9">
      <t>セイゾウギョウ</t>
    </rPh>
    <phoneticPr fontId="0"/>
  </si>
  <si>
    <r>
      <rPr>
        <sz val="11"/>
        <rFont val="ＭＳ 明朝"/>
        <family val="1"/>
        <charset val="128"/>
      </rPr>
      <t>生産機械器具製造業</t>
    </r>
    <rPh sb="1" eb="3">
      <t>キカイ</t>
    </rPh>
    <rPh sb="3" eb="5">
      <t>キグ</t>
    </rPh>
    <rPh sb="5" eb="8">
      <t>セイゾウギョウ</t>
    </rPh>
    <phoneticPr fontId="0"/>
  </si>
  <si>
    <r>
      <rPr>
        <sz val="11"/>
        <rFont val="ＭＳ 明朝"/>
        <family val="1"/>
        <charset val="128"/>
      </rPr>
      <t>業務用機械器具製造業</t>
    </r>
    <rPh sb="0" eb="3">
      <t>ギョウムヨウ</t>
    </rPh>
    <rPh sb="3" eb="5">
      <t>キカイ</t>
    </rPh>
    <rPh sb="5" eb="7">
      <t>キグ</t>
    </rPh>
    <rPh sb="7" eb="10">
      <t>セイゾウギョウ</t>
    </rPh>
    <phoneticPr fontId="0"/>
  </si>
  <si>
    <r>
      <rPr>
        <sz val="11"/>
        <rFont val="ＭＳ 明朝"/>
        <family val="1"/>
        <charset val="128"/>
      </rPr>
      <t>電子部品デバイス電子回路製造業</t>
    </r>
    <rPh sb="0" eb="2">
      <t>デンシ</t>
    </rPh>
    <rPh sb="2" eb="4">
      <t>ブヒン</t>
    </rPh>
    <rPh sb="8" eb="10">
      <t>デンシ</t>
    </rPh>
    <rPh sb="10" eb="12">
      <t>カイロ</t>
    </rPh>
    <rPh sb="12" eb="15">
      <t>セイゾウギョウ</t>
    </rPh>
    <phoneticPr fontId="0"/>
  </si>
  <si>
    <r>
      <rPr>
        <sz val="11"/>
        <rFont val="ＭＳ 明朝"/>
        <family val="1"/>
        <charset val="128"/>
      </rPr>
      <t>電気機械器具製造業</t>
    </r>
    <rPh sb="1" eb="3">
      <t>キカイ</t>
    </rPh>
    <rPh sb="3" eb="5">
      <t>キグ</t>
    </rPh>
    <rPh sb="5" eb="8">
      <t>セイゾウギョウ</t>
    </rPh>
    <phoneticPr fontId="0"/>
  </si>
  <si>
    <r>
      <rPr>
        <sz val="11"/>
        <rFont val="ＭＳ 明朝"/>
        <family val="1"/>
        <charset val="128"/>
      </rPr>
      <t>情報通信機械器具製造業</t>
    </r>
    <rPh sb="3" eb="5">
      <t>キカイ</t>
    </rPh>
    <rPh sb="5" eb="7">
      <t>キグ</t>
    </rPh>
    <rPh sb="7" eb="10">
      <t>セイゾウギョウ</t>
    </rPh>
    <phoneticPr fontId="0"/>
  </si>
  <si>
    <r>
      <rPr>
        <sz val="11"/>
        <rFont val="ＭＳ 明朝"/>
        <family val="1"/>
        <charset val="128"/>
      </rPr>
      <t>輸送用機械器具製造業</t>
    </r>
    <rPh sb="2" eb="4">
      <t>キカイ</t>
    </rPh>
    <rPh sb="4" eb="6">
      <t>キグ</t>
    </rPh>
    <rPh sb="6" eb="9">
      <t>セイゾウギョウ</t>
    </rPh>
    <phoneticPr fontId="0"/>
  </si>
  <si>
    <r>
      <rPr>
        <sz val="11"/>
        <rFont val="ＭＳ 明朝"/>
        <family val="1"/>
        <charset val="128"/>
      </rPr>
      <t>機械製造業他製品</t>
    </r>
    <rPh sb="0" eb="2">
      <t>キカイ</t>
    </rPh>
    <rPh sb="2" eb="5">
      <t>セイゾウギョウ</t>
    </rPh>
    <rPh sb="5" eb="6">
      <t>ホカ</t>
    </rPh>
    <rPh sb="6" eb="8">
      <t>セイヒン</t>
    </rPh>
    <phoneticPr fontId="0"/>
  </si>
  <si>
    <r>
      <rPr>
        <sz val="11"/>
        <rFont val="ＭＳ 明朝"/>
        <family val="1"/>
        <charset val="128"/>
      </rPr>
      <t>金属製品製造業</t>
    </r>
    <rPh sb="0" eb="2">
      <t>キンゾク</t>
    </rPh>
    <rPh sb="2" eb="4">
      <t>セイヒン</t>
    </rPh>
    <rPh sb="4" eb="7">
      <t>セイゾウギョウ</t>
    </rPh>
    <phoneticPr fontId="0"/>
  </si>
  <si>
    <r>
      <rPr>
        <sz val="11"/>
        <rFont val="ＭＳ 明朝"/>
        <family val="1"/>
        <charset val="128"/>
      </rPr>
      <t>製造業（上記を除く）</t>
    </r>
    <rPh sb="1" eb="2">
      <t>ゾウ</t>
    </rPh>
    <rPh sb="4" eb="6">
      <t>ジョウキ</t>
    </rPh>
    <rPh sb="7" eb="8">
      <t>ノゾ</t>
    </rPh>
    <phoneticPr fontId="9"/>
  </si>
  <si>
    <r>
      <rPr>
        <sz val="11"/>
        <rFont val="ＭＳ 明朝"/>
        <family val="1"/>
        <charset val="128"/>
      </rPr>
      <t>木材･木製品製造業</t>
    </r>
    <rPh sb="0" eb="2">
      <t>モクザイ</t>
    </rPh>
    <rPh sb="3" eb="6">
      <t>モクセイヒン</t>
    </rPh>
    <rPh sb="6" eb="9">
      <t>セイゾウギョウ</t>
    </rPh>
    <phoneticPr fontId="0"/>
  </si>
  <si>
    <r>
      <rPr>
        <sz val="11"/>
        <rFont val="ＭＳ 明朝"/>
        <family val="1"/>
        <charset val="128"/>
      </rPr>
      <t>家具･装備品製造業</t>
    </r>
    <rPh sb="0" eb="2">
      <t>カグ</t>
    </rPh>
    <rPh sb="3" eb="6">
      <t>ソウビヒン</t>
    </rPh>
    <rPh sb="6" eb="9">
      <t>セイゾウギョウ</t>
    </rPh>
    <phoneticPr fontId="0"/>
  </si>
  <si>
    <r>
      <rPr>
        <sz val="11"/>
        <rFont val="ＭＳ 明朝"/>
        <family val="1"/>
        <charset val="128"/>
      </rPr>
      <t>印刷･同関連業</t>
    </r>
    <phoneticPr fontId="9"/>
  </si>
  <si>
    <r>
      <rPr>
        <sz val="11"/>
        <rFont val="ＭＳ 明朝"/>
        <family val="1"/>
        <charset val="128"/>
      </rPr>
      <t>プラスチック製品製造業</t>
    </r>
    <rPh sb="6" eb="8">
      <t>セイヒン</t>
    </rPh>
    <rPh sb="8" eb="11">
      <t>セイゾウギョウスイサンスイサンヨウショクギョウ</t>
    </rPh>
    <phoneticPr fontId="0"/>
  </si>
  <si>
    <r>
      <rPr>
        <sz val="11"/>
        <rFont val="ＭＳ 明朝"/>
        <family val="1"/>
        <charset val="128"/>
      </rPr>
      <t>ゴム製品製造業</t>
    </r>
    <rPh sb="2" eb="4">
      <t>セイヒン</t>
    </rPh>
    <rPh sb="4" eb="7">
      <t>セイゾウギョウスイサンスイサンヨウショクギョウ</t>
    </rPh>
    <phoneticPr fontId="0"/>
  </si>
  <si>
    <r>
      <rPr>
        <sz val="11"/>
        <rFont val="ＭＳ 明朝"/>
        <family val="1"/>
        <charset val="128"/>
      </rPr>
      <t>なめし革･同製品･毛皮製造業</t>
    </r>
    <rPh sb="3" eb="4">
      <t>カワ</t>
    </rPh>
    <rPh sb="5" eb="8">
      <t>ドウセイヒン</t>
    </rPh>
    <rPh sb="9" eb="11">
      <t>ケガワ</t>
    </rPh>
    <rPh sb="11" eb="14">
      <t>セイゾウギョウ</t>
    </rPh>
    <phoneticPr fontId="0"/>
  </si>
  <si>
    <r>
      <rPr>
        <sz val="11"/>
        <rFont val="ＭＳ 明朝"/>
        <family val="1"/>
        <charset val="128"/>
      </rPr>
      <t>他製造業</t>
    </r>
    <phoneticPr fontId="9"/>
  </si>
  <si>
    <r>
      <rPr>
        <b/>
        <sz val="11"/>
        <rFont val="ＭＳ 明朝"/>
        <family val="1"/>
        <charset val="128"/>
      </rPr>
      <t>業務他</t>
    </r>
    <r>
      <rPr>
        <b/>
        <sz val="11"/>
        <rFont val="Century"/>
        <family val="1"/>
      </rPr>
      <t>(</t>
    </r>
    <r>
      <rPr>
        <b/>
        <sz val="11"/>
        <rFont val="ＭＳ 明朝"/>
        <family val="1"/>
        <charset val="128"/>
      </rPr>
      <t>第三次産業</t>
    </r>
    <r>
      <rPr>
        <b/>
        <sz val="11"/>
        <rFont val="Century"/>
        <family val="1"/>
      </rPr>
      <t>)</t>
    </r>
  </si>
  <si>
    <r>
      <rPr>
        <sz val="11"/>
        <rFont val="ＭＳ 明朝"/>
        <family val="1"/>
        <charset val="128"/>
      </rPr>
      <t>情報通信・運輸郵便・電気ガス水道業</t>
    </r>
  </si>
  <si>
    <r>
      <rPr>
        <sz val="11"/>
        <rFont val="ＭＳ 明朝"/>
        <family val="1"/>
        <charset val="128"/>
      </rPr>
      <t>電気ガス熱供給水道業</t>
    </r>
    <phoneticPr fontId="9"/>
  </si>
  <si>
    <r>
      <rPr>
        <sz val="11"/>
        <rFont val="ＭＳ 明朝"/>
        <family val="1"/>
        <charset val="128"/>
      </rPr>
      <t>情報通信業</t>
    </r>
    <phoneticPr fontId="9"/>
  </si>
  <si>
    <r>
      <rPr>
        <sz val="11"/>
        <rFont val="ＭＳ 明朝"/>
        <family val="1"/>
        <charset val="128"/>
      </rPr>
      <t>運輸業･郵便業</t>
    </r>
    <phoneticPr fontId="9"/>
  </si>
  <si>
    <r>
      <rPr>
        <sz val="11"/>
        <rFont val="ＭＳ 明朝"/>
        <family val="1"/>
        <charset val="128"/>
      </rPr>
      <t>卸売業･小売業</t>
    </r>
  </si>
  <si>
    <r>
      <rPr>
        <sz val="11"/>
        <rFont val="ＭＳ 明朝"/>
        <family val="1"/>
        <charset val="128"/>
      </rPr>
      <t>金融業･保険業</t>
    </r>
  </si>
  <si>
    <r>
      <rPr>
        <sz val="11"/>
        <rFont val="ＭＳ 明朝"/>
        <family val="1"/>
        <charset val="128"/>
      </rPr>
      <t>不動産業･物品賃貸業</t>
    </r>
  </si>
  <si>
    <r>
      <rPr>
        <sz val="11"/>
        <rFont val="ＭＳ 明朝"/>
        <family val="1"/>
        <charset val="128"/>
      </rPr>
      <t>宿泊飲食・専門技術・生活関連サービス業</t>
    </r>
    <rPh sb="5" eb="7">
      <t>センモン</t>
    </rPh>
    <rPh sb="7" eb="9">
      <t>ギジュツ</t>
    </rPh>
    <rPh sb="10" eb="12">
      <t>セイカツ</t>
    </rPh>
    <rPh sb="12" eb="14">
      <t>カンレン</t>
    </rPh>
    <phoneticPr fontId="9"/>
  </si>
  <si>
    <r>
      <rPr>
        <sz val="11"/>
        <rFont val="ＭＳ 明朝"/>
        <family val="1"/>
        <charset val="128"/>
      </rPr>
      <t>学術研究･専門･技術サービス業</t>
    </r>
  </si>
  <si>
    <r>
      <rPr>
        <sz val="11"/>
        <rFont val="ＭＳ 明朝"/>
        <family val="1"/>
        <charset val="128"/>
      </rPr>
      <t>宿泊業･飲食サービス業</t>
    </r>
  </si>
  <si>
    <r>
      <rPr>
        <sz val="11"/>
        <rFont val="ＭＳ 明朝"/>
        <family val="1"/>
        <charset val="128"/>
      </rPr>
      <t>生活関連サービス業･娯楽業</t>
    </r>
  </si>
  <si>
    <r>
      <rPr>
        <sz val="11"/>
        <rFont val="ＭＳ 明朝"/>
        <family val="1"/>
        <charset val="128"/>
      </rPr>
      <t>教育･学習支援業・医療・保健衛生・社会福祉他</t>
    </r>
    <rPh sb="12" eb="16">
      <t>ホケンエイセイ</t>
    </rPh>
    <rPh sb="17" eb="21">
      <t>シャカイフクシ</t>
    </rPh>
    <rPh sb="21" eb="22">
      <t>ホカ</t>
    </rPh>
    <phoneticPr fontId="9"/>
  </si>
  <si>
    <r>
      <rPr>
        <sz val="11"/>
        <rFont val="ＭＳ 明朝"/>
        <family val="1"/>
        <charset val="128"/>
      </rPr>
      <t>教育･学習支援業</t>
    </r>
  </si>
  <si>
    <r>
      <rPr>
        <sz val="11"/>
        <rFont val="ＭＳ 明朝"/>
        <family val="1"/>
        <charset val="128"/>
      </rPr>
      <t>医療･福祉</t>
    </r>
  </si>
  <si>
    <r>
      <rPr>
        <sz val="11"/>
        <rFont val="ＭＳ 明朝"/>
        <family val="1"/>
        <charset val="128"/>
      </rPr>
      <t>複合サービス事業</t>
    </r>
  </si>
  <si>
    <r>
      <rPr>
        <sz val="11"/>
        <rFont val="ＭＳ 明朝"/>
        <family val="1"/>
        <charset val="128"/>
      </rPr>
      <t>他サービス業</t>
    </r>
  </si>
  <si>
    <r>
      <rPr>
        <sz val="11"/>
        <rFont val="ＭＳ 明朝"/>
        <family val="1"/>
        <charset val="128"/>
      </rPr>
      <t>公務・分類不明</t>
    </r>
    <rPh sb="3" eb="5">
      <t>ブンルイ</t>
    </rPh>
    <rPh sb="5" eb="7">
      <t>フメイ</t>
    </rPh>
    <phoneticPr fontId="9"/>
  </si>
  <si>
    <r>
      <rPr>
        <sz val="11"/>
        <rFont val="ＭＳ 明朝"/>
        <family val="1"/>
        <charset val="128"/>
      </rPr>
      <t>公務</t>
    </r>
  </si>
  <si>
    <r>
      <rPr>
        <sz val="11"/>
        <rFont val="ＭＳ 明朝"/>
        <family val="1"/>
        <charset val="128"/>
      </rPr>
      <t>分類不能･内訳推計誤差</t>
    </r>
  </si>
  <si>
    <r>
      <rPr>
        <b/>
        <sz val="11"/>
        <rFont val="ＭＳ 明朝"/>
        <family val="1"/>
        <charset val="128"/>
      </rPr>
      <t>旅客</t>
    </r>
    <rPh sb="0" eb="2">
      <t>リョキャク</t>
    </rPh>
    <phoneticPr fontId="9"/>
  </si>
  <si>
    <r>
      <rPr>
        <sz val="11"/>
        <rFont val="ＭＳ 明朝"/>
        <family val="1"/>
        <charset val="128"/>
      </rPr>
      <t>自動車</t>
    </r>
    <rPh sb="0" eb="3">
      <t>ジドウシャ</t>
    </rPh>
    <phoneticPr fontId="9"/>
  </si>
  <si>
    <r>
      <rPr>
        <sz val="11"/>
        <rFont val="ＭＳ 明朝"/>
        <family val="1"/>
        <charset val="128"/>
      </rPr>
      <t>　乗用車</t>
    </r>
    <rPh sb="1" eb="4">
      <t>ジョウヨウシャ</t>
    </rPh>
    <phoneticPr fontId="9"/>
  </si>
  <si>
    <r>
      <rPr>
        <sz val="11"/>
        <rFont val="ＭＳ 明朝"/>
        <family val="1"/>
        <charset val="128"/>
      </rPr>
      <t>　　自家用車</t>
    </r>
    <rPh sb="2" eb="6">
      <t>ジカヨウシャ</t>
    </rPh>
    <phoneticPr fontId="9"/>
  </si>
  <si>
    <r>
      <rPr>
        <sz val="11"/>
        <rFont val="ＭＳ 明朝"/>
        <family val="1"/>
        <charset val="128"/>
      </rPr>
      <t>　　　　家計利用分</t>
    </r>
    <rPh sb="4" eb="6">
      <t>カケイ</t>
    </rPh>
    <rPh sb="6" eb="8">
      <t>リヨウ</t>
    </rPh>
    <rPh sb="8" eb="9">
      <t>ブン</t>
    </rPh>
    <phoneticPr fontId="9"/>
  </si>
  <si>
    <r>
      <rPr>
        <sz val="11"/>
        <rFont val="ＭＳ 明朝"/>
        <family val="1"/>
        <charset val="128"/>
      </rPr>
      <t>　　　　企業利用寄与</t>
    </r>
    <phoneticPr fontId="9"/>
  </si>
  <si>
    <r>
      <rPr>
        <sz val="11"/>
        <rFont val="ＭＳ 明朝"/>
        <family val="1"/>
        <charset val="128"/>
      </rPr>
      <t>　　営業用</t>
    </r>
    <r>
      <rPr>
        <sz val="11"/>
        <rFont val="Century"/>
        <family val="1"/>
      </rPr>
      <t>/</t>
    </r>
    <r>
      <rPr>
        <sz val="11"/>
        <rFont val="ＭＳ 明朝"/>
        <family val="1"/>
        <charset val="128"/>
      </rPr>
      <t>タクシー</t>
    </r>
    <phoneticPr fontId="9"/>
  </si>
  <si>
    <r>
      <rPr>
        <sz val="11"/>
        <rFont val="ＭＳ 明朝"/>
        <family val="1"/>
        <charset val="128"/>
      </rPr>
      <t>　バス</t>
    </r>
    <phoneticPr fontId="9"/>
  </si>
  <si>
    <r>
      <rPr>
        <sz val="11"/>
        <rFont val="ＭＳ 明朝"/>
        <family val="1"/>
        <charset val="128"/>
      </rPr>
      <t>　　自家用</t>
    </r>
    <phoneticPr fontId="9"/>
  </si>
  <si>
    <r>
      <rPr>
        <sz val="11"/>
        <rFont val="ＭＳ 明朝"/>
        <family val="1"/>
        <charset val="128"/>
      </rPr>
      <t>　　営業用　</t>
    </r>
    <phoneticPr fontId="9"/>
  </si>
  <si>
    <r>
      <rPr>
        <sz val="11"/>
        <rFont val="ＭＳ 明朝"/>
        <family val="1"/>
        <charset val="128"/>
      </rPr>
      <t>　二輪車</t>
    </r>
    <rPh sb="1" eb="4">
      <t>ニリンシャ</t>
    </rPh>
    <phoneticPr fontId="9"/>
  </si>
  <si>
    <r>
      <rPr>
        <sz val="11"/>
        <rFont val="ＭＳ 明朝"/>
        <family val="1"/>
        <charset val="128"/>
      </rPr>
      <t>鉄道</t>
    </r>
    <rPh sb="0" eb="2">
      <t>テツドウ</t>
    </rPh>
    <phoneticPr fontId="9"/>
  </si>
  <si>
    <r>
      <rPr>
        <sz val="11"/>
        <rFont val="ＭＳ 明朝"/>
        <family val="1"/>
        <charset val="128"/>
      </rPr>
      <t>船舶</t>
    </r>
    <rPh sb="0" eb="2">
      <t>センパク</t>
    </rPh>
    <phoneticPr fontId="9"/>
  </si>
  <si>
    <r>
      <rPr>
        <sz val="11"/>
        <rFont val="ＭＳ 明朝"/>
        <family val="1"/>
        <charset val="128"/>
      </rPr>
      <t>航空機</t>
    </r>
    <rPh sb="0" eb="3">
      <t>コウクウキ</t>
    </rPh>
    <phoneticPr fontId="9"/>
  </si>
  <si>
    <r>
      <rPr>
        <b/>
        <sz val="11"/>
        <rFont val="ＭＳ 明朝"/>
        <family val="1"/>
        <charset val="128"/>
      </rPr>
      <t>貨物</t>
    </r>
    <rPh sb="0" eb="2">
      <t>カモツ</t>
    </rPh>
    <phoneticPr fontId="9"/>
  </si>
  <si>
    <r>
      <rPr>
        <sz val="11"/>
        <rFont val="ＭＳ 明朝"/>
        <family val="1"/>
        <charset val="128"/>
      </rPr>
      <t>　営業用</t>
    </r>
    <phoneticPr fontId="9"/>
  </si>
  <si>
    <r>
      <rPr>
        <sz val="11"/>
        <rFont val="ＭＳ 明朝"/>
        <family val="1"/>
        <charset val="128"/>
      </rPr>
      <t>　自家用</t>
    </r>
    <phoneticPr fontId="9"/>
  </si>
  <si>
    <r>
      <rPr>
        <sz val="11"/>
        <rFont val="ＭＳ 明朝"/>
        <family val="1"/>
        <charset val="128"/>
      </rPr>
      <t>　　貨物輸送寄与</t>
    </r>
    <phoneticPr fontId="9"/>
  </si>
  <si>
    <r>
      <rPr>
        <sz val="11"/>
        <rFont val="ＭＳ 明朝"/>
        <family val="1"/>
        <charset val="128"/>
      </rPr>
      <t>　　乗員輸送寄与</t>
    </r>
    <phoneticPr fontId="9"/>
  </si>
  <si>
    <r>
      <rPr>
        <sz val="11"/>
        <color indexed="8"/>
        <rFont val="ＭＳ 明朝"/>
        <family val="1"/>
        <charset val="128"/>
      </rPr>
      <t>北海道</t>
    </r>
  </si>
  <si>
    <r>
      <rPr>
        <sz val="11"/>
        <color indexed="8"/>
        <rFont val="ＭＳ 明朝"/>
        <family val="1"/>
        <charset val="128"/>
      </rPr>
      <t>東　北</t>
    </r>
  </si>
  <si>
    <r>
      <rPr>
        <sz val="11"/>
        <color indexed="8"/>
        <rFont val="ＭＳ 明朝"/>
        <family val="1"/>
        <charset val="128"/>
      </rPr>
      <t>関　東</t>
    </r>
  </si>
  <si>
    <r>
      <rPr>
        <sz val="11"/>
        <color indexed="8"/>
        <rFont val="ＭＳ 明朝"/>
        <family val="1"/>
        <charset val="128"/>
      </rPr>
      <t>北　陸</t>
    </r>
  </si>
  <si>
    <r>
      <rPr>
        <sz val="11"/>
        <color indexed="8"/>
        <rFont val="ＭＳ 明朝"/>
        <family val="1"/>
        <charset val="128"/>
      </rPr>
      <t>東　海</t>
    </r>
  </si>
  <si>
    <r>
      <rPr>
        <sz val="11"/>
        <color indexed="8"/>
        <rFont val="ＭＳ 明朝"/>
        <family val="1"/>
        <charset val="128"/>
      </rPr>
      <t>関　西</t>
    </r>
  </si>
  <si>
    <r>
      <rPr>
        <sz val="11"/>
        <color indexed="8"/>
        <rFont val="ＭＳ 明朝"/>
        <family val="1"/>
        <charset val="128"/>
      </rPr>
      <t>中　国</t>
    </r>
  </si>
  <si>
    <r>
      <rPr>
        <sz val="11"/>
        <color indexed="8"/>
        <rFont val="ＭＳ 明朝"/>
        <family val="1"/>
        <charset val="128"/>
      </rPr>
      <t>四　国　</t>
    </r>
  </si>
  <si>
    <r>
      <rPr>
        <sz val="11"/>
        <color indexed="8"/>
        <rFont val="ＭＳ 明朝"/>
        <family val="1"/>
        <charset val="128"/>
      </rPr>
      <t>九　州</t>
    </r>
  </si>
  <si>
    <r>
      <rPr>
        <sz val="11"/>
        <color indexed="8"/>
        <rFont val="ＭＳ 明朝"/>
        <family val="1"/>
        <charset val="128"/>
      </rPr>
      <t>沖　縄</t>
    </r>
  </si>
  <si>
    <r>
      <rPr>
        <sz val="11"/>
        <rFont val="ＭＳ 明朝"/>
        <family val="1"/>
        <charset val="128"/>
      </rPr>
      <t>地域内訳推計誤差等</t>
    </r>
    <rPh sb="8" eb="9">
      <t>トウ</t>
    </rPh>
    <phoneticPr fontId="9"/>
  </si>
  <si>
    <r>
      <rPr>
        <b/>
        <sz val="11"/>
        <rFont val="ＭＳ 明朝"/>
        <family val="1"/>
        <charset val="128"/>
      </rPr>
      <t>食品・飲料産業</t>
    </r>
    <phoneticPr fontId="9"/>
  </si>
  <si>
    <r>
      <rPr>
        <b/>
        <sz val="11"/>
        <color theme="1"/>
        <rFont val="ＭＳ 明朝"/>
        <family val="1"/>
        <charset val="128"/>
      </rPr>
      <t>その他（農業・間接</t>
    </r>
    <r>
      <rPr>
        <b/>
        <sz val="11"/>
        <color theme="1"/>
        <rFont val="Century"/>
        <family val="1"/>
      </rPr>
      <t>CO</t>
    </r>
    <r>
      <rPr>
        <b/>
        <vertAlign val="subscript"/>
        <sz val="11"/>
        <color theme="1"/>
        <rFont val="Century"/>
        <family val="1"/>
      </rPr>
      <t>2</t>
    </r>
    <r>
      <rPr>
        <b/>
        <sz val="11"/>
        <color theme="1"/>
        <rFont val="ＭＳ 明朝"/>
        <family val="1"/>
        <charset val="128"/>
      </rPr>
      <t>等）</t>
    </r>
    <rPh sb="2" eb="3">
      <t>タ</t>
    </rPh>
    <rPh sb="4" eb="6">
      <t>ノウギョウ</t>
    </rPh>
    <rPh sb="7" eb="9">
      <t>カンセツ</t>
    </rPh>
    <rPh sb="12" eb="13">
      <t>トウ</t>
    </rPh>
    <phoneticPr fontId="9"/>
  </si>
  <si>
    <r>
      <rPr>
        <sz val="11"/>
        <rFont val="ＭＳ 明朝"/>
        <family val="1"/>
        <charset val="128"/>
      </rPr>
      <t>燃料からの漏出他</t>
    </r>
  </si>
  <si>
    <r>
      <rPr>
        <sz val="11"/>
        <rFont val="ＭＳ 明朝"/>
        <family val="1"/>
        <charset val="128"/>
      </rPr>
      <t>間接</t>
    </r>
    <r>
      <rPr>
        <sz val="11"/>
        <rFont val="Century"/>
        <family val="1"/>
      </rPr>
      <t>CO</t>
    </r>
    <r>
      <rPr>
        <vertAlign val="subscript"/>
        <sz val="11"/>
        <rFont val="ＭＳ 明朝"/>
        <family val="1"/>
        <charset val="128"/>
      </rPr>
      <t>２</t>
    </r>
    <r>
      <rPr>
        <sz val="11"/>
        <color rgb="FFFF0000"/>
        <rFont val="ＭＳ Ｐ明朝"/>
        <family val="1"/>
        <charset val="128"/>
      </rPr>
      <t/>
    </r>
    <phoneticPr fontId="9"/>
  </si>
  <si>
    <r>
      <rPr>
        <sz val="11"/>
        <rFont val="ＭＳ 明朝"/>
        <family val="1"/>
        <charset val="128"/>
      </rPr>
      <t>非鉄金属</t>
    </r>
    <rPh sb="0" eb="1">
      <t>ヒ</t>
    </rPh>
    <rPh sb="1" eb="2">
      <t>テツ</t>
    </rPh>
    <rPh sb="2" eb="4">
      <t>キンゾク</t>
    </rPh>
    <phoneticPr fontId="9"/>
  </si>
  <si>
    <r>
      <rPr>
        <sz val="11"/>
        <rFont val="ＭＳ 明朝"/>
        <family val="1"/>
        <charset val="128"/>
      </rPr>
      <t>機械（含金属製品）</t>
    </r>
    <rPh sb="0" eb="2">
      <t>キカイ</t>
    </rPh>
    <rPh sb="3" eb="4">
      <t>フク</t>
    </rPh>
    <rPh sb="4" eb="6">
      <t>キンゾク</t>
    </rPh>
    <rPh sb="6" eb="8">
      <t>セイヒン</t>
    </rPh>
    <phoneticPr fontId="0"/>
  </si>
  <si>
    <r>
      <rPr>
        <sz val="11"/>
        <rFont val="ＭＳ 明朝"/>
        <family val="1"/>
        <charset val="128"/>
      </rPr>
      <t>製造業（上記を除く）</t>
    </r>
    <rPh sb="0" eb="3">
      <t>セイゾウギョウ</t>
    </rPh>
    <rPh sb="4" eb="6">
      <t>ジョウキ</t>
    </rPh>
    <rPh sb="7" eb="8">
      <t>ノゾ</t>
    </rPh>
    <phoneticPr fontId="0"/>
  </si>
  <si>
    <r>
      <rPr>
        <sz val="11"/>
        <rFont val="ＭＳ 明朝"/>
        <family val="1"/>
        <charset val="128"/>
      </rPr>
      <t>自動車（旅客）</t>
    </r>
    <rPh sb="0" eb="3">
      <t>ジドウシャ</t>
    </rPh>
    <rPh sb="4" eb="6">
      <t>リョカク</t>
    </rPh>
    <phoneticPr fontId="9"/>
  </si>
  <si>
    <r>
      <rPr>
        <sz val="11"/>
        <rFont val="ＭＳ 明朝"/>
        <family val="1"/>
        <charset val="128"/>
      </rPr>
      <t>鉄道・船舶・航空（旅客）</t>
    </r>
    <rPh sb="0" eb="2">
      <t>テツドウ</t>
    </rPh>
    <rPh sb="3" eb="5">
      <t>センパク</t>
    </rPh>
    <rPh sb="6" eb="8">
      <t>コウクウ</t>
    </rPh>
    <rPh sb="9" eb="11">
      <t>リョカク</t>
    </rPh>
    <phoneticPr fontId="9"/>
  </si>
  <si>
    <r>
      <rPr>
        <sz val="11"/>
        <rFont val="ＭＳ 明朝"/>
        <family val="1"/>
        <charset val="128"/>
      </rPr>
      <t>自動車（貨物）</t>
    </r>
    <rPh sb="0" eb="3">
      <t>ジドウシャ</t>
    </rPh>
    <rPh sb="4" eb="6">
      <t>カモツ</t>
    </rPh>
    <phoneticPr fontId="9"/>
  </si>
  <si>
    <r>
      <rPr>
        <sz val="11"/>
        <rFont val="ＭＳ 明朝"/>
        <family val="1"/>
        <charset val="128"/>
      </rPr>
      <t>鉄道・船舶・航空（貨物）</t>
    </r>
    <rPh sb="0" eb="2">
      <t>テツドウ</t>
    </rPh>
    <rPh sb="3" eb="5">
      <t>センパク</t>
    </rPh>
    <rPh sb="6" eb="8">
      <t>コウクウ</t>
    </rPh>
    <rPh sb="9" eb="11">
      <t>カモツ</t>
    </rPh>
    <phoneticPr fontId="9"/>
  </si>
  <si>
    <r>
      <rPr>
        <sz val="11"/>
        <rFont val="ＭＳ 明朝"/>
        <family val="1"/>
        <charset val="128"/>
      </rPr>
      <t>間接</t>
    </r>
    <r>
      <rPr>
        <sz val="11"/>
        <rFont val="Century"/>
        <family val="1"/>
      </rPr>
      <t>CO</t>
    </r>
    <r>
      <rPr>
        <vertAlign val="subscript"/>
        <sz val="11"/>
        <rFont val="Century"/>
        <family val="1"/>
      </rPr>
      <t>2</t>
    </r>
    <phoneticPr fontId="9"/>
  </si>
  <si>
    <r>
      <rPr>
        <sz val="11"/>
        <rFont val="ＭＳ 明朝"/>
        <family val="1"/>
        <charset val="128"/>
      </rPr>
      <t>■排出量　</t>
    </r>
    <r>
      <rPr>
        <sz val="11"/>
        <rFont val="Century"/>
        <family val="1"/>
      </rPr>
      <t>[Mt CO</t>
    </r>
    <r>
      <rPr>
        <vertAlign val="subscript"/>
        <sz val="11"/>
        <rFont val="Century"/>
        <family val="1"/>
      </rPr>
      <t>2</t>
    </r>
    <r>
      <rPr>
        <sz val="11"/>
        <rFont val="Century"/>
        <family val="1"/>
      </rPr>
      <t>]</t>
    </r>
    <phoneticPr fontId="9"/>
  </si>
  <si>
    <r>
      <rPr>
        <sz val="11"/>
        <color theme="0" tint="-0.249977111117893"/>
        <rFont val="ＭＳ 明朝"/>
        <family val="1"/>
        <charset val="128"/>
      </rPr>
      <t>エネルギー転換部門（電気熱配分誤差）</t>
    </r>
    <rPh sb="5" eb="7">
      <t>テンカン</t>
    </rPh>
    <rPh sb="7" eb="9">
      <t>ブモン</t>
    </rPh>
    <rPh sb="10" eb="12">
      <t>デンキ</t>
    </rPh>
    <rPh sb="12" eb="13">
      <t>ネツ</t>
    </rPh>
    <rPh sb="13" eb="15">
      <t>ハイブン</t>
    </rPh>
    <rPh sb="15" eb="17">
      <t>ゴサ</t>
    </rPh>
    <phoneticPr fontId="9"/>
  </si>
  <si>
    <r>
      <rPr>
        <sz val="11"/>
        <rFont val="ＭＳ 明朝"/>
        <family val="1"/>
        <charset val="128"/>
      </rPr>
      <t>エネルギー転換部門（製油所・発電所等）</t>
    </r>
    <rPh sb="5" eb="7">
      <t>テンカン</t>
    </rPh>
    <rPh sb="7" eb="9">
      <t>ブモン</t>
    </rPh>
    <rPh sb="10" eb="13">
      <t>セイユショ</t>
    </rPh>
    <rPh sb="14" eb="18">
      <t>ハツデンショトウ</t>
    </rPh>
    <phoneticPr fontId="9"/>
  </si>
  <si>
    <r>
      <rPr>
        <sz val="11"/>
        <rFont val="ＭＳ 明朝"/>
        <family val="1"/>
        <charset val="128"/>
      </rPr>
      <t>■</t>
    </r>
    <r>
      <rPr>
        <sz val="11"/>
        <rFont val="Century"/>
        <family val="1"/>
      </rPr>
      <t>1990</t>
    </r>
    <r>
      <rPr>
        <sz val="11"/>
        <rFont val="ＭＳ 明朝"/>
        <family val="1"/>
        <charset val="128"/>
      </rPr>
      <t>年度比</t>
    </r>
    <rPh sb="5" eb="7">
      <t>ネンド</t>
    </rPh>
    <rPh sb="7" eb="8">
      <t>ヒ</t>
    </rPh>
    <phoneticPr fontId="9"/>
  </si>
  <si>
    <r>
      <rPr>
        <sz val="11"/>
        <rFont val="ＭＳ 明朝"/>
        <family val="1"/>
        <charset val="128"/>
      </rPr>
      <t>■</t>
    </r>
    <r>
      <rPr>
        <sz val="11"/>
        <rFont val="Century"/>
        <family val="1"/>
      </rPr>
      <t>2005</t>
    </r>
    <r>
      <rPr>
        <sz val="11"/>
        <rFont val="ＭＳ 明朝"/>
        <family val="1"/>
        <charset val="128"/>
      </rPr>
      <t>年度比</t>
    </r>
    <rPh sb="5" eb="7">
      <t>ネンド</t>
    </rPh>
    <rPh sb="7" eb="8">
      <t>ヒ</t>
    </rPh>
    <phoneticPr fontId="9"/>
  </si>
  <si>
    <r>
      <rPr>
        <sz val="11"/>
        <rFont val="ＭＳ 明朝"/>
        <family val="1"/>
        <charset val="128"/>
      </rPr>
      <t>■</t>
    </r>
    <r>
      <rPr>
        <sz val="11"/>
        <rFont val="Century"/>
        <family val="1"/>
      </rPr>
      <t>2013</t>
    </r>
    <r>
      <rPr>
        <sz val="11"/>
        <rFont val="ＭＳ 明朝"/>
        <family val="1"/>
        <charset val="128"/>
      </rPr>
      <t>年度比</t>
    </r>
    <rPh sb="5" eb="7">
      <t>ネンド</t>
    </rPh>
    <rPh sb="7" eb="8">
      <t>ヒ</t>
    </rPh>
    <phoneticPr fontId="9"/>
  </si>
  <si>
    <r>
      <rPr>
        <sz val="11"/>
        <rFont val="ＭＳ 明朝"/>
        <family val="1"/>
        <charset val="128"/>
      </rPr>
      <t>■排出量</t>
    </r>
    <r>
      <rPr>
        <sz val="11"/>
        <rFont val="Century"/>
        <family val="1"/>
      </rPr>
      <t>(CO</t>
    </r>
    <r>
      <rPr>
        <vertAlign val="subscript"/>
        <sz val="11"/>
        <rFont val="Century"/>
        <family val="1"/>
      </rPr>
      <t xml:space="preserve">2 </t>
    </r>
    <r>
      <rPr>
        <sz val="11"/>
        <rFont val="ＭＳ 明朝"/>
        <family val="1"/>
        <charset val="128"/>
      </rPr>
      <t>換算</t>
    </r>
    <r>
      <rPr>
        <sz val="11"/>
        <rFont val="Century"/>
        <family val="1"/>
      </rPr>
      <t xml:space="preserve">) </t>
    </r>
    <r>
      <rPr>
        <sz val="11"/>
        <rFont val="ＭＳ 明朝"/>
        <family val="1"/>
        <charset val="128"/>
      </rPr>
      <t>　</t>
    </r>
    <r>
      <rPr>
        <sz val="11"/>
        <rFont val="Century"/>
        <family val="1"/>
      </rPr>
      <t>[kt CO</t>
    </r>
    <r>
      <rPr>
        <vertAlign val="subscript"/>
        <sz val="11"/>
        <rFont val="Century"/>
        <family val="1"/>
      </rPr>
      <t>2</t>
    </r>
    <r>
      <rPr>
        <sz val="11"/>
        <rFont val="Century"/>
        <family val="1"/>
      </rPr>
      <t xml:space="preserve"> eq.]</t>
    </r>
    <rPh sb="1" eb="3">
      <t>ハイシュツ</t>
    </rPh>
    <rPh sb="3" eb="4">
      <t>リョウ</t>
    </rPh>
    <rPh sb="9" eb="11">
      <t>カンザン</t>
    </rPh>
    <phoneticPr fontId="9"/>
  </si>
  <si>
    <r>
      <t xml:space="preserve">1A. </t>
    </r>
    <r>
      <rPr>
        <sz val="11"/>
        <rFont val="ＭＳ 明朝"/>
        <family val="1"/>
        <charset val="128"/>
      </rPr>
      <t>燃料の燃焼</t>
    </r>
    <rPh sb="4" eb="6">
      <t>ネンリョウ</t>
    </rPh>
    <rPh sb="7" eb="9">
      <t>ネンショウ</t>
    </rPh>
    <phoneticPr fontId="9"/>
  </si>
  <si>
    <r>
      <t xml:space="preserve">1A1. </t>
    </r>
    <r>
      <rPr>
        <sz val="11"/>
        <rFont val="ＭＳ 明朝"/>
        <family val="1"/>
        <charset val="128"/>
      </rPr>
      <t>エネルギー転換</t>
    </r>
    <rPh sb="10" eb="12">
      <t>テンカン</t>
    </rPh>
    <phoneticPr fontId="9"/>
  </si>
  <si>
    <r>
      <t xml:space="preserve">1A2. </t>
    </r>
    <r>
      <rPr>
        <sz val="11"/>
        <rFont val="ＭＳ 明朝"/>
        <family val="1"/>
        <charset val="128"/>
      </rPr>
      <t>産業</t>
    </r>
    <rPh sb="5" eb="7">
      <t>サンギョウ</t>
    </rPh>
    <phoneticPr fontId="9"/>
  </si>
  <si>
    <r>
      <t xml:space="preserve">1A3. </t>
    </r>
    <r>
      <rPr>
        <sz val="11"/>
        <rFont val="ＭＳ 明朝"/>
        <family val="1"/>
        <charset val="128"/>
      </rPr>
      <t>運輸</t>
    </r>
    <rPh sb="5" eb="7">
      <t>ウンユ</t>
    </rPh>
    <phoneticPr fontId="9"/>
  </si>
  <si>
    <r>
      <t xml:space="preserve">1A4. </t>
    </r>
    <r>
      <rPr>
        <sz val="11"/>
        <rFont val="ＭＳ 明朝"/>
        <family val="1"/>
        <charset val="128"/>
      </rPr>
      <t>家庭・業務・農林水産業</t>
    </r>
    <rPh sb="5" eb="7">
      <t>カテイ</t>
    </rPh>
    <rPh sb="8" eb="10">
      <t>ギョウム</t>
    </rPh>
    <rPh sb="11" eb="13">
      <t>ノウリン</t>
    </rPh>
    <rPh sb="13" eb="16">
      <t>スイサンギョウ</t>
    </rPh>
    <phoneticPr fontId="9"/>
  </si>
  <si>
    <r>
      <t>1A5.</t>
    </r>
    <r>
      <rPr>
        <sz val="11"/>
        <rFont val="ＭＳ 明朝"/>
        <family val="1"/>
        <charset val="128"/>
      </rPr>
      <t>その他</t>
    </r>
    <rPh sb="6" eb="7">
      <t>タ</t>
    </rPh>
    <phoneticPr fontId="9"/>
  </si>
  <si>
    <r>
      <t xml:space="preserve">1B. </t>
    </r>
    <r>
      <rPr>
        <sz val="11"/>
        <rFont val="ＭＳ 明朝"/>
        <family val="1"/>
        <charset val="128"/>
      </rPr>
      <t>燃料の漏出</t>
    </r>
    <rPh sb="4" eb="6">
      <t>ネンリョウ</t>
    </rPh>
    <rPh sb="7" eb="9">
      <t>ロウシュツ</t>
    </rPh>
    <phoneticPr fontId="9"/>
  </si>
  <si>
    <r>
      <t xml:space="preserve">1B2. </t>
    </r>
    <r>
      <rPr>
        <sz val="11"/>
        <rFont val="ＭＳ 明朝"/>
        <family val="1"/>
        <charset val="128"/>
      </rPr>
      <t>石油天然ガス等</t>
    </r>
    <rPh sb="5" eb="7">
      <t>セキユ</t>
    </rPh>
    <rPh sb="7" eb="9">
      <t>テンネン</t>
    </rPh>
    <rPh sb="11" eb="12">
      <t>トウ</t>
    </rPh>
    <phoneticPr fontId="9"/>
  </si>
  <si>
    <r>
      <t xml:space="preserve">2B. </t>
    </r>
    <r>
      <rPr>
        <sz val="11"/>
        <rFont val="ＭＳ 明朝"/>
        <family val="1"/>
        <charset val="128"/>
      </rPr>
      <t>化学産業</t>
    </r>
    <rPh sb="4" eb="6">
      <t>カガク</t>
    </rPh>
    <rPh sb="6" eb="8">
      <t>サンギョウ</t>
    </rPh>
    <phoneticPr fontId="9"/>
  </si>
  <si>
    <r>
      <t xml:space="preserve">2C. </t>
    </r>
    <r>
      <rPr>
        <sz val="11"/>
        <rFont val="ＭＳ 明朝"/>
        <family val="1"/>
        <charset val="128"/>
      </rPr>
      <t>金属の生産</t>
    </r>
    <rPh sb="4" eb="6">
      <t>キンゾク</t>
    </rPh>
    <rPh sb="7" eb="9">
      <t>セイサン</t>
    </rPh>
    <phoneticPr fontId="9"/>
  </si>
  <si>
    <r>
      <t xml:space="preserve">3. </t>
    </r>
    <r>
      <rPr>
        <sz val="11"/>
        <rFont val="ＭＳ 明朝"/>
        <family val="1"/>
        <charset val="128"/>
      </rPr>
      <t>農業</t>
    </r>
    <rPh sb="3" eb="5">
      <t>ノウギョウ</t>
    </rPh>
    <phoneticPr fontId="9"/>
  </si>
  <si>
    <r>
      <t xml:space="preserve">3A. </t>
    </r>
    <r>
      <rPr>
        <sz val="11"/>
        <rFont val="ＭＳ 明朝"/>
        <family val="1"/>
        <charset val="128"/>
      </rPr>
      <t>消化管内発酵</t>
    </r>
    <rPh sb="4" eb="6">
      <t>ショウカ</t>
    </rPh>
    <rPh sb="6" eb="8">
      <t>カンナイ</t>
    </rPh>
    <rPh sb="8" eb="10">
      <t>ハッコウ</t>
    </rPh>
    <phoneticPr fontId="9"/>
  </si>
  <si>
    <r>
      <t xml:space="preserve">3B. </t>
    </r>
    <r>
      <rPr>
        <sz val="11"/>
        <rFont val="ＭＳ 明朝"/>
        <family val="1"/>
        <charset val="128"/>
      </rPr>
      <t>家畜排せつ物管理</t>
    </r>
    <rPh sb="4" eb="6">
      <t>カチク</t>
    </rPh>
    <rPh sb="6" eb="7">
      <t>ハイ</t>
    </rPh>
    <rPh sb="9" eb="10">
      <t>ブツ</t>
    </rPh>
    <rPh sb="10" eb="12">
      <t>カンリ</t>
    </rPh>
    <phoneticPr fontId="9"/>
  </si>
  <si>
    <r>
      <t xml:space="preserve">3C. </t>
    </r>
    <r>
      <rPr>
        <sz val="11"/>
        <rFont val="ＭＳ 明朝"/>
        <family val="1"/>
        <charset val="128"/>
      </rPr>
      <t>稲作</t>
    </r>
    <rPh sb="4" eb="6">
      <t>イナサク</t>
    </rPh>
    <phoneticPr fontId="9"/>
  </si>
  <si>
    <r>
      <t xml:space="preserve">3F. </t>
    </r>
    <r>
      <rPr>
        <sz val="11"/>
        <rFont val="ＭＳ 明朝"/>
        <family val="1"/>
        <charset val="128"/>
      </rPr>
      <t>農作物残渣の野焼き</t>
    </r>
    <rPh sb="4" eb="7">
      <t>ノウサクモツ</t>
    </rPh>
    <rPh sb="7" eb="9">
      <t>ザンサ</t>
    </rPh>
    <rPh sb="10" eb="12">
      <t>ノヤ</t>
    </rPh>
    <phoneticPr fontId="9"/>
  </si>
  <si>
    <r>
      <t xml:space="preserve">5. </t>
    </r>
    <r>
      <rPr>
        <sz val="11"/>
        <rFont val="ＭＳ 明朝"/>
        <family val="1"/>
        <charset val="128"/>
      </rPr>
      <t>廃棄物</t>
    </r>
    <rPh sb="3" eb="6">
      <t>ハイキブツ</t>
    </rPh>
    <phoneticPr fontId="9"/>
  </si>
  <si>
    <r>
      <t xml:space="preserve">5B. </t>
    </r>
    <r>
      <rPr>
        <sz val="11"/>
        <rFont val="ＭＳ 明朝"/>
        <family val="1"/>
        <charset val="128"/>
      </rPr>
      <t>固形廃棄物の生物処理</t>
    </r>
    <rPh sb="4" eb="6">
      <t>コケイ</t>
    </rPh>
    <rPh sb="6" eb="9">
      <t>ハイキブツ</t>
    </rPh>
    <rPh sb="10" eb="12">
      <t>セイブツ</t>
    </rPh>
    <rPh sb="12" eb="14">
      <t>ショリ</t>
    </rPh>
    <phoneticPr fontId="9"/>
  </si>
  <si>
    <r>
      <rPr>
        <sz val="11"/>
        <rFont val="ＭＳ 明朝"/>
        <family val="1"/>
        <charset val="128"/>
      </rPr>
      <t>廃棄物のエネルギー利用</t>
    </r>
    <rPh sb="0" eb="3">
      <t>ハイキブツ</t>
    </rPh>
    <rPh sb="9" eb="11">
      <t>リヨウ</t>
    </rPh>
    <phoneticPr fontId="9"/>
  </si>
  <si>
    <r>
      <rPr>
        <sz val="11"/>
        <rFont val="ＭＳ 明朝"/>
        <family val="1"/>
        <charset val="128"/>
      </rPr>
      <t>燃料の燃焼（固定発生源）</t>
    </r>
    <rPh sb="0" eb="2">
      <t>ネンリョウ</t>
    </rPh>
    <rPh sb="3" eb="5">
      <t>ネンショウ</t>
    </rPh>
    <rPh sb="6" eb="8">
      <t>コテイ</t>
    </rPh>
    <rPh sb="8" eb="11">
      <t>ハッセイゲン</t>
    </rPh>
    <phoneticPr fontId="9"/>
  </si>
  <si>
    <r>
      <rPr>
        <sz val="11"/>
        <rFont val="ＭＳ 明朝"/>
        <family val="1"/>
        <charset val="128"/>
      </rPr>
      <t>燃料の燃焼（移動発生源）</t>
    </r>
    <rPh sb="0" eb="2">
      <t>ネンリョウ</t>
    </rPh>
    <rPh sb="3" eb="5">
      <t>ネンショウ</t>
    </rPh>
    <rPh sb="6" eb="8">
      <t>イドウ</t>
    </rPh>
    <rPh sb="8" eb="11">
      <t>ハッセイゲン</t>
    </rPh>
    <phoneticPr fontId="9"/>
  </si>
  <si>
    <r>
      <rPr>
        <sz val="11"/>
        <rFont val="ＭＳ 明朝"/>
        <family val="1"/>
        <charset val="128"/>
      </rPr>
      <t>燃料の漏出</t>
    </r>
    <rPh sb="0" eb="2">
      <t>ネンリョウ</t>
    </rPh>
    <rPh sb="3" eb="5">
      <t>ロウシュツ</t>
    </rPh>
    <phoneticPr fontId="9"/>
  </si>
  <si>
    <r>
      <rPr>
        <sz val="11"/>
        <rFont val="ＭＳ 明朝"/>
        <family val="1"/>
        <charset val="128"/>
      </rPr>
      <t>消化管内発酵</t>
    </r>
    <rPh sb="0" eb="2">
      <t>ショウカ</t>
    </rPh>
    <rPh sb="2" eb="4">
      <t>カンナイ</t>
    </rPh>
    <rPh sb="4" eb="6">
      <t>ハッコウ</t>
    </rPh>
    <phoneticPr fontId="9"/>
  </si>
  <si>
    <r>
      <rPr>
        <sz val="11"/>
        <rFont val="ＭＳ 明朝"/>
        <family val="1"/>
        <charset val="128"/>
      </rPr>
      <t>稲作</t>
    </r>
    <rPh sb="0" eb="2">
      <t>イナサク</t>
    </rPh>
    <phoneticPr fontId="9"/>
  </si>
  <si>
    <r>
      <rPr>
        <sz val="11"/>
        <rFont val="ＭＳ 明朝"/>
        <family val="1"/>
        <charset val="128"/>
      </rPr>
      <t>その他の農業</t>
    </r>
    <rPh sb="2" eb="3">
      <t>タ</t>
    </rPh>
    <rPh sb="4" eb="6">
      <t>ノウギョウ</t>
    </rPh>
    <phoneticPr fontId="9"/>
  </si>
  <si>
    <r>
      <rPr>
        <sz val="11"/>
        <rFont val="ＭＳ 明朝"/>
        <family val="1"/>
        <charset val="128"/>
      </rPr>
      <t>固形廃棄物の生物処理</t>
    </r>
  </si>
  <si>
    <r>
      <rPr>
        <sz val="11"/>
        <rFont val="ＭＳ 明朝"/>
        <family val="1"/>
        <charset val="128"/>
      </rPr>
      <t>農業</t>
    </r>
    <rPh sb="0" eb="2">
      <t>ノウギョウ</t>
    </rPh>
    <phoneticPr fontId="11"/>
  </si>
  <si>
    <r>
      <rPr>
        <sz val="11"/>
        <rFont val="ＭＳ 明朝"/>
        <family val="1"/>
        <charset val="128"/>
      </rPr>
      <t>燃料の燃焼・漏出</t>
    </r>
    <rPh sb="0" eb="2">
      <t>ネンリョウ</t>
    </rPh>
    <rPh sb="3" eb="5">
      <t>ネンショウ</t>
    </rPh>
    <rPh sb="6" eb="8">
      <t>ロウシュツ</t>
    </rPh>
    <phoneticPr fontId="11"/>
  </si>
  <si>
    <r>
      <rPr>
        <sz val="11"/>
        <rFont val="ＭＳ 明朝"/>
        <family val="1"/>
        <charset val="128"/>
      </rPr>
      <t>廃棄物</t>
    </r>
    <rPh sb="0" eb="3">
      <t>ハイキブツ</t>
    </rPh>
    <phoneticPr fontId="11"/>
  </si>
  <si>
    <r>
      <t xml:space="preserve">1B. </t>
    </r>
    <r>
      <rPr>
        <sz val="11"/>
        <rFont val="ＭＳ 明朝"/>
        <family val="1"/>
        <charset val="128"/>
      </rPr>
      <t>燃料からの漏出</t>
    </r>
    <rPh sb="4" eb="6">
      <t>ネンリョウ</t>
    </rPh>
    <rPh sb="9" eb="11">
      <t>ロウシュツ</t>
    </rPh>
    <phoneticPr fontId="9"/>
  </si>
  <si>
    <r>
      <t>2B.</t>
    </r>
    <r>
      <rPr>
        <sz val="11"/>
        <rFont val="ＭＳ 明朝"/>
        <family val="1"/>
        <charset val="128"/>
      </rPr>
      <t>化学産業</t>
    </r>
    <rPh sb="5" eb="7">
      <t>サンギョウ</t>
    </rPh>
    <phoneticPr fontId="9"/>
  </si>
  <si>
    <r>
      <t>2G.</t>
    </r>
    <r>
      <rPr>
        <sz val="11"/>
        <rFont val="ＭＳ 明朝"/>
        <family val="1"/>
        <charset val="128"/>
      </rPr>
      <t>その他の製品</t>
    </r>
    <rPh sb="5" eb="6">
      <t>タ</t>
    </rPh>
    <rPh sb="7" eb="9">
      <t>セイヒン</t>
    </rPh>
    <phoneticPr fontId="9"/>
  </si>
  <si>
    <r>
      <t xml:space="preserve">3D. </t>
    </r>
    <r>
      <rPr>
        <sz val="11"/>
        <rFont val="ＭＳ 明朝"/>
        <family val="1"/>
        <charset val="128"/>
      </rPr>
      <t>農用地の土壌</t>
    </r>
    <rPh sb="4" eb="7">
      <t>ノウヨウチ</t>
    </rPh>
    <rPh sb="8" eb="10">
      <t>ドジョウ</t>
    </rPh>
    <phoneticPr fontId="9"/>
  </si>
  <si>
    <r>
      <rPr>
        <sz val="11"/>
        <rFont val="ＭＳ 明朝"/>
        <family val="1"/>
        <charset val="128"/>
      </rPr>
      <t>燃料からの漏出</t>
    </r>
    <rPh sb="0" eb="2">
      <t>ネンリョウ</t>
    </rPh>
    <rPh sb="5" eb="7">
      <t>ロウシュツ</t>
    </rPh>
    <phoneticPr fontId="9"/>
  </si>
  <si>
    <r>
      <rPr>
        <sz val="11"/>
        <rFont val="ＭＳ 明朝"/>
        <family val="1"/>
        <charset val="128"/>
      </rPr>
      <t>家畜排せつ物管理</t>
    </r>
    <rPh sb="0" eb="2">
      <t>カチク</t>
    </rPh>
    <rPh sb="2" eb="3">
      <t>ハイ</t>
    </rPh>
    <rPh sb="5" eb="6">
      <t>ブツ</t>
    </rPh>
    <rPh sb="6" eb="8">
      <t>カンリ</t>
    </rPh>
    <phoneticPr fontId="9"/>
  </si>
  <si>
    <r>
      <rPr>
        <sz val="11"/>
        <rFont val="ＭＳ 明朝"/>
        <family val="1"/>
        <charset val="128"/>
      </rPr>
      <t>農用地の土壌</t>
    </r>
    <rPh sb="0" eb="3">
      <t>ノウヨウチ</t>
    </rPh>
    <rPh sb="4" eb="6">
      <t>ドジョウ</t>
    </rPh>
    <phoneticPr fontId="9"/>
  </si>
  <si>
    <r>
      <rPr>
        <sz val="11"/>
        <rFont val="ＭＳ 明朝"/>
        <family val="1"/>
        <charset val="128"/>
      </rPr>
      <t>農作物残渣の野焼</t>
    </r>
    <rPh sb="0" eb="3">
      <t>ノウサクモツ</t>
    </rPh>
    <rPh sb="3" eb="5">
      <t>ザンサ</t>
    </rPh>
    <rPh sb="6" eb="8">
      <t>ノヤ</t>
    </rPh>
    <phoneticPr fontId="9"/>
  </si>
  <si>
    <r>
      <rPr>
        <sz val="11"/>
        <rFont val="ＭＳ 明朝"/>
        <family val="1"/>
        <charset val="128"/>
      </rPr>
      <t>冷蔵庫及びエアーコンディショナー</t>
    </r>
    <rPh sb="0" eb="3">
      <t>レイゾウコ</t>
    </rPh>
    <rPh sb="3" eb="4">
      <t>オヨ</t>
    </rPh>
    <phoneticPr fontId="11"/>
  </si>
  <si>
    <r>
      <rPr>
        <sz val="11"/>
        <rFont val="ＭＳ 明朝"/>
        <family val="1"/>
        <charset val="128"/>
      </rPr>
      <t>エアゾール・</t>
    </r>
    <r>
      <rPr>
        <sz val="11"/>
        <rFont val="Century"/>
        <family val="1"/>
      </rPr>
      <t>MDI</t>
    </r>
    <r>
      <rPr>
        <sz val="11"/>
        <rFont val="ＭＳ 明朝"/>
        <family val="1"/>
        <charset val="128"/>
      </rPr>
      <t>（定量噴射剤）</t>
    </r>
    <rPh sb="10" eb="12">
      <t>テイリョウ</t>
    </rPh>
    <rPh sb="12" eb="15">
      <t>フンシャザイ</t>
    </rPh>
    <phoneticPr fontId="9"/>
  </si>
  <si>
    <r>
      <t>HFC</t>
    </r>
    <r>
      <rPr>
        <sz val="11"/>
        <rFont val="ＭＳ 明朝"/>
        <family val="1"/>
        <charset val="128"/>
      </rPr>
      <t>製造時の漏出</t>
    </r>
    <rPh sb="3" eb="5">
      <t>セイゾウ</t>
    </rPh>
    <rPh sb="5" eb="6">
      <t>ジ</t>
    </rPh>
    <rPh sb="7" eb="9">
      <t>ロウシュツ</t>
    </rPh>
    <phoneticPr fontId="11"/>
  </si>
  <si>
    <r>
      <rPr>
        <sz val="11"/>
        <rFont val="ＭＳ 明朝"/>
        <family val="1"/>
        <charset val="128"/>
      </rPr>
      <t>半導体製造</t>
    </r>
    <rPh sb="0" eb="3">
      <t>ハンドウタイ</t>
    </rPh>
    <rPh sb="3" eb="5">
      <t>セイゾウ</t>
    </rPh>
    <phoneticPr fontId="9"/>
  </si>
  <si>
    <r>
      <t>HCFC22</t>
    </r>
    <r>
      <rPr>
        <sz val="11"/>
        <rFont val="ＭＳ 明朝"/>
        <family val="1"/>
        <charset val="128"/>
      </rPr>
      <t>製造時の副生</t>
    </r>
    <r>
      <rPr>
        <sz val="11"/>
        <rFont val="Century"/>
        <family val="1"/>
      </rPr>
      <t>HFC23</t>
    </r>
    <rPh sb="6" eb="8">
      <t>セイゾウ</t>
    </rPh>
    <rPh sb="8" eb="9">
      <t>ジ</t>
    </rPh>
    <rPh sb="10" eb="11">
      <t>フク</t>
    </rPh>
    <rPh sb="11" eb="12">
      <t>ナマ</t>
    </rPh>
    <phoneticPr fontId="11"/>
  </si>
  <si>
    <r>
      <rPr>
        <sz val="11"/>
        <rFont val="ＭＳ 明朝"/>
        <family val="1"/>
        <charset val="128"/>
      </rPr>
      <t>消火剤</t>
    </r>
    <rPh sb="0" eb="3">
      <t>ショウカザイ</t>
    </rPh>
    <phoneticPr fontId="9"/>
  </si>
  <si>
    <r>
      <rPr>
        <sz val="11"/>
        <rFont val="ＭＳ 明朝"/>
        <family val="1"/>
        <charset val="128"/>
      </rPr>
      <t>液晶製造</t>
    </r>
    <rPh sb="0" eb="2">
      <t>エキショウ</t>
    </rPh>
    <rPh sb="2" eb="4">
      <t>セイゾウ</t>
    </rPh>
    <phoneticPr fontId="9"/>
  </si>
  <si>
    <r>
      <rPr>
        <sz val="11"/>
        <rFont val="ＭＳ 明朝"/>
        <family val="1"/>
        <charset val="128"/>
      </rPr>
      <t>半導体製造</t>
    </r>
    <rPh sb="0" eb="3">
      <t>ハンドウタイ</t>
    </rPh>
    <rPh sb="3" eb="5">
      <t>セイゾウ</t>
    </rPh>
    <phoneticPr fontId="11"/>
  </si>
  <si>
    <r>
      <rPr>
        <sz val="11"/>
        <rFont val="ＭＳ 明朝"/>
        <family val="1"/>
        <charset val="128"/>
      </rPr>
      <t>溶剤</t>
    </r>
    <rPh sb="0" eb="2">
      <t>ヨウザイ</t>
    </rPh>
    <phoneticPr fontId="9"/>
  </si>
  <si>
    <r>
      <t>PFCs</t>
    </r>
    <r>
      <rPr>
        <sz val="11"/>
        <rFont val="ＭＳ 明朝"/>
        <family val="1"/>
        <charset val="128"/>
      </rPr>
      <t>製造時の漏出</t>
    </r>
    <rPh sb="4" eb="6">
      <t>セイゾウ</t>
    </rPh>
    <rPh sb="6" eb="7">
      <t>ジ</t>
    </rPh>
    <rPh sb="8" eb="10">
      <t>ロウシュツ</t>
    </rPh>
    <phoneticPr fontId="11"/>
  </si>
  <si>
    <r>
      <rPr>
        <sz val="11"/>
        <rFont val="ＭＳ 明朝"/>
        <family val="1"/>
        <charset val="128"/>
      </rPr>
      <t>その他</t>
    </r>
    <rPh sb="2" eb="3">
      <t>タ</t>
    </rPh>
    <phoneticPr fontId="9"/>
  </si>
  <si>
    <r>
      <rPr>
        <sz val="11"/>
        <rFont val="ＭＳ 明朝"/>
        <family val="1"/>
        <charset val="128"/>
      </rPr>
      <t>アルミニウム精錬</t>
    </r>
    <rPh sb="6" eb="8">
      <t>セイレン</t>
    </rPh>
    <phoneticPr fontId="9"/>
  </si>
  <si>
    <r>
      <rPr>
        <sz val="11"/>
        <rFont val="ＭＳ 明朝"/>
        <family val="1"/>
        <charset val="128"/>
      </rPr>
      <t>粒子加速器等</t>
    </r>
    <rPh sb="0" eb="2">
      <t>リュウシ</t>
    </rPh>
    <rPh sb="2" eb="5">
      <t>カソクキ</t>
    </rPh>
    <rPh sb="5" eb="6">
      <t>トウ</t>
    </rPh>
    <phoneticPr fontId="9"/>
  </si>
  <si>
    <r>
      <rPr>
        <sz val="11"/>
        <rFont val="ＭＳ 明朝"/>
        <family val="1"/>
        <charset val="128"/>
      </rPr>
      <t>電気絶縁ガス使用機器</t>
    </r>
    <rPh sb="0" eb="2">
      <t>デンキ</t>
    </rPh>
    <rPh sb="2" eb="4">
      <t>ゼツエン</t>
    </rPh>
    <rPh sb="6" eb="8">
      <t>シヨウ</t>
    </rPh>
    <rPh sb="8" eb="10">
      <t>キキ</t>
    </rPh>
    <phoneticPr fontId="9"/>
  </si>
  <si>
    <r>
      <t>SF</t>
    </r>
    <r>
      <rPr>
        <vertAlign val="subscript"/>
        <sz val="11"/>
        <rFont val="Century"/>
        <family val="1"/>
      </rPr>
      <t xml:space="preserve">6 </t>
    </r>
    <r>
      <rPr>
        <sz val="11"/>
        <rFont val="ＭＳ 明朝"/>
        <family val="1"/>
        <charset val="128"/>
      </rPr>
      <t>製造時の漏出</t>
    </r>
    <rPh sb="4" eb="6">
      <t>セイゾウ</t>
    </rPh>
    <rPh sb="6" eb="7">
      <t>ジ</t>
    </rPh>
    <rPh sb="8" eb="10">
      <t>ロウシュツ</t>
    </rPh>
    <phoneticPr fontId="9"/>
  </si>
  <si>
    <r>
      <t>NF</t>
    </r>
    <r>
      <rPr>
        <vertAlign val="subscript"/>
        <sz val="11"/>
        <rFont val="Century"/>
        <family val="1"/>
      </rPr>
      <t xml:space="preserve">3 </t>
    </r>
    <r>
      <rPr>
        <sz val="11"/>
        <rFont val="ＭＳ 明朝"/>
        <family val="1"/>
        <charset val="128"/>
      </rPr>
      <t>製造時の漏出</t>
    </r>
    <rPh sb="4" eb="6">
      <t>セイゾウ</t>
    </rPh>
    <rPh sb="6" eb="7">
      <t>ジ</t>
    </rPh>
    <rPh sb="8" eb="10">
      <t>ロウシュツ</t>
    </rPh>
    <phoneticPr fontId="9"/>
  </si>
  <si>
    <r>
      <rPr>
        <sz val="11"/>
        <color rgb="FFFFFFFF"/>
        <rFont val="ＭＳ Ｐ明朝"/>
        <family val="1"/>
        <charset val="128"/>
      </rPr>
      <t>液晶製造</t>
    </r>
    <rPh sb="0" eb="2">
      <t>エキショウ</t>
    </rPh>
    <rPh sb="2" eb="4">
      <t>セイゾウ</t>
    </rPh>
    <phoneticPr fontId="9"/>
  </si>
  <si>
    <r>
      <rPr>
        <sz val="11"/>
        <rFont val="ＭＳ 明朝"/>
        <family val="1"/>
        <charset val="128"/>
      </rPr>
      <t>■</t>
    </r>
    <r>
      <rPr>
        <sz val="11"/>
        <rFont val="Century"/>
        <family val="1"/>
      </rPr>
      <t>1990</t>
    </r>
    <r>
      <rPr>
        <sz val="11"/>
        <rFont val="ＭＳ 明朝"/>
        <family val="1"/>
        <charset val="128"/>
      </rPr>
      <t>年比</t>
    </r>
    <rPh sb="5" eb="7">
      <t>ネンヒ</t>
    </rPh>
    <phoneticPr fontId="9"/>
  </si>
  <si>
    <r>
      <rPr>
        <sz val="11"/>
        <rFont val="ＭＳ 明朝"/>
        <family val="1"/>
        <charset val="128"/>
      </rPr>
      <t>■</t>
    </r>
    <r>
      <rPr>
        <sz val="11"/>
        <rFont val="Century"/>
        <family val="1"/>
      </rPr>
      <t>2005</t>
    </r>
    <r>
      <rPr>
        <sz val="11"/>
        <rFont val="ＭＳ 明朝"/>
        <family val="1"/>
        <charset val="128"/>
      </rPr>
      <t>年比</t>
    </r>
    <rPh sb="5" eb="7">
      <t>ネンヒ</t>
    </rPh>
    <phoneticPr fontId="9"/>
  </si>
  <si>
    <r>
      <rPr>
        <sz val="11"/>
        <rFont val="ＭＳ 明朝"/>
        <family val="1"/>
        <charset val="128"/>
      </rPr>
      <t>■</t>
    </r>
    <r>
      <rPr>
        <sz val="11"/>
        <rFont val="Century"/>
        <family val="1"/>
      </rPr>
      <t>2013</t>
    </r>
    <r>
      <rPr>
        <sz val="11"/>
        <rFont val="ＭＳ 明朝"/>
        <family val="1"/>
        <charset val="128"/>
      </rPr>
      <t>年比</t>
    </r>
    <rPh sb="5" eb="7">
      <t>ネンヒ</t>
    </rPh>
    <phoneticPr fontId="9"/>
  </si>
  <si>
    <r>
      <rPr>
        <sz val="11"/>
        <rFont val="ＭＳ 明朝"/>
        <family val="1"/>
        <charset val="128"/>
      </rPr>
      <t>■前年比</t>
    </r>
    <rPh sb="1" eb="3">
      <t>ゼンネン</t>
    </rPh>
    <phoneticPr fontId="9"/>
  </si>
  <si>
    <r>
      <rPr>
        <sz val="11"/>
        <rFont val="ＭＳ 明朝"/>
        <family val="1"/>
        <charset val="128"/>
      </rPr>
      <t>■世帯数　</t>
    </r>
    <r>
      <rPr>
        <sz val="11"/>
        <rFont val="Century"/>
        <family val="1"/>
      </rPr>
      <t>[</t>
    </r>
    <r>
      <rPr>
        <sz val="11"/>
        <rFont val="ＭＳ 明朝"/>
        <family val="1"/>
        <charset val="128"/>
      </rPr>
      <t>千世帯</t>
    </r>
    <r>
      <rPr>
        <sz val="11"/>
        <rFont val="Century"/>
        <family val="1"/>
      </rPr>
      <t>]</t>
    </r>
    <rPh sb="1" eb="4">
      <t>セタイスウ</t>
    </rPh>
    <phoneticPr fontId="9"/>
  </si>
  <si>
    <r>
      <rPr>
        <sz val="11"/>
        <rFont val="ＭＳ 明朝"/>
        <family val="1"/>
        <charset val="128"/>
      </rPr>
      <t>年度</t>
    </r>
    <rPh sb="0" eb="2">
      <t>ネンド</t>
    </rPh>
    <phoneticPr fontId="9"/>
  </si>
  <si>
    <r>
      <rPr>
        <sz val="11"/>
        <rFont val="ＭＳ 明朝"/>
        <family val="1"/>
        <charset val="128"/>
      </rPr>
      <t>世帯数</t>
    </r>
    <rPh sb="0" eb="3">
      <t>セタイスウ</t>
    </rPh>
    <phoneticPr fontId="9"/>
  </si>
  <si>
    <r>
      <rPr>
        <sz val="11"/>
        <rFont val="ＭＳ 明朝"/>
        <family val="1"/>
        <charset val="128"/>
      </rPr>
      <t>出典：住民基本台帳要覧</t>
    </r>
    <rPh sb="0" eb="2">
      <t>シュッテン</t>
    </rPh>
    <phoneticPr fontId="9"/>
  </si>
  <si>
    <r>
      <rPr>
        <sz val="11"/>
        <rFont val="ＭＳ 明朝"/>
        <family val="1"/>
        <charset val="128"/>
      </rPr>
      <t>合計</t>
    </r>
  </si>
  <si>
    <r>
      <rPr>
        <sz val="11"/>
        <rFont val="ＭＳ 明朝"/>
        <family val="1"/>
        <charset val="128"/>
      </rPr>
      <t>石炭等</t>
    </r>
    <rPh sb="2" eb="3">
      <t>トウ</t>
    </rPh>
    <phoneticPr fontId="14"/>
  </si>
  <si>
    <r>
      <rPr>
        <sz val="11"/>
        <rFont val="ＭＳ 明朝"/>
        <family val="1"/>
        <charset val="128"/>
      </rPr>
      <t>灯油</t>
    </r>
  </si>
  <si>
    <r>
      <rPr>
        <sz val="11"/>
        <rFont val="ＭＳ 明朝"/>
        <family val="1"/>
        <charset val="128"/>
      </rPr>
      <t>都市ガス</t>
    </r>
  </si>
  <si>
    <r>
      <rPr>
        <sz val="11"/>
        <rFont val="ＭＳ 明朝"/>
        <family val="1"/>
        <charset val="128"/>
      </rPr>
      <t>電力</t>
    </r>
    <rPh sb="0" eb="2">
      <t>デンリョク</t>
    </rPh>
    <phoneticPr fontId="14"/>
  </si>
  <si>
    <r>
      <rPr>
        <sz val="11"/>
        <rFont val="ＭＳ 明朝"/>
        <family val="1"/>
        <charset val="128"/>
      </rPr>
      <t>熱</t>
    </r>
    <rPh sb="0" eb="1">
      <t>ネツ</t>
    </rPh>
    <phoneticPr fontId="14"/>
  </si>
  <si>
    <r>
      <rPr>
        <sz val="11"/>
        <rFont val="ＭＳ 明朝"/>
        <family val="1"/>
        <charset val="128"/>
      </rPr>
      <t>ガソリン</t>
    </r>
  </si>
  <si>
    <r>
      <rPr>
        <sz val="11"/>
        <rFont val="ＭＳ 明朝"/>
        <family val="1"/>
        <charset val="128"/>
      </rPr>
      <t>軽油</t>
    </r>
  </si>
  <si>
    <r>
      <rPr>
        <sz val="11"/>
        <rFont val="ＭＳ 明朝"/>
        <family val="1"/>
        <charset val="128"/>
      </rPr>
      <t>一般廃棄物</t>
    </r>
  </si>
  <si>
    <r>
      <rPr>
        <sz val="11"/>
        <rFont val="ＭＳ 明朝"/>
        <family val="1"/>
        <charset val="128"/>
      </rPr>
      <t>水道</t>
    </r>
  </si>
  <si>
    <r>
      <rPr>
        <sz val="11"/>
        <rFont val="ＭＳ 明朝"/>
        <family val="1"/>
        <charset val="128"/>
      </rPr>
      <t>■燃料種別割合</t>
    </r>
    <rPh sb="1" eb="3">
      <t>ネンリョウ</t>
    </rPh>
    <rPh sb="3" eb="5">
      <t>シュベツ</t>
    </rPh>
    <rPh sb="5" eb="7">
      <t>ワリアイ</t>
    </rPh>
    <phoneticPr fontId="14"/>
  </si>
  <si>
    <r>
      <rPr>
        <sz val="11"/>
        <rFont val="ＭＳ 明朝"/>
        <family val="1"/>
        <charset val="128"/>
      </rPr>
      <t>暖房</t>
    </r>
  </si>
  <si>
    <r>
      <rPr>
        <sz val="11"/>
        <rFont val="ＭＳ 明朝"/>
        <family val="1"/>
        <charset val="128"/>
      </rPr>
      <t>冷房</t>
    </r>
  </si>
  <si>
    <r>
      <rPr>
        <sz val="11"/>
        <rFont val="ＭＳ 明朝"/>
        <family val="1"/>
        <charset val="128"/>
      </rPr>
      <t>給湯</t>
    </r>
  </si>
  <si>
    <r>
      <rPr>
        <sz val="11"/>
        <rFont val="ＭＳ 明朝"/>
        <family val="1"/>
        <charset val="128"/>
      </rPr>
      <t>厨房</t>
    </r>
  </si>
  <si>
    <r>
      <rPr>
        <sz val="11"/>
        <rFont val="ＭＳ 明朝"/>
        <family val="1"/>
        <charset val="128"/>
      </rPr>
      <t>自家用乗用車</t>
    </r>
  </si>
  <si>
    <r>
      <rPr>
        <sz val="11"/>
        <rFont val="ＭＳ 明朝"/>
        <family val="1"/>
        <charset val="128"/>
      </rPr>
      <t>■用途別排出割合</t>
    </r>
    <rPh sb="5" eb="6">
      <t>シュツ</t>
    </rPh>
    <phoneticPr fontId="14"/>
  </si>
  <si>
    <r>
      <rPr>
        <b/>
        <sz val="16"/>
        <rFont val="ＭＳ Ｐゴシック"/>
        <family val="3"/>
        <charset val="128"/>
      </rPr>
      <t>家庭における</t>
    </r>
    <r>
      <rPr>
        <b/>
        <sz val="16"/>
        <rFont val="Century"/>
        <family val="1"/>
      </rPr>
      <t>CO</t>
    </r>
    <r>
      <rPr>
        <b/>
        <vertAlign val="subscript"/>
        <sz val="16"/>
        <rFont val="Century"/>
        <family val="1"/>
      </rPr>
      <t>2</t>
    </r>
    <r>
      <rPr>
        <b/>
        <sz val="16"/>
        <rFont val="ＭＳ Ｐゴシック"/>
        <family val="3"/>
        <charset val="128"/>
      </rPr>
      <t>排出量（一人あたり）</t>
    </r>
    <phoneticPr fontId="9"/>
  </si>
  <si>
    <r>
      <rPr>
        <sz val="11"/>
        <rFont val="ＭＳ 明朝"/>
        <family val="1"/>
        <charset val="128"/>
      </rPr>
      <t>■人口　</t>
    </r>
    <r>
      <rPr>
        <sz val="11"/>
        <rFont val="Century"/>
        <family val="1"/>
      </rPr>
      <t>[</t>
    </r>
    <r>
      <rPr>
        <sz val="11"/>
        <rFont val="ＭＳ 明朝"/>
        <family val="1"/>
        <charset val="128"/>
      </rPr>
      <t>千人</t>
    </r>
    <r>
      <rPr>
        <sz val="11"/>
        <rFont val="Century"/>
        <family val="1"/>
      </rPr>
      <t>]</t>
    </r>
    <rPh sb="1" eb="3">
      <t>ジンコウ</t>
    </rPh>
    <rPh sb="6" eb="7">
      <t>ニン</t>
    </rPh>
    <phoneticPr fontId="9"/>
  </si>
  <si>
    <r>
      <rPr>
        <sz val="11"/>
        <rFont val="ＭＳ 明朝"/>
        <family val="1"/>
        <charset val="128"/>
      </rPr>
      <t>出典：</t>
    </r>
    <r>
      <rPr>
        <sz val="11"/>
        <rFont val="Century"/>
        <family val="1"/>
      </rPr>
      <t>1990, 1995, 2000, 2005, 2010</t>
    </r>
    <r>
      <rPr>
        <sz val="11"/>
        <rFont val="ＭＳ 明朝"/>
        <family val="1"/>
        <charset val="128"/>
      </rPr>
      <t>：国勢調査（</t>
    </r>
    <r>
      <rPr>
        <sz val="11"/>
        <rFont val="Century"/>
        <family val="1"/>
      </rPr>
      <t>10/1</t>
    </r>
    <r>
      <rPr>
        <sz val="11"/>
        <rFont val="ＭＳ 明朝"/>
        <family val="1"/>
        <charset val="128"/>
      </rPr>
      <t>時点人口）、それ以外：人口推計年報（</t>
    </r>
    <r>
      <rPr>
        <sz val="11"/>
        <rFont val="Century"/>
        <family val="1"/>
      </rPr>
      <t>10/1</t>
    </r>
    <r>
      <rPr>
        <sz val="11"/>
        <rFont val="ＭＳ 明朝"/>
        <family val="1"/>
        <charset val="128"/>
      </rPr>
      <t>時点人口）</t>
    </r>
    <rPh sb="0" eb="2">
      <t>シュッテン</t>
    </rPh>
    <rPh sb="49" eb="51">
      <t>イガイ</t>
    </rPh>
    <phoneticPr fontId="9"/>
  </si>
  <si>
    <r>
      <rPr>
        <sz val="11"/>
        <rFont val="ＭＳ 明朝"/>
        <family val="1"/>
        <charset val="128"/>
      </rPr>
      <t>■用途別排出量　</t>
    </r>
    <r>
      <rPr>
        <sz val="11"/>
        <rFont val="Century"/>
        <family val="1"/>
      </rPr>
      <t>[kg-CO</t>
    </r>
    <r>
      <rPr>
        <vertAlign val="subscript"/>
        <sz val="11"/>
        <rFont val="Century"/>
        <family val="1"/>
      </rPr>
      <t>2</t>
    </r>
    <r>
      <rPr>
        <sz val="11"/>
        <rFont val="Century"/>
        <family val="1"/>
      </rPr>
      <t>/</t>
    </r>
    <r>
      <rPr>
        <sz val="11"/>
        <rFont val="ＭＳ 明朝"/>
        <family val="1"/>
        <charset val="128"/>
      </rPr>
      <t>人</t>
    </r>
    <r>
      <rPr>
        <sz val="11"/>
        <rFont val="Century"/>
        <family val="1"/>
      </rPr>
      <t>]</t>
    </r>
    <phoneticPr fontId="9"/>
  </si>
  <si>
    <r>
      <rPr>
        <sz val="11"/>
        <rFont val="ＭＳ 明朝"/>
        <family val="1"/>
        <charset val="128"/>
      </rPr>
      <t>動力他</t>
    </r>
    <r>
      <rPr>
        <vertAlign val="superscript"/>
        <sz val="11"/>
        <rFont val="ＭＳ 明朝"/>
        <family val="1"/>
        <charset val="128"/>
      </rPr>
      <t>※</t>
    </r>
    <phoneticPr fontId="9"/>
  </si>
  <si>
    <r>
      <rPr>
        <sz val="11"/>
        <rFont val="ＭＳ 明朝"/>
        <family val="1"/>
        <charset val="128"/>
      </rPr>
      <t>※電気を使用し、他の用途に含まれないものが含まれる。例：照明、冷蔵庫、掃除機、テレビなど。</t>
    </r>
    <phoneticPr fontId="9"/>
  </si>
  <si>
    <r>
      <rPr>
        <sz val="11"/>
        <color theme="0"/>
        <rFont val="ＭＳ 明朝"/>
        <family val="1"/>
        <charset val="128"/>
      </rPr>
      <t>森林吸収源対策</t>
    </r>
    <rPh sb="0" eb="7">
      <t>シンリンキュウシュウゲンタイサク</t>
    </rPh>
    <phoneticPr fontId="9"/>
  </si>
  <si>
    <r>
      <rPr>
        <sz val="11"/>
        <rFont val="ＭＳ 明朝"/>
        <family val="1"/>
        <charset val="128"/>
      </rPr>
      <t>　　森林経営参照レベル</t>
    </r>
    <r>
      <rPr>
        <sz val="11"/>
        <rFont val="Century"/>
        <family val="1"/>
      </rPr>
      <t xml:space="preserve"> (FMRL)</t>
    </r>
    <rPh sb="2" eb="4">
      <t>シンリン</t>
    </rPh>
    <rPh sb="4" eb="6">
      <t>ケイエイ</t>
    </rPh>
    <rPh sb="6" eb="8">
      <t>サンショウ</t>
    </rPh>
    <phoneticPr fontId="9"/>
  </si>
  <si>
    <r>
      <rPr>
        <sz val="11"/>
        <rFont val="ＭＳ 明朝"/>
        <family val="1"/>
        <charset val="128"/>
      </rPr>
      <t>京都議定書に基づく農地管理・牧草地管理・都市緑化の吸収量②</t>
    </r>
    <r>
      <rPr>
        <vertAlign val="superscript"/>
        <sz val="11"/>
        <rFont val="ＭＳ Ｐ明朝"/>
        <family val="1"/>
        <charset val="128"/>
      </rPr>
      <t/>
    </r>
    <rPh sb="9" eb="11">
      <t>ノウチ</t>
    </rPh>
    <rPh sb="11" eb="13">
      <t>カンリ</t>
    </rPh>
    <rPh sb="14" eb="17">
      <t>ボクソウチ</t>
    </rPh>
    <rPh sb="17" eb="19">
      <t>カンリ</t>
    </rPh>
    <rPh sb="20" eb="22">
      <t>トシ</t>
    </rPh>
    <rPh sb="22" eb="24">
      <t>リョクカ</t>
    </rPh>
    <rPh sb="25" eb="27">
      <t>キュウシュウ</t>
    </rPh>
    <rPh sb="27" eb="28">
      <t>リョウ</t>
    </rPh>
    <phoneticPr fontId="9"/>
  </si>
  <si>
    <r>
      <rPr>
        <sz val="11"/>
        <rFont val="ＭＳ 明朝"/>
        <family val="1"/>
        <charset val="128"/>
      </rPr>
      <t>合計（①</t>
    </r>
    <r>
      <rPr>
        <sz val="11"/>
        <rFont val="Century"/>
        <family val="1"/>
      </rPr>
      <t>+</t>
    </r>
    <r>
      <rPr>
        <sz val="11"/>
        <rFont val="ＭＳ 明朝"/>
        <family val="1"/>
        <charset val="128"/>
      </rPr>
      <t>②）</t>
    </r>
    <rPh sb="0" eb="2">
      <t>ゴウケイ</t>
    </rPh>
    <phoneticPr fontId="9"/>
  </si>
  <si>
    <r>
      <rPr>
        <sz val="11"/>
        <rFont val="ＭＳ Ｐ明朝"/>
        <family val="1"/>
        <charset val="128"/>
      </rPr>
      <t>（単位：百万トン</t>
    </r>
    <r>
      <rPr>
        <sz val="11"/>
        <rFont val="Century"/>
        <family val="1"/>
      </rPr>
      <t>CO</t>
    </r>
    <r>
      <rPr>
        <vertAlign val="subscript"/>
        <sz val="11"/>
        <rFont val="Century"/>
        <family val="1"/>
      </rPr>
      <t>2</t>
    </r>
    <r>
      <rPr>
        <sz val="11"/>
        <rFont val="ＭＳ Ｐ明朝"/>
        <family val="1"/>
        <charset val="128"/>
      </rPr>
      <t>換算）</t>
    </r>
    <rPh sb="1" eb="3">
      <t>タンイ</t>
    </rPh>
    <rPh sb="4" eb="6">
      <t>ヒャクマン</t>
    </rPh>
    <rPh sb="11" eb="13">
      <t>カンサン</t>
    </rPh>
    <phoneticPr fontId="9"/>
  </si>
  <si>
    <r>
      <rPr>
        <sz val="11"/>
        <rFont val="ＭＳ 明朝"/>
        <family val="1"/>
        <charset val="128"/>
      </rPr>
      <t>※</t>
    </r>
    <r>
      <rPr>
        <sz val="11"/>
        <rFont val="Century"/>
        <family val="1"/>
      </rPr>
      <t>1</t>
    </r>
  </si>
  <si>
    <r>
      <rPr>
        <sz val="11"/>
        <rFont val="ＭＳ 明朝"/>
        <family val="1"/>
        <charset val="128"/>
      </rPr>
      <t>※</t>
    </r>
    <r>
      <rPr>
        <sz val="11"/>
        <rFont val="Century"/>
        <family val="1"/>
      </rPr>
      <t>2</t>
    </r>
  </si>
  <si>
    <r>
      <rPr>
        <sz val="11"/>
        <rFont val="ＭＳ 明朝"/>
        <family val="1"/>
        <charset val="128"/>
      </rPr>
      <t>排出をプラス（＋）、吸収をマイナス（－）として表示している。</t>
    </r>
  </si>
  <si>
    <r>
      <rPr>
        <b/>
        <sz val="16"/>
        <rFont val="ＭＳ Ｐゴシック"/>
        <family val="3"/>
        <charset val="128"/>
      </rPr>
      <t>国際バンカー油起源の</t>
    </r>
    <r>
      <rPr>
        <b/>
        <sz val="16"/>
        <rFont val="Century"/>
        <family val="1"/>
      </rPr>
      <t>GHG</t>
    </r>
    <r>
      <rPr>
        <b/>
        <sz val="16"/>
        <rFont val="ＭＳ Ｐゴシック"/>
        <family val="3"/>
        <charset val="128"/>
      </rPr>
      <t>排出量の推移　【参考値】</t>
    </r>
    <rPh sb="21" eb="23">
      <t>サンコウ</t>
    </rPh>
    <rPh sb="23" eb="24">
      <t>チ</t>
    </rPh>
    <phoneticPr fontId="9"/>
  </si>
  <si>
    <r>
      <rPr>
        <sz val="11"/>
        <rFont val="ＭＳ 明朝"/>
        <family val="1"/>
        <charset val="128"/>
      </rPr>
      <t>■排出量　</t>
    </r>
    <r>
      <rPr>
        <sz val="11"/>
        <rFont val="Century"/>
        <family val="1"/>
      </rPr>
      <t>[kt CO</t>
    </r>
    <r>
      <rPr>
        <vertAlign val="subscript"/>
        <sz val="11"/>
        <rFont val="Century"/>
        <family val="1"/>
      </rPr>
      <t>2</t>
    </r>
    <r>
      <rPr>
        <sz val="11"/>
        <rFont val="Century"/>
        <family val="1"/>
      </rPr>
      <t xml:space="preserve"> eq.]</t>
    </r>
    <phoneticPr fontId="9"/>
  </si>
  <si>
    <r>
      <rPr>
        <sz val="11"/>
        <rFont val="ＭＳ 明朝"/>
        <family val="1"/>
        <charset val="128"/>
      </rPr>
      <t>航空機</t>
    </r>
  </si>
  <si>
    <r>
      <rPr>
        <sz val="11"/>
        <rFont val="ＭＳ 明朝"/>
        <family val="1"/>
        <charset val="128"/>
      </rPr>
      <t>船舶</t>
    </r>
  </si>
  <si>
    <r>
      <t>GHG</t>
    </r>
    <r>
      <rPr>
        <sz val="11"/>
        <rFont val="ＭＳ 明朝"/>
        <family val="1"/>
        <charset val="128"/>
      </rPr>
      <t>総排出量</t>
    </r>
    <rPh sb="3" eb="4">
      <t>ソウ</t>
    </rPh>
    <rPh sb="4" eb="7">
      <t>ハイシュツリョウ</t>
    </rPh>
    <phoneticPr fontId="9"/>
  </si>
  <si>
    <r>
      <t>GHG</t>
    </r>
    <r>
      <rPr>
        <sz val="11"/>
        <rFont val="ＭＳ 明朝"/>
        <family val="1"/>
        <charset val="128"/>
      </rPr>
      <t>総排出量に対する比率</t>
    </r>
    <rPh sb="3" eb="4">
      <t>ソウ</t>
    </rPh>
    <rPh sb="4" eb="6">
      <t>ハイシュツ</t>
    </rPh>
    <rPh sb="6" eb="7">
      <t>リョウ</t>
    </rPh>
    <rPh sb="8" eb="9">
      <t>タイ</t>
    </rPh>
    <rPh sb="11" eb="13">
      <t>ヒリツ</t>
    </rPh>
    <phoneticPr fontId="9"/>
  </si>
  <si>
    <r>
      <rPr>
        <sz val="11"/>
        <rFont val="ＭＳ 明朝"/>
        <family val="1"/>
        <charset val="128"/>
      </rPr>
      <t>注）国際バンカー油起源の</t>
    </r>
    <r>
      <rPr>
        <sz val="11"/>
        <rFont val="Century"/>
        <family val="1"/>
      </rPr>
      <t>GHG</t>
    </r>
    <r>
      <rPr>
        <sz val="11"/>
        <rFont val="ＭＳ 明朝"/>
        <family val="1"/>
        <charset val="128"/>
      </rPr>
      <t>排出量は参考値として報告しており、総排出量に含まれない。</t>
    </r>
    <rPh sb="0" eb="1">
      <t>チュウ</t>
    </rPh>
    <rPh sb="2" eb="4">
      <t>コクサイ</t>
    </rPh>
    <rPh sb="8" eb="9">
      <t>ユ</t>
    </rPh>
    <rPh sb="9" eb="11">
      <t>キゲン</t>
    </rPh>
    <rPh sb="15" eb="17">
      <t>ハイシュツ</t>
    </rPh>
    <rPh sb="17" eb="18">
      <t>リョウ</t>
    </rPh>
    <rPh sb="19" eb="21">
      <t>サンコウ</t>
    </rPh>
    <rPh sb="21" eb="22">
      <t>チ</t>
    </rPh>
    <rPh sb="25" eb="27">
      <t>ホウコク</t>
    </rPh>
    <rPh sb="32" eb="33">
      <t>ソウ</t>
    </rPh>
    <rPh sb="33" eb="35">
      <t>ハイシュツ</t>
    </rPh>
    <rPh sb="35" eb="36">
      <t>リョウ</t>
    </rPh>
    <rPh sb="37" eb="38">
      <t>フク</t>
    </rPh>
    <phoneticPr fontId="9"/>
  </si>
  <si>
    <r>
      <rPr>
        <b/>
        <sz val="16"/>
        <rFont val="ＭＳ Ｐゴシック"/>
        <family val="3"/>
        <charset val="128"/>
      </rPr>
      <t>【参考】</t>
    </r>
    <r>
      <rPr>
        <b/>
        <sz val="16"/>
        <rFont val="Century"/>
        <family val="1"/>
      </rPr>
      <t>UNFCCC</t>
    </r>
    <r>
      <rPr>
        <b/>
        <sz val="16"/>
        <rFont val="ＭＳ Ｐゴシック"/>
        <family val="3"/>
        <charset val="128"/>
      </rPr>
      <t>に提出された</t>
    </r>
    <r>
      <rPr>
        <b/>
        <sz val="16"/>
        <rFont val="Century"/>
        <family val="1"/>
      </rPr>
      <t>CRF</t>
    </r>
    <r>
      <rPr>
        <b/>
        <sz val="16"/>
        <rFont val="ＭＳ Ｐゴシック"/>
        <family val="3"/>
        <charset val="128"/>
      </rPr>
      <t>及び</t>
    </r>
    <r>
      <rPr>
        <b/>
        <sz val="16"/>
        <rFont val="Century"/>
        <family val="1"/>
      </rPr>
      <t>NIR</t>
    </r>
    <r>
      <rPr>
        <b/>
        <sz val="16"/>
        <rFont val="ＭＳ Ｐゴシック"/>
        <family val="3"/>
        <charset val="128"/>
      </rPr>
      <t>に記載されている部門別</t>
    </r>
    <r>
      <rPr>
        <b/>
        <sz val="16"/>
        <rFont val="Century"/>
        <family val="1"/>
      </rPr>
      <t>CO</t>
    </r>
    <r>
      <rPr>
        <b/>
        <vertAlign val="subscript"/>
        <sz val="16"/>
        <rFont val="Century"/>
        <family val="1"/>
      </rPr>
      <t>2</t>
    </r>
    <r>
      <rPr>
        <b/>
        <sz val="16"/>
        <rFont val="ＭＳ Ｐゴシック"/>
        <family val="3"/>
        <charset val="128"/>
      </rPr>
      <t>排出吸収量</t>
    </r>
    <rPh sb="1" eb="3">
      <t>サンコウ</t>
    </rPh>
    <rPh sb="11" eb="13">
      <t>テイシュツ</t>
    </rPh>
    <rPh sb="19" eb="20">
      <t>オヨ</t>
    </rPh>
    <rPh sb="25" eb="27">
      <t>キサイ</t>
    </rPh>
    <rPh sb="32" eb="34">
      <t>ブモン</t>
    </rPh>
    <rPh sb="34" eb="35">
      <t>ベツ</t>
    </rPh>
    <rPh sb="38" eb="40">
      <t>ハイシュツ</t>
    </rPh>
    <rPh sb="40" eb="42">
      <t>キュウシュウ</t>
    </rPh>
    <rPh sb="42" eb="43">
      <t>リョウ</t>
    </rPh>
    <phoneticPr fontId="9"/>
  </si>
  <si>
    <r>
      <rPr>
        <sz val="11"/>
        <rFont val="ＭＳ 明朝"/>
        <family val="1"/>
        <charset val="128"/>
      </rPr>
      <t>■排出吸収量　</t>
    </r>
    <r>
      <rPr>
        <sz val="11"/>
        <rFont val="Century"/>
        <family val="1"/>
      </rPr>
      <t>[kt CO</t>
    </r>
    <r>
      <rPr>
        <vertAlign val="subscript"/>
        <sz val="11"/>
        <rFont val="Century"/>
        <family val="1"/>
      </rPr>
      <t>2</t>
    </r>
    <r>
      <rPr>
        <sz val="11"/>
        <rFont val="Century"/>
        <family val="1"/>
      </rPr>
      <t>]</t>
    </r>
    <rPh sb="1" eb="3">
      <t>ハイシュツ</t>
    </rPh>
    <rPh sb="3" eb="5">
      <t>キュウシュウ</t>
    </rPh>
    <rPh sb="5" eb="6">
      <t>リョウ</t>
    </rPh>
    <phoneticPr fontId="9"/>
  </si>
  <si>
    <r>
      <rPr>
        <sz val="11"/>
        <rFont val="ＭＳ 明朝"/>
        <family val="1"/>
        <charset val="128"/>
      </rPr>
      <t>排出吸収源</t>
    </r>
    <rPh sb="0" eb="2">
      <t>ハイシュツ</t>
    </rPh>
    <rPh sb="2" eb="4">
      <t>キュウシュウ</t>
    </rPh>
    <rPh sb="4" eb="5">
      <t>ゲン</t>
    </rPh>
    <phoneticPr fontId="9"/>
  </si>
  <si>
    <r>
      <t xml:space="preserve">1A. </t>
    </r>
    <r>
      <rPr>
        <b/>
        <sz val="11"/>
        <rFont val="ＭＳ 明朝"/>
        <family val="1"/>
        <charset val="128"/>
      </rPr>
      <t>燃料の燃焼</t>
    </r>
    <rPh sb="4" eb="6">
      <t>ネンリョウ</t>
    </rPh>
    <rPh sb="7" eb="9">
      <t>ネンショウ</t>
    </rPh>
    <phoneticPr fontId="9"/>
  </si>
  <si>
    <r>
      <t xml:space="preserve">1.A.1. </t>
    </r>
    <r>
      <rPr>
        <sz val="11"/>
        <rFont val="ＭＳ 明朝"/>
        <family val="1"/>
        <charset val="128"/>
      </rPr>
      <t>エネルギー産業</t>
    </r>
    <rPh sb="12" eb="14">
      <t>サンギョウ</t>
    </rPh>
    <phoneticPr fontId="9"/>
  </si>
  <si>
    <r>
      <rPr>
        <sz val="11"/>
        <rFont val="ＭＳ 明朝"/>
        <family val="1"/>
        <charset val="128"/>
      </rPr>
      <t>石炭製品製造等</t>
    </r>
    <rPh sb="0" eb="2">
      <t>セキタン</t>
    </rPh>
    <rPh sb="2" eb="4">
      <t>セイヒン</t>
    </rPh>
    <rPh sb="4" eb="6">
      <t>セイゾウ</t>
    </rPh>
    <rPh sb="6" eb="7">
      <t>トウ</t>
    </rPh>
    <phoneticPr fontId="9"/>
  </si>
  <si>
    <r>
      <t xml:space="preserve">1.A.2. </t>
    </r>
    <r>
      <rPr>
        <sz val="11"/>
        <rFont val="ＭＳ 明朝"/>
        <family val="1"/>
        <charset val="128"/>
      </rPr>
      <t>製造業及び建設業</t>
    </r>
    <rPh sb="7" eb="10">
      <t>セイゾウギョウ</t>
    </rPh>
    <rPh sb="10" eb="11">
      <t>オヨ</t>
    </rPh>
    <rPh sb="12" eb="15">
      <t>ケンセツギョウ</t>
    </rPh>
    <phoneticPr fontId="9"/>
  </si>
  <si>
    <r>
      <rPr>
        <sz val="11"/>
        <rFont val="ＭＳ 明朝"/>
        <family val="1"/>
        <charset val="128"/>
      </rPr>
      <t>鉄鋼</t>
    </r>
    <rPh sb="0" eb="2">
      <t>テッコウ</t>
    </rPh>
    <phoneticPr fontId="9"/>
  </si>
  <si>
    <r>
      <rPr>
        <sz val="11"/>
        <rFont val="ＭＳ 明朝"/>
        <family val="1"/>
        <charset val="128"/>
      </rPr>
      <t>非鉄地金</t>
    </r>
    <rPh sb="2" eb="3">
      <t>チ</t>
    </rPh>
    <rPh sb="3" eb="4">
      <t>キン</t>
    </rPh>
    <phoneticPr fontId="9"/>
  </si>
  <si>
    <r>
      <rPr>
        <sz val="11"/>
        <rFont val="ＭＳ 明朝"/>
        <family val="1"/>
        <charset val="128"/>
      </rPr>
      <t>化学</t>
    </r>
    <rPh sb="0" eb="2">
      <t>カガク</t>
    </rPh>
    <phoneticPr fontId="9"/>
  </si>
  <si>
    <r>
      <rPr>
        <sz val="11"/>
        <rFont val="ＭＳ 明朝"/>
        <family val="1"/>
        <charset val="128"/>
      </rPr>
      <t>食品</t>
    </r>
    <rPh sb="0" eb="2">
      <t>ショクヒン</t>
    </rPh>
    <phoneticPr fontId="9"/>
  </si>
  <si>
    <r>
      <t xml:space="preserve">1.A.3. </t>
    </r>
    <r>
      <rPr>
        <sz val="11"/>
        <rFont val="ＭＳ 明朝"/>
        <family val="1"/>
        <charset val="128"/>
      </rPr>
      <t>運輸</t>
    </r>
    <rPh sb="7" eb="9">
      <t>ウンユ</t>
    </rPh>
    <phoneticPr fontId="9"/>
  </si>
  <si>
    <r>
      <rPr>
        <sz val="11"/>
        <rFont val="ＭＳ Ｐ明朝"/>
        <family val="1"/>
        <charset val="128"/>
      </rPr>
      <t>一部の潤滑油の利用を含む</t>
    </r>
    <rPh sb="0" eb="2">
      <t>イチブ</t>
    </rPh>
    <rPh sb="3" eb="6">
      <t>ジュンカツユ</t>
    </rPh>
    <rPh sb="7" eb="9">
      <t>リヨウ</t>
    </rPh>
    <rPh sb="10" eb="11">
      <t>フク</t>
    </rPh>
    <phoneticPr fontId="9"/>
  </si>
  <si>
    <r>
      <t xml:space="preserve">1.A.4. </t>
    </r>
    <r>
      <rPr>
        <sz val="11"/>
        <rFont val="ＭＳ 明朝"/>
        <family val="1"/>
        <charset val="128"/>
      </rPr>
      <t>その他部門</t>
    </r>
    <r>
      <rPr>
        <sz val="11"/>
        <rFont val="Century"/>
        <family val="1"/>
      </rPr>
      <t xml:space="preserve"> (</t>
    </r>
    <r>
      <rPr>
        <sz val="11"/>
        <rFont val="ＭＳ 明朝"/>
        <family val="1"/>
        <charset val="128"/>
      </rPr>
      <t>民生及び農林水産業</t>
    </r>
    <r>
      <rPr>
        <sz val="11"/>
        <rFont val="Century"/>
        <family val="1"/>
      </rPr>
      <t>)</t>
    </r>
    <rPh sb="9" eb="10">
      <t>タ</t>
    </rPh>
    <rPh sb="10" eb="12">
      <t>ブモン</t>
    </rPh>
    <rPh sb="16" eb="17">
      <t>オヨ</t>
    </rPh>
    <phoneticPr fontId="9"/>
  </si>
  <si>
    <r>
      <rPr>
        <sz val="11"/>
        <rFont val="ＭＳ 明朝"/>
        <family val="1"/>
        <charset val="128"/>
      </rPr>
      <t>家庭</t>
    </r>
    <rPh sb="0" eb="2">
      <t>カテイ</t>
    </rPh>
    <phoneticPr fontId="9"/>
  </si>
  <si>
    <r>
      <rPr>
        <sz val="11"/>
        <rFont val="ＭＳ 明朝"/>
        <family val="1"/>
        <charset val="128"/>
      </rPr>
      <t>業務</t>
    </r>
    <rPh sb="0" eb="2">
      <t>ギョウム</t>
    </rPh>
    <phoneticPr fontId="9"/>
  </si>
  <si>
    <r>
      <t xml:space="preserve">1B. </t>
    </r>
    <r>
      <rPr>
        <b/>
        <sz val="11"/>
        <rFont val="ＭＳ 明朝"/>
        <family val="1"/>
        <charset val="128"/>
      </rPr>
      <t>燃料からの漏出</t>
    </r>
    <rPh sb="4" eb="6">
      <t>ネンリョウ</t>
    </rPh>
    <rPh sb="9" eb="11">
      <t>ロウシュツ</t>
    </rPh>
    <phoneticPr fontId="9"/>
  </si>
  <si>
    <r>
      <t xml:space="preserve">2B </t>
    </r>
    <r>
      <rPr>
        <sz val="11"/>
        <rFont val="ＭＳ 明朝"/>
        <family val="1"/>
        <charset val="128"/>
      </rPr>
      <t>化学</t>
    </r>
    <rPh sb="3" eb="5">
      <t>カガク</t>
    </rPh>
    <phoneticPr fontId="9"/>
  </si>
  <si>
    <r>
      <t xml:space="preserve">2H </t>
    </r>
    <r>
      <rPr>
        <sz val="11"/>
        <rFont val="ＭＳ 明朝"/>
        <family val="1"/>
        <charset val="128"/>
      </rPr>
      <t>食品・飲料産業</t>
    </r>
    <rPh sb="3" eb="5">
      <t>ショクヒン</t>
    </rPh>
    <rPh sb="6" eb="8">
      <t>インリョウ</t>
    </rPh>
    <rPh sb="8" eb="10">
      <t>サンギョウ</t>
    </rPh>
    <phoneticPr fontId="9"/>
  </si>
  <si>
    <r>
      <t xml:space="preserve">3. </t>
    </r>
    <r>
      <rPr>
        <b/>
        <sz val="11"/>
        <rFont val="ＭＳ 明朝"/>
        <family val="1"/>
        <charset val="128"/>
      </rPr>
      <t>農業</t>
    </r>
    <rPh sb="3" eb="5">
      <t>ノウギョウ</t>
    </rPh>
    <phoneticPr fontId="9"/>
  </si>
  <si>
    <r>
      <t xml:space="preserve">3G </t>
    </r>
    <r>
      <rPr>
        <sz val="11"/>
        <rFont val="ＭＳ 明朝"/>
        <family val="1"/>
        <charset val="128"/>
      </rPr>
      <t>石灰施用</t>
    </r>
    <rPh sb="3" eb="5">
      <t>セッカイ</t>
    </rPh>
    <rPh sb="5" eb="7">
      <t>セヨウ</t>
    </rPh>
    <phoneticPr fontId="9"/>
  </si>
  <si>
    <r>
      <t xml:space="preserve">3H </t>
    </r>
    <r>
      <rPr>
        <sz val="11"/>
        <rFont val="ＭＳ 明朝"/>
        <family val="1"/>
        <charset val="128"/>
      </rPr>
      <t>尿素施肥</t>
    </r>
    <rPh sb="3" eb="5">
      <t>ニョウソ</t>
    </rPh>
    <rPh sb="5" eb="7">
      <t>セヒ</t>
    </rPh>
    <phoneticPr fontId="9"/>
  </si>
  <si>
    <r>
      <t xml:space="preserve">4. </t>
    </r>
    <r>
      <rPr>
        <b/>
        <sz val="11"/>
        <rFont val="ＭＳ 明朝"/>
        <family val="1"/>
        <charset val="128"/>
      </rPr>
      <t>土地利用、土地利用変化および林業（</t>
    </r>
    <r>
      <rPr>
        <b/>
        <sz val="11"/>
        <rFont val="Century"/>
        <family val="1"/>
      </rPr>
      <t>LULUCF</t>
    </r>
    <r>
      <rPr>
        <b/>
        <sz val="11"/>
        <rFont val="ＭＳ 明朝"/>
        <family val="1"/>
        <charset val="128"/>
      </rPr>
      <t>）</t>
    </r>
    <rPh sb="3" eb="5">
      <t>トチ</t>
    </rPh>
    <rPh sb="5" eb="7">
      <t>リヨウ</t>
    </rPh>
    <rPh sb="8" eb="10">
      <t>トチ</t>
    </rPh>
    <rPh sb="10" eb="12">
      <t>リヨウ</t>
    </rPh>
    <rPh sb="12" eb="14">
      <t>ヘンカ</t>
    </rPh>
    <rPh sb="17" eb="19">
      <t>リンギョウ</t>
    </rPh>
    <phoneticPr fontId="9"/>
  </si>
  <si>
    <r>
      <t xml:space="preserve">4A </t>
    </r>
    <r>
      <rPr>
        <sz val="11"/>
        <rFont val="ＭＳ 明朝"/>
        <family val="1"/>
        <charset val="128"/>
      </rPr>
      <t>森林</t>
    </r>
    <rPh sb="3" eb="5">
      <t>シンリン</t>
    </rPh>
    <phoneticPr fontId="9"/>
  </si>
  <si>
    <r>
      <t xml:space="preserve">4B </t>
    </r>
    <r>
      <rPr>
        <sz val="11"/>
        <rFont val="ＭＳ 明朝"/>
        <family val="1"/>
        <charset val="128"/>
      </rPr>
      <t>農地</t>
    </r>
    <rPh sb="3" eb="5">
      <t>ノウチ</t>
    </rPh>
    <phoneticPr fontId="9"/>
  </si>
  <si>
    <r>
      <t xml:space="preserve">4C </t>
    </r>
    <r>
      <rPr>
        <sz val="11"/>
        <rFont val="ＭＳ 明朝"/>
        <family val="1"/>
        <charset val="128"/>
      </rPr>
      <t>草地</t>
    </r>
    <rPh sb="3" eb="5">
      <t>クサチ</t>
    </rPh>
    <phoneticPr fontId="9"/>
  </si>
  <si>
    <r>
      <t xml:space="preserve">4D </t>
    </r>
    <r>
      <rPr>
        <sz val="11"/>
        <rFont val="ＭＳ 明朝"/>
        <family val="1"/>
        <charset val="128"/>
      </rPr>
      <t>湿地</t>
    </r>
    <rPh sb="3" eb="5">
      <t>シッチ</t>
    </rPh>
    <phoneticPr fontId="9"/>
  </si>
  <si>
    <r>
      <t xml:space="preserve">4E </t>
    </r>
    <r>
      <rPr>
        <sz val="11"/>
        <rFont val="ＭＳ 明朝"/>
        <family val="1"/>
        <charset val="128"/>
      </rPr>
      <t>開発地</t>
    </r>
    <rPh sb="3" eb="5">
      <t>カイハツ</t>
    </rPh>
    <rPh sb="5" eb="6">
      <t>チ</t>
    </rPh>
    <phoneticPr fontId="9"/>
  </si>
  <si>
    <r>
      <t xml:space="preserve">4F </t>
    </r>
    <r>
      <rPr>
        <sz val="11"/>
        <rFont val="ＭＳ 明朝"/>
        <family val="1"/>
        <charset val="128"/>
      </rPr>
      <t>その他の土地</t>
    </r>
    <rPh sb="5" eb="6">
      <t>タ</t>
    </rPh>
    <rPh sb="7" eb="9">
      <t>トチ</t>
    </rPh>
    <phoneticPr fontId="9"/>
  </si>
  <si>
    <r>
      <t xml:space="preserve">4G </t>
    </r>
    <r>
      <rPr>
        <sz val="11"/>
        <rFont val="ＭＳ 明朝"/>
        <family val="1"/>
        <charset val="128"/>
      </rPr>
      <t>伐採木材製品</t>
    </r>
    <rPh sb="3" eb="5">
      <t>バッサイ</t>
    </rPh>
    <rPh sb="5" eb="7">
      <t>モクザイ</t>
    </rPh>
    <rPh sb="7" eb="9">
      <t>セイヒン</t>
    </rPh>
    <phoneticPr fontId="9"/>
  </si>
  <si>
    <r>
      <rPr>
        <b/>
        <sz val="11"/>
        <rFont val="ＭＳ 明朝"/>
        <family val="1"/>
        <charset val="128"/>
      </rPr>
      <t>間接</t>
    </r>
    <r>
      <rPr>
        <b/>
        <sz val="11"/>
        <rFont val="Century"/>
        <family val="1"/>
      </rPr>
      <t>CO</t>
    </r>
    <r>
      <rPr>
        <b/>
        <vertAlign val="subscript"/>
        <sz val="11"/>
        <rFont val="Century"/>
        <family val="1"/>
      </rPr>
      <t>2</t>
    </r>
    <rPh sb="0" eb="2">
      <t>カンセツ</t>
    </rPh>
    <phoneticPr fontId="9"/>
  </si>
  <si>
    <r>
      <rPr>
        <b/>
        <sz val="11"/>
        <rFont val="ＭＳ 明朝"/>
        <family val="1"/>
        <charset val="128"/>
      </rPr>
      <t>合計</t>
    </r>
    <r>
      <rPr>
        <b/>
        <sz val="11"/>
        <rFont val="Century"/>
        <family val="1"/>
      </rPr>
      <t>(LULUCF</t>
    </r>
    <r>
      <rPr>
        <b/>
        <sz val="11"/>
        <rFont val="ＭＳ 明朝"/>
        <family val="1"/>
        <charset val="128"/>
      </rPr>
      <t>分野を除く、間接</t>
    </r>
    <r>
      <rPr>
        <b/>
        <sz val="11"/>
        <rFont val="Century"/>
        <family val="1"/>
      </rPr>
      <t>CO2</t>
    </r>
    <r>
      <rPr>
        <b/>
        <sz val="11"/>
        <rFont val="ＭＳ 明朝"/>
        <family val="1"/>
        <charset val="128"/>
      </rPr>
      <t>を除く。</t>
    </r>
    <r>
      <rPr>
        <b/>
        <sz val="11"/>
        <rFont val="Century"/>
        <family val="1"/>
      </rPr>
      <t>)</t>
    </r>
    <rPh sb="0" eb="2">
      <t>ゴウケイ</t>
    </rPh>
    <rPh sb="9" eb="11">
      <t>ブンヤ</t>
    </rPh>
    <rPh sb="12" eb="13">
      <t>ノゾ</t>
    </rPh>
    <rPh sb="15" eb="17">
      <t>カンセツ</t>
    </rPh>
    <rPh sb="21" eb="22">
      <t>ノゾ</t>
    </rPh>
    <phoneticPr fontId="9"/>
  </si>
  <si>
    <r>
      <rPr>
        <b/>
        <sz val="11"/>
        <rFont val="ＭＳ 明朝"/>
        <family val="1"/>
        <charset val="128"/>
      </rPr>
      <t>合計（</t>
    </r>
    <r>
      <rPr>
        <b/>
        <sz val="11"/>
        <rFont val="Century"/>
        <family val="1"/>
      </rPr>
      <t>LULUCF</t>
    </r>
    <r>
      <rPr>
        <b/>
        <sz val="11"/>
        <rFont val="ＭＳ 明朝"/>
        <family val="1"/>
        <charset val="128"/>
      </rPr>
      <t>分野含む、
間接</t>
    </r>
    <r>
      <rPr>
        <b/>
        <sz val="11"/>
        <rFont val="Century"/>
        <family val="1"/>
      </rPr>
      <t>CO2</t>
    </r>
    <r>
      <rPr>
        <b/>
        <sz val="11"/>
        <rFont val="ＭＳ 明朝"/>
        <family val="1"/>
        <charset val="128"/>
      </rPr>
      <t>を除く。）</t>
    </r>
    <rPh sb="0" eb="2">
      <t>ゴウケイ</t>
    </rPh>
    <rPh sb="9" eb="11">
      <t>ブンヤ</t>
    </rPh>
    <rPh sb="11" eb="12">
      <t>フク</t>
    </rPh>
    <rPh sb="15" eb="17">
      <t>カンセツ</t>
    </rPh>
    <rPh sb="21" eb="22">
      <t>ノゾ</t>
    </rPh>
    <phoneticPr fontId="9"/>
  </si>
  <si>
    <r>
      <rPr>
        <b/>
        <sz val="11"/>
        <rFont val="ＭＳ 明朝"/>
        <family val="1"/>
        <charset val="128"/>
      </rPr>
      <t>合計（</t>
    </r>
    <r>
      <rPr>
        <b/>
        <sz val="11"/>
        <rFont val="Century"/>
        <family val="1"/>
      </rPr>
      <t>LULUCF</t>
    </r>
    <r>
      <rPr>
        <b/>
        <sz val="11"/>
        <rFont val="ＭＳ 明朝"/>
        <family val="1"/>
        <charset val="128"/>
      </rPr>
      <t>分野除く、
間接</t>
    </r>
    <r>
      <rPr>
        <b/>
        <sz val="11"/>
        <rFont val="Century"/>
        <family val="1"/>
      </rPr>
      <t>CO2</t>
    </r>
    <r>
      <rPr>
        <b/>
        <sz val="11"/>
        <rFont val="ＭＳ 明朝"/>
        <family val="1"/>
        <charset val="128"/>
      </rPr>
      <t>を含む。）</t>
    </r>
    <rPh sb="0" eb="2">
      <t>ゴウケイ</t>
    </rPh>
    <rPh sb="9" eb="11">
      <t>ブンヤ</t>
    </rPh>
    <rPh sb="11" eb="12">
      <t>ノゾ</t>
    </rPh>
    <rPh sb="15" eb="17">
      <t>カンセツ</t>
    </rPh>
    <rPh sb="21" eb="22">
      <t>フク</t>
    </rPh>
    <phoneticPr fontId="9"/>
  </si>
  <si>
    <r>
      <rPr>
        <b/>
        <sz val="11"/>
        <rFont val="ＭＳ 明朝"/>
        <family val="1"/>
        <charset val="128"/>
      </rPr>
      <t>合計（</t>
    </r>
    <r>
      <rPr>
        <b/>
        <sz val="11"/>
        <rFont val="Century"/>
        <family val="1"/>
      </rPr>
      <t>LULUCF</t>
    </r>
    <r>
      <rPr>
        <b/>
        <sz val="11"/>
        <rFont val="ＭＳ 明朝"/>
        <family val="1"/>
        <charset val="128"/>
      </rPr>
      <t>分野含む、
間接</t>
    </r>
    <r>
      <rPr>
        <b/>
        <sz val="11"/>
        <rFont val="Century"/>
        <family val="1"/>
      </rPr>
      <t>CO2</t>
    </r>
    <r>
      <rPr>
        <b/>
        <sz val="11"/>
        <rFont val="ＭＳ 明朝"/>
        <family val="1"/>
        <charset val="128"/>
      </rPr>
      <t>を含む。）</t>
    </r>
    <rPh sb="0" eb="2">
      <t>ゴウケイ</t>
    </rPh>
    <rPh sb="9" eb="11">
      <t>ブンヤ</t>
    </rPh>
    <rPh sb="11" eb="12">
      <t>フク</t>
    </rPh>
    <rPh sb="15" eb="17">
      <t>カンセツ</t>
    </rPh>
    <rPh sb="21" eb="22">
      <t>フク</t>
    </rPh>
    <phoneticPr fontId="9"/>
  </si>
  <si>
    <r>
      <rPr>
        <sz val="11"/>
        <rFont val="ＭＳ 明朝"/>
        <family val="1"/>
        <charset val="128"/>
      </rPr>
      <t>※</t>
    </r>
    <r>
      <rPr>
        <sz val="11"/>
        <rFont val="Century"/>
        <family val="1"/>
      </rPr>
      <t>1</t>
    </r>
    <r>
      <rPr>
        <sz val="11"/>
        <rFont val="ＭＳ 明朝"/>
        <family val="1"/>
        <charset val="128"/>
      </rPr>
      <t>：プラスは排出を表し、マイナスは吸収を表す。</t>
    </r>
    <rPh sb="7" eb="9">
      <t>ハイシュツ</t>
    </rPh>
    <rPh sb="10" eb="11">
      <t>アラワ</t>
    </rPh>
    <rPh sb="18" eb="20">
      <t>キュウシュウ</t>
    </rPh>
    <rPh sb="21" eb="22">
      <t>アラワ</t>
    </rPh>
    <phoneticPr fontId="9"/>
  </si>
  <si>
    <r>
      <rPr>
        <sz val="11"/>
        <rFont val="ＭＳ 明朝"/>
        <family val="1"/>
        <charset val="128"/>
      </rPr>
      <t>※</t>
    </r>
    <r>
      <rPr>
        <sz val="11"/>
        <rFont val="Century"/>
        <family val="1"/>
      </rPr>
      <t>2</t>
    </r>
    <r>
      <rPr>
        <sz val="11"/>
        <rFont val="ＭＳ 明朝"/>
        <family val="1"/>
        <charset val="128"/>
      </rPr>
      <t>：部門分類は国内公表版とは異なる。発電や熱の生産に伴う排出量は、その電力や熱の生産者からの排出として計上している。</t>
    </r>
    <rPh sb="3" eb="5">
      <t>ブモン</t>
    </rPh>
    <rPh sb="5" eb="7">
      <t>ブンルイ</t>
    </rPh>
    <rPh sb="8" eb="10">
      <t>コクナイ</t>
    </rPh>
    <rPh sb="10" eb="12">
      <t>コウヒョウ</t>
    </rPh>
    <rPh sb="12" eb="13">
      <t>バン</t>
    </rPh>
    <rPh sb="15" eb="16">
      <t>コト</t>
    </rPh>
    <rPh sb="19" eb="21">
      <t>ハツデン</t>
    </rPh>
    <rPh sb="22" eb="23">
      <t>ネツ</t>
    </rPh>
    <rPh sb="24" eb="26">
      <t>セイサン</t>
    </rPh>
    <rPh sb="27" eb="28">
      <t>トモナ</t>
    </rPh>
    <rPh sb="29" eb="31">
      <t>ハイシュツ</t>
    </rPh>
    <rPh sb="31" eb="32">
      <t>リョウ</t>
    </rPh>
    <rPh sb="36" eb="38">
      <t>デンリョク</t>
    </rPh>
    <rPh sb="39" eb="40">
      <t>ネツ</t>
    </rPh>
    <rPh sb="41" eb="44">
      <t>セイサンシャ</t>
    </rPh>
    <rPh sb="47" eb="49">
      <t>ハイシュツ</t>
    </rPh>
    <rPh sb="52" eb="54">
      <t>ケイジョウ</t>
    </rPh>
    <phoneticPr fontId="9"/>
  </si>
  <si>
    <r>
      <rPr>
        <sz val="11"/>
        <rFont val="ＭＳ 明朝"/>
        <family val="1"/>
        <charset val="128"/>
      </rPr>
      <t>※</t>
    </r>
    <r>
      <rPr>
        <sz val="11"/>
        <rFont val="Century"/>
        <family val="1"/>
      </rPr>
      <t>3</t>
    </r>
    <r>
      <rPr>
        <sz val="11"/>
        <rFont val="ＭＳ 明朝"/>
        <family val="1"/>
        <charset val="128"/>
      </rPr>
      <t>：「廃棄物のエネルギー利用」は「</t>
    </r>
    <r>
      <rPr>
        <sz val="11"/>
        <rFont val="Century"/>
        <family val="1"/>
      </rPr>
      <t>5.</t>
    </r>
    <r>
      <rPr>
        <sz val="11"/>
        <rFont val="ＭＳ 明朝"/>
        <family val="1"/>
        <charset val="128"/>
      </rPr>
      <t>廃棄物」ではなく、「</t>
    </r>
    <r>
      <rPr>
        <sz val="11"/>
        <rFont val="Century"/>
        <family val="1"/>
      </rPr>
      <t>1.A.</t>
    </r>
    <r>
      <rPr>
        <sz val="11"/>
        <rFont val="ＭＳ 明朝"/>
        <family val="1"/>
        <charset val="128"/>
      </rPr>
      <t>燃料の燃焼」の各部門（</t>
    </r>
    <r>
      <rPr>
        <sz val="11"/>
        <rFont val="Century"/>
        <family val="1"/>
      </rPr>
      <t>1A1</t>
    </r>
    <r>
      <rPr>
        <sz val="11"/>
        <rFont val="ＭＳ 明朝"/>
        <family val="1"/>
        <charset val="128"/>
      </rPr>
      <t>及び</t>
    </r>
    <r>
      <rPr>
        <sz val="11"/>
        <rFont val="Century"/>
        <family val="1"/>
      </rPr>
      <t>1A2</t>
    </r>
    <r>
      <rPr>
        <sz val="11"/>
        <rFont val="ＭＳ 明朝"/>
        <family val="1"/>
        <charset val="128"/>
      </rPr>
      <t>の各部門）に振り分けられている（上表備考欄参照）。</t>
    </r>
    <rPh sb="20" eb="23">
      <t>ハイキブツ</t>
    </rPh>
    <rPh sb="34" eb="36">
      <t>ネンリョウ</t>
    </rPh>
    <rPh sb="37" eb="39">
      <t>ネンショウ</t>
    </rPh>
    <rPh sb="42" eb="44">
      <t>ブモン</t>
    </rPh>
    <rPh sb="48" eb="49">
      <t>オヨ</t>
    </rPh>
    <rPh sb="69" eb="71">
      <t>ジョウヒョウ</t>
    </rPh>
    <rPh sb="70" eb="71">
      <t>ヒョウ</t>
    </rPh>
    <rPh sb="71" eb="73">
      <t>ビコウ</t>
    </rPh>
    <rPh sb="73" eb="74">
      <t>ラン</t>
    </rPh>
    <rPh sb="74" eb="76">
      <t>サンショウ</t>
    </rPh>
    <phoneticPr fontId="9"/>
  </si>
  <si>
    <r>
      <rPr>
        <sz val="11"/>
        <rFont val="ＭＳ 明朝"/>
        <family val="1"/>
        <charset val="128"/>
      </rPr>
      <t>※</t>
    </r>
    <r>
      <rPr>
        <sz val="11"/>
        <rFont val="Century"/>
        <family val="1"/>
      </rPr>
      <t>5</t>
    </r>
    <r>
      <rPr>
        <sz val="11"/>
        <rFont val="ＭＳ 明朝"/>
        <family val="1"/>
        <charset val="128"/>
      </rPr>
      <t>：</t>
    </r>
    <r>
      <rPr>
        <sz val="11"/>
        <rFont val="Century"/>
        <family val="1"/>
      </rPr>
      <t>LULUCF</t>
    </r>
    <r>
      <rPr>
        <sz val="11"/>
        <rFont val="ＭＳ 明朝"/>
        <family val="1"/>
        <charset val="128"/>
      </rPr>
      <t>の値は気候変動枠組条約上の数値であり、京都議定書に基づく吸収源活動の排出・吸収量（シート</t>
    </r>
    <r>
      <rPr>
        <sz val="11"/>
        <rFont val="Century"/>
        <family val="1"/>
      </rPr>
      <t>16.KP-LULUCF</t>
    </r>
    <r>
      <rPr>
        <sz val="11"/>
        <rFont val="ＭＳ 明朝"/>
        <family val="1"/>
        <charset val="128"/>
      </rPr>
      <t>）の数値とは異なる。</t>
    </r>
    <rPh sb="10" eb="11">
      <t>アタイ</t>
    </rPh>
    <rPh sb="12" eb="14">
      <t>キコウ</t>
    </rPh>
    <rPh sb="14" eb="16">
      <t>ヘンドウ</t>
    </rPh>
    <rPh sb="16" eb="18">
      <t>ワクグミ</t>
    </rPh>
    <rPh sb="18" eb="20">
      <t>ジョウヤク</t>
    </rPh>
    <rPh sb="20" eb="21">
      <t>ジョウ</t>
    </rPh>
    <rPh sb="22" eb="24">
      <t>スウチ</t>
    </rPh>
    <rPh sb="28" eb="33">
      <t>ｋｐ＠</t>
    </rPh>
    <rPh sb="34" eb="35">
      <t>モト</t>
    </rPh>
    <rPh sb="37" eb="40">
      <t>キュウシュウゲン</t>
    </rPh>
    <rPh sb="40" eb="42">
      <t>カツドウ</t>
    </rPh>
    <rPh sb="43" eb="45">
      <t>ハイシュツ</t>
    </rPh>
    <rPh sb="46" eb="48">
      <t>キュウシュウ</t>
    </rPh>
    <rPh sb="48" eb="49">
      <t>リョウ</t>
    </rPh>
    <rPh sb="67" eb="69">
      <t>スウチ</t>
    </rPh>
    <rPh sb="71" eb="72">
      <t>コト</t>
    </rPh>
    <phoneticPr fontId="9"/>
  </si>
  <si>
    <r>
      <rPr>
        <sz val="11"/>
        <rFont val="ＭＳ Ｐ明朝"/>
        <family val="1"/>
        <charset val="128"/>
      </rPr>
      <t>排出源</t>
    </r>
    <rPh sb="0" eb="3">
      <t>ハイシュツゲン</t>
    </rPh>
    <phoneticPr fontId="9"/>
  </si>
  <si>
    <r>
      <t>1A1</t>
    </r>
    <r>
      <rPr>
        <sz val="11"/>
        <rFont val="ＭＳ Ｐ明朝"/>
        <family val="1"/>
        <charset val="128"/>
      </rPr>
      <t>エネルギー転換</t>
    </r>
    <rPh sb="8" eb="10">
      <t>テンカン</t>
    </rPh>
    <phoneticPr fontId="9"/>
  </si>
  <si>
    <r>
      <t xml:space="preserve">1A2 </t>
    </r>
    <r>
      <rPr>
        <sz val="11"/>
        <rFont val="ＭＳ Ｐ明朝"/>
        <family val="1"/>
        <charset val="128"/>
      </rPr>
      <t>製造業及び建設業</t>
    </r>
    <rPh sb="4" eb="7">
      <t>セイゾウギョウ</t>
    </rPh>
    <rPh sb="7" eb="8">
      <t>オヨ</t>
    </rPh>
    <rPh sb="9" eb="12">
      <t>ケンセツギョウ</t>
    </rPh>
    <phoneticPr fontId="9"/>
  </si>
  <si>
    <r>
      <t xml:space="preserve">1A3 </t>
    </r>
    <r>
      <rPr>
        <sz val="11"/>
        <rFont val="ＭＳ Ｐ明朝"/>
        <family val="1"/>
        <charset val="128"/>
      </rPr>
      <t>運輸</t>
    </r>
    <rPh sb="4" eb="6">
      <t>ウンユ</t>
    </rPh>
    <phoneticPr fontId="9"/>
  </si>
  <si>
    <r>
      <t xml:space="preserve">1A4 </t>
    </r>
    <r>
      <rPr>
        <sz val="11"/>
        <rFont val="ＭＳ Ｐ明朝"/>
        <family val="1"/>
        <charset val="128"/>
      </rPr>
      <t>その他部門（民生及び農林水産業）</t>
    </r>
    <rPh sb="6" eb="7">
      <t>タ</t>
    </rPh>
    <rPh sb="7" eb="9">
      <t>ブモン</t>
    </rPh>
    <phoneticPr fontId="9"/>
  </si>
  <si>
    <r>
      <t xml:space="preserve">1B </t>
    </r>
    <r>
      <rPr>
        <sz val="11"/>
        <rFont val="ＭＳ Ｐ明朝"/>
        <family val="1"/>
        <charset val="128"/>
      </rPr>
      <t>燃料からの漏出</t>
    </r>
    <rPh sb="3" eb="5">
      <t>ネンリョウ</t>
    </rPh>
    <rPh sb="8" eb="10">
      <t>ロウシュツ</t>
    </rPh>
    <phoneticPr fontId="9"/>
  </si>
  <si>
    <r>
      <t xml:space="preserve">3 </t>
    </r>
    <r>
      <rPr>
        <sz val="11"/>
        <rFont val="ＭＳ Ｐ明朝"/>
        <family val="1"/>
        <charset val="128"/>
      </rPr>
      <t>農業</t>
    </r>
    <rPh sb="2" eb="4">
      <t>ノウギョウ</t>
    </rPh>
    <phoneticPr fontId="9"/>
  </si>
  <si>
    <r>
      <t xml:space="preserve">5 </t>
    </r>
    <r>
      <rPr>
        <sz val="11"/>
        <rFont val="ＭＳ Ｐ明朝"/>
        <family val="1"/>
        <charset val="128"/>
      </rPr>
      <t>廃棄物</t>
    </r>
    <rPh sb="2" eb="5">
      <t>ハイキブツ</t>
    </rPh>
    <phoneticPr fontId="9"/>
  </si>
  <si>
    <r>
      <rPr>
        <sz val="11"/>
        <rFont val="ＭＳ Ｐ明朝"/>
        <family val="1"/>
        <charset val="128"/>
      </rPr>
      <t>合計</t>
    </r>
    <rPh sb="0" eb="2">
      <t>ゴウケイ</t>
    </rPh>
    <phoneticPr fontId="9"/>
  </si>
  <si>
    <r>
      <rPr>
        <sz val="11"/>
        <rFont val="ＭＳ Ｐ明朝"/>
        <family val="1"/>
        <charset val="128"/>
      </rPr>
      <t>■</t>
    </r>
    <r>
      <rPr>
        <sz val="11"/>
        <rFont val="Century"/>
        <family val="1"/>
      </rPr>
      <t>1990</t>
    </r>
    <r>
      <rPr>
        <sz val="11"/>
        <rFont val="ＭＳ Ｐ明朝"/>
        <family val="1"/>
        <charset val="128"/>
      </rPr>
      <t>年比</t>
    </r>
    <rPh sb="5" eb="6">
      <t>ネン</t>
    </rPh>
    <rPh sb="6" eb="7">
      <t>ヒ</t>
    </rPh>
    <phoneticPr fontId="9"/>
  </si>
  <si>
    <r>
      <rPr>
        <sz val="11"/>
        <rFont val="ＭＳ Ｐ明朝"/>
        <family val="1"/>
        <charset val="128"/>
      </rPr>
      <t>■前年比</t>
    </r>
    <rPh sb="1" eb="2">
      <t>ゼン</t>
    </rPh>
    <rPh sb="2" eb="3">
      <t>ネン</t>
    </rPh>
    <rPh sb="3" eb="4">
      <t>ヒ</t>
    </rPh>
    <phoneticPr fontId="9"/>
  </si>
  <si>
    <r>
      <t xml:space="preserve">6 </t>
    </r>
    <r>
      <rPr>
        <sz val="11"/>
        <rFont val="ＭＳ Ｐ明朝"/>
        <family val="1"/>
        <charset val="128"/>
      </rPr>
      <t>廃棄物</t>
    </r>
    <rPh sb="2" eb="5">
      <t>ハイキブツ</t>
    </rPh>
    <phoneticPr fontId="9"/>
  </si>
  <si>
    <r>
      <rPr>
        <sz val="11"/>
        <color indexed="8"/>
        <rFont val="ＭＳ 明朝"/>
        <family val="1"/>
        <charset val="128"/>
      </rPr>
      <t>出典：</t>
    </r>
    <r>
      <rPr>
        <sz val="11"/>
        <color indexed="8"/>
        <rFont val="Century"/>
        <family val="1"/>
      </rPr>
      <t>IPCC</t>
    </r>
    <r>
      <rPr>
        <sz val="11"/>
        <color indexed="8"/>
        <rFont val="ＭＳ 明朝"/>
        <family val="1"/>
        <charset val="128"/>
      </rPr>
      <t>第四次評価報告書（</t>
    </r>
    <r>
      <rPr>
        <sz val="11"/>
        <color indexed="8"/>
        <rFont val="Century"/>
        <family val="1"/>
      </rPr>
      <t>2007</t>
    </r>
    <r>
      <rPr>
        <sz val="11"/>
        <color indexed="8"/>
        <rFont val="ＭＳ 明朝"/>
        <family val="1"/>
        <charset val="128"/>
      </rPr>
      <t>）</t>
    </r>
    <rPh sb="0" eb="2">
      <t>シュッテン</t>
    </rPh>
    <phoneticPr fontId="9"/>
  </si>
  <si>
    <r>
      <rPr>
        <sz val="12"/>
        <rFont val="ＭＳ 明朝"/>
        <family val="1"/>
        <charset val="128"/>
      </rPr>
      <t>二酸化炭素（</t>
    </r>
    <r>
      <rPr>
        <sz val="12"/>
        <rFont val="Century"/>
        <family val="1"/>
      </rPr>
      <t>CO</t>
    </r>
    <r>
      <rPr>
        <vertAlign val="subscript"/>
        <sz val="12"/>
        <rFont val="Century"/>
        <family val="1"/>
      </rPr>
      <t>2</t>
    </r>
    <r>
      <rPr>
        <sz val="12"/>
        <rFont val="ＭＳ 明朝"/>
        <family val="1"/>
        <charset val="128"/>
      </rPr>
      <t>）</t>
    </r>
    <rPh sb="0" eb="3">
      <t>ニサンカ</t>
    </rPh>
    <rPh sb="3" eb="5">
      <t>タンソ</t>
    </rPh>
    <phoneticPr fontId="9"/>
  </si>
  <si>
    <r>
      <rPr>
        <sz val="12"/>
        <rFont val="ＭＳ 明朝"/>
        <family val="1"/>
        <charset val="128"/>
      </rPr>
      <t>一酸化二窒素（</t>
    </r>
    <r>
      <rPr>
        <sz val="12"/>
        <rFont val="Century"/>
        <family val="1"/>
      </rPr>
      <t>N</t>
    </r>
    <r>
      <rPr>
        <vertAlign val="subscript"/>
        <sz val="12"/>
        <rFont val="Century"/>
        <family val="1"/>
      </rPr>
      <t>2</t>
    </r>
    <r>
      <rPr>
        <sz val="12"/>
        <rFont val="Century"/>
        <family val="1"/>
      </rPr>
      <t>O</t>
    </r>
    <r>
      <rPr>
        <sz val="12"/>
        <rFont val="ＭＳ 明朝"/>
        <family val="1"/>
        <charset val="128"/>
      </rPr>
      <t>）</t>
    </r>
    <rPh sb="0" eb="6">
      <t>ン２オ</t>
    </rPh>
    <phoneticPr fontId="9"/>
  </si>
  <si>
    <r>
      <rPr>
        <sz val="12"/>
        <rFont val="ＭＳ 明朝"/>
        <family val="1"/>
        <charset val="128"/>
      </rPr>
      <t>六ふっ化硫黄（</t>
    </r>
    <r>
      <rPr>
        <sz val="12"/>
        <rFont val="Century"/>
        <family val="1"/>
      </rPr>
      <t>SF</t>
    </r>
    <r>
      <rPr>
        <vertAlign val="subscript"/>
        <sz val="12"/>
        <rFont val="Century"/>
        <family val="1"/>
      </rPr>
      <t>6</t>
    </r>
    <r>
      <rPr>
        <sz val="12"/>
        <rFont val="ＭＳ 明朝"/>
        <family val="1"/>
        <charset val="128"/>
      </rPr>
      <t>）</t>
    </r>
    <rPh sb="0" eb="1">
      <t>ロク</t>
    </rPh>
    <phoneticPr fontId="8"/>
  </si>
  <si>
    <r>
      <rPr>
        <sz val="12"/>
        <rFont val="ＭＳ 明朝"/>
        <family val="1"/>
        <charset val="128"/>
      </rPr>
      <t>三ふっ化窒素（</t>
    </r>
    <r>
      <rPr>
        <sz val="12"/>
        <rFont val="Century"/>
        <family val="1"/>
      </rPr>
      <t>NF</t>
    </r>
    <r>
      <rPr>
        <vertAlign val="subscript"/>
        <sz val="12"/>
        <rFont val="Century"/>
        <family val="1"/>
      </rPr>
      <t>3</t>
    </r>
    <r>
      <rPr>
        <sz val="12"/>
        <rFont val="ＭＳ 明朝"/>
        <family val="1"/>
        <charset val="128"/>
      </rPr>
      <t>）</t>
    </r>
    <rPh sb="0" eb="1">
      <t>サン</t>
    </rPh>
    <rPh sb="3" eb="4">
      <t>カ</t>
    </rPh>
    <rPh sb="4" eb="6">
      <t>チッソ</t>
    </rPh>
    <phoneticPr fontId="8"/>
  </si>
  <si>
    <r>
      <rPr>
        <sz val="12"/>
        <rFont val="ＭＳ 明朝"/>
        <family val="1"/>
        <charset val="128"/>
      </rPr>
      <t>※非エネルギー起源</t>
    </r>
    <r>
      <rPr>
        <sz val="12"/>
        <rFont val="Century"/>
        <family val="1"/>
      </rPr>
      <t>CO</t>
    </r>
    <r>
      <rPr>
        <vertAlign val="subscript"/>
        <sz val="12"/>
        <rFont val="Century"/>
        <family val="1"/>
      </rPr>
      <t>2</t>
    </r>
    <r>
      <rPr>
        <sz val="12"/>
        <rFont val="ＭＳ 明朝"/>
        <family val="1"/>
        <charset val="128"/>
      </rPr>
      <t>は間接</t>
    </r>
    <r>
      <rPr>
        <sz val="12"/>
        <rFont val="Century"/>
        <family val="1"/>
      </rPr>
      <t>CO</t>
    </r>
    <r>
      <rPr>
        <vertAlign val="subscript"/>
        <sz val="12"/>
        <rFont val="Century"/>
        <family val="1"/>
      </rPr>
      <t>2</t>
    </r>
    <r>
      <rPr>
        <sz val="11"/>
        <rFont val="ＭＳ 明朝"/>
        <family val="1"/>
        <charset val="128"/>
      </rPr>
      <t>を含む</t>
    </r>
    <rPh sb="1" eb="2">
      <t>ヒ</t>
    </rPh>
    <rPh sb="7" eb="9">
      <t>キゲン</t>
    </rPh>
    <rPh sb="13" eb="15">
      <t>カンセツ</t>
    </rPh>
    <rPh sb="19" eb="20">
      <t>フク</t>
    </rPh>
    <phoneticPr fontId="8"/>
  </si>
  <si>
    <r>
      <rPr>
        <sz val="11"/>
        <rFont val="ＭＳ 明朝"/>
        <family val="1"/>
        <charset val="128"/>
      </rPr>
      <t>■</t>
    </r>
    <r>
      <rPr>
        <sz val="11"/>
        <rFont val="Century"/>
        <family val="1"/>
      </rPr>
      <t>2013</t>
    </r>
    <r>
      <rPr>
        <sz val="11"/>
        <rFont val="ＭＳ 明朝"/>
        <family val="1"/>
        <charset val="128"/>
      </rPr>
      <t>年度比</t>
    </r>
    <rPh sb="5" eb="6">
      <t>ネン</t>
    </rPh>
    <rPh sb="6" eb="7">
      <t>ド</t>
    </rPh>
    <rPh sb="7" eb="8">
      <t>ヒ</t>
    </rPh>
    <phoneticPr fontId="9"/>
  </si>
  <si>
    <t>-</t>
    <phoneticPr fontId="9"/>
  </si>
  <si>
    <t>-</t>
    <phoneticPr fontId="9"/>
  </si>
  <si>
    <r>
      <t>2005</t>
    </r>
    <r>
      <rPr>
        <sz val="11"/>
        <rFont val="ＭＳ Ｐ明朝"/>
        <family val="1"/>
        <charset val="128"/>
      </rPr>
      <t>年度</t>
    </r>
    <rPh sb="4" eb="6">
      <t>ネンド</t>
    </rPh>
    <phoneticPr fontId="9"/>
  </si>
  <si>
    <r>
      <t>2013</t>
    </r>
    <r>
      <rPr>
        <sz val="11"/>
        <rFont val="ＭＳ Ｐ明朝"/>
        <family val="1"/>
        <charset val="128"/>
      </rPr>
      <t>年度</t>
    </r>
    <rPh sb="4" eb="6">
      <t>ネンド</t>
    </rPh>
    <phoneticPr fontId="9"/>
  </si>
  <si>
    <r>
      <rPr>
        <b/>
        <sz val="16"/>
        <rFont val="ＭＳ Ｐゴシック"/>
        <family val="3"/>
        <charset val="128"/>
      </rPr>
      <t>家庭における</t>
    </r>
    <r>
      <rPr>
        <b/>
        <sz val="16"/>
        <rFont val="Century"/>
        <family val="1"/>
      </rPr>
      <t>CO</t>
    </r>
    <r>
      <rPr>
        <b/>
        <vertAlign val="subscript"/>
        <sz val="16"/>
        <rFont val="Century"/>
        <family val="1"/>
      </rPr>
      <t>2</t>
    </r>
    <r>
      <rPr>
        <b/>
        <sz val="16"/>
        <rFont val="ＭＳ Ｐゴシック"/>
        <family val="3"/>
        <charset val="128"/>
      </rPr>
      <t>排出量（世帯あたり）</t>
    </r>
    <phoneticPr fontId="9"/>
  </si>
  <si>
    <t>F-gases</t>
    <phoneticPr fontId="8"/>
  </si>
  <si>
    <t>Hydrofluorocarbons (HFCs)</t>
    <phoneticPr fontId="8"/>
  </si>
  <si>
    <t>Perfluorocarbons (PFCs)</t>
    <phoneticPr fontId="8"/>
  </si>
  <si>
    <t>PFC-14:
7,390etc.</t>
    <phoneticPr fontId="8"/>
  </si>
  <si>
    <t>Total</t>
    <phoneticPr fontId="8"/>
  </si>
  <si>
    <t>Greenhouse gas</t>
  </si>
  <si>
    <t>HFC-134a:
1,430 etc.</t>
    <phoneticPr fontId="8"/>
  </si>
  <si>
    <t>Category</t>
    <phoneticPr fontId="9"/>
  </si>
  <si>
    <t>Energy Industry</t>
  </si>
  <si>
    <t>Oil Refinery, Electric Power Plant, etc.</t>
    <phoneticPr fontId="9"/>
  </si>
  <si>
    <t>Manufacture of Coal Products</t>
    <phoneticPr fontId="9"/>
  </si>
  <si>
    <t>Oil Products</t>
  </si>
  <si>
    <t>Gas Conversion and Production</t>
    <phoneticPr fontId="9"/>
  </si>
  <si>
    <t>Power Generation</t>
  </si>
  <si>
    <t>District Heat Supply</t>
  </si>
  <si>
    <t>Statistical discrepancy from power and heat allocation</t>
    <phoneticPr fontId="9"/>
  </si>
  <si>
    <t xml:space="preserve">Industry </t>
  </si>
  <si>
    <t>Agriculture, Fishery, Mining and Construction</t>
    <phoneticPr fontId="9"/>
  </si>
  <si>
    <t>Agriculture &amp; Forestry</t>
  </si>
  <si>
    <t>Mining</t>
    <phoneticPr fontId="9"/>
  </si>
  <si>
    <t>Construction</t>
  </si>
  <si>
    <t>Manufacturing</t>
  </si>
  <si>
    <t>Food, Beverages, Tobacco and Feed</t>
    <phoneticPr fontId="9"/>
  </si>
  <si>
    <t>Textile Mill Products</t>
    <phoneticPr fontId="9"/>
  </si>
  <si>
    <t>Pulp, Paper and Paper Products</t>
    <phoneticPr fontId="9"/>
  </si>
  <si>
    <t>Chemical (incl. Oil and Coal Products)</t>
    <phoneticPr fontId="0"/>
  </si>
  <si>
    <t>Ceramic, Stone and Clay Products</t>
  </si>
  <si>
    <t>Iron and Steel</t>
    <phoneticPr fontId="9"/>
  </si>
  <si>
    <t>Non-Ferrous Metals and Products</t>
    <phoneticPr fontId="0"/>
  </si>
  <si>
    <t>Machinery (incl. Fabricated Metal Products)</t>
    <phoneticPr fontId="9"/>
  </si>
  <si>
    <t>Commercial Industry</t>
    <phoneticPr fontId="9"/>
  </si>
  <si>
    <t>Professional and Technical Services, Accommodations, Meal Services, Living Related Services</t>
    <phoneticPr fontId="9"/>
  </si>
  <si>
    <t>Government, Unable to Classify</t>
    <phoneticPr fontId="9"/>
  </si>
  <si>
    <t>Transportation</t>
  </si>
  <si>
    <t>Passenger</t>
    <phoneticPr fontId="9"/>
  </si>
  <si>
    <t>Road Transportation</t>
    <phoneticPr fontId="9"/>
  </si>
  <si>
    <t>Railways / Navigation / Domestic Aviation</t>
    <phoneticPr fontId="9"/>
  </si>
  <si>
    <t>Freight</t>
    <phoneticPr fontId="9"/>
  </si>
  <si>
    <t>Residential</t>
    <phoneticPr fontId="9"/>
  </si>
  <si>
    <t>Mineral Products</t>
  </si>
  <si>
    <t>Cement Production</t>
  </si>
  <si>
    <t>Lime Production</t>
  </si>
  <si>
    <t>Glass Production</t>
    <phoneticPr fontId="9"/>
  </si>
  <si>
    <t>Other Process Uses of Carbonates</t>
    <phoneticPr fontId="9"/>
  </si>
  <si>
    <t>Chemical Industry</t>
  </si>
  <si>
    <t>Ammonia</t>
  </si>
  <si>
    <t>Ethylene &amp; Carbide, etc.</t>
    <phoneticPr fontId="9"/>
  </si>
  <si>
    <t>Metal Production</t>
  </si>
  <si>
    <t>Non-energy Products from Fuels and Solvent Use</t>
    <phoneticPr fontId="9"/>
  </si>
  <si>
    <t>Carbonated Gas and Dry Ice</t>
    <phoneticPr fontId="9"/>
  </si>
  <si>
    <t>Waste</t>
    <phoneticPr fontId="9"/>
  </si>
  <si>
    <t>Waste for Energy Purposes</t>
    <phoneticPr fontId="9"/>
  </si>
  <si>
    <t>Agriculture</t>
    <phoneticPr fontId="9"/>
  </si>
  <si>
    <t>Liming</t>
    <phoneticPr fontId="9"/>
  </si>
  <si>
    <t>Urea Fertilization</t>
    <phoneticPr fontId="9"/>
  </si>
  <si>
    <t>Fugitive Emissions from Fuel, etc.</t>
    <phoneticPr fontId="9"/>
  </si>
  <si>
    <t>Energy Industries</t>
  </si>
  <si>
    <t>Industries</t>
  </si>
  <si>
    <t>Residential</t>
  </si>
  <si>
    <t>Waste</t>
  </si>
  <si>
    <t xml:space="preserve">Commercial </t>
    <phoneticPr fontId="9"/>
  </si>
  <si>
    <t>Commercial</t>
    <phoneticPr fontId="9"/>
  </si>
  <si>
    <t>Greenhouse gas</t>
    <phoneticPr fontId="9"/>
  </si>
  <si>
    <t>F-gases</t>
    <phoneticPr fontId="8"/>
  </si>
  <si>
    <t>Hydrofluorocarbons (HFCs)</t>
    <phoneticPr fontId="8"/>
  </si>
  <si>
    <t>HFC-134a:
1,430 etc.</t>
    <phoneticPr fontId="8"/>
  </si>
  <si>
    <t>GHGs emissions</t>
    <phoneticPr fontId="8"/>
  </si>
  <si>
    <t>Total</t>
    <phoneticPr fontId="9"/>
  </si>
  <si>
    <t>Greenhouse Gas Inventory Office of Japan, National Institute for Environmental Studies</t>
    <phoneticPr fontId="9"/>
  </si>
  <si>
    <t>http://www-gio.nies.go.jp/index.html</t>
    <phoneticPr fontId="9"/>
  </si>
  <si>
    <t>Contents</t>
    <phoneticPr fontId="9"/>
  </si>
  <si>
    <t>This sheet</t>
    <phoneticPr fontId="9"/>
  </si>
  <si>
    <t xml:space="preserve">Notes / Units of measures / Global Warming Potentials  </t>
    <phoneticPr fontId="9"/>
  </si>
  <si>
    <t>GHG emissions</t>
    <phoneticPr fontId="9"/>
  </si>
  <si>
    <t xml:space="preserve">5.CO2-Share </t>
    <phoneticPr fontId="9"/>
  </si>
  <si>
    <t>The Removals by Forest and Other Carbon Sinks under the Kyoto Protocol</t>
    <phoneticPr fontId="9"/>
  </si>
  <si>
    <t>HFCs</t>
    <phoneticPr fontId="8"/>
  </si>
  <si>
    <t>PFCs</t>
    <phoneticPr fontId="8"/>
  </si>
  <si>
    <r>
      <rPr>
        <sz val="11"/>
        <rFont val="ＭＳ 明朝"/>
        <family val="1"/>
        <charset val="128"/>
      </rPr>
      <t>非エネルギー起源</t>
    </r>
    <r>
      <rPr>
        <sz val="11"/>
        <rFont val="Century"/>
        <family val="1"/>
      </rPr>
      <t>CO</t>
    </r>
    <r>
      <rPr>
        <sz val="11"/>
        <rFont val="ＭＳ 明朝"/>
        <family val="1"/>
        <charset val="128"/>
      </rPr>
      <t>₂</t>
    </r>
  </si>
  <si>
    <r>
      <t>CH</t>
    </r>
    <r>
      <rPr>
        <sz val="11"/>
        <rFont val="ＭＳ 明朝"/>
        <family val="1"/>
        <charset val="128"/>
      </rPr>
      <t>₄</t>
    </r>
  </si>
  <si>
    <r>
      <t>SF</t>
    </r>
    <r>
      <rPr>
        <sz val="11"/>
        <rFont val="ＭＳ 明朝"/>
        <family val="1"/>
        <charset val="128"/>
      </rPr>
      <t>₆</t>
    </r>
  </si>
  <si>
    <r>
      <t>NF</t>
    </r>
    <r>
      <rPr>
        <sz val="11"/>
        <rFont val="ＭＳ 明朝"/>
        <family val="1"/>
        <charset val="128"/>
      </rPr>
      <t>₃</t>
    </r>
  </si>
  <si>
    <r>
      <t>Non-Energy-related CO</t>
    </r>
    <r>
      <rPr>
        <sz val="11"/>
        <color theme="0" tint="-0.499984740745262"/>
        <rFont val="ＭＳ 明朝"/>
        <family val="1"/>
        <charset val="128"/>
      </rPr>
      <t>₂</t>
    </r>
    <phoneticPr fontId="8"/>
  </si>
  <si>
    <t>折れ線グラフ用</t>
    <rPh sb="0" eb="1">
      <t>オ</t>
    </rPh>
    <rPh sb="2" eb="3">
      <t>セン</t>
    </rPh>
    <rPh sb="6" eb="7">
      <t>ヨウ</t>
    </rPh>
    <phoneticPr fontId="9"/>
  </si>
  <si>
    <t>ドーナツグラフ用</t>
    <rPh sb="7" eb="8">
      <t>ヨウ</t>
    </rPh>
    <phoneticPr fontId="9"/>
  </si>
  <si>
    <t>棒グラフ一部兼用</t>
    <rPh sb="4" eb="6">
      <t>イチブ</t>
    </rPh>
    <rPh sb="6" eb="8">
      <t>ケンヨウ</t>
    </rPh>
    <phoneticPr fontId="9"/>
  </si>
  <si>
    <t xml:space="preserve">      (FY2015)</t>
    <phoneticPr fontId="9"/>
  </si>
  <si>
    <t>Energy Industries Sector
(Electric Power Plant, etc.)</t>
    <phoneticPr fontId="9"/>
  </si>
  <si>
    <t>Commercial and other sector
(Commerce, Service, Office, etc.)</t>
    <phoneticPr fontId="9"/>
  </si>
  <si>
    <t>Residential  Sector</t>
    <phoneticPr fontId="9"/>
  </si>
  <si>
    <t>Waste
(Incineration of waste plastics
and waste oil, etc.)</t>
    <phoneticPr fontId="9"/>
  </si>
  <si>
    <t xml:space="preserve">Agriculture and Others
(Fugitive emissions from fuels, etc.) </t>
    <phoneticPr fontId="9"/>
  </si>
  <si>
    <t>Industries
(Factories, etc.)</t>
    <phoneticPr fontId="9"/>
  </si>
  <si>
    <t>Transport
(Motor vehicles and ships, etc.)</t>
    <phoneticPr fontId="9"/>
  </si>
  <si>
    <r>
      <t xml:space="preserve">Statistical discrepancy
</t>
    </r>
    <r>
      <rPr>
        <sz val="10"/>
        <rFont val="ＭＳ Ｐ明朝"/>
        <family val="1"/>
        <charset val="128"/>
      </rPr>
      <t>　</t>
    </r>
    <r>
      <rPr>
        <sz val="10"/>
        <rFont val="Times New Roman"/>
        <family val="1"/>
      </rPr>
      <t>from power and heat allocation</t>
    </r>
    <phoneticPr fontId="9"/>
  </si>
  <si>
    <t>Agriculture 
(Enteric fermentation, 
Rice cultivation, etc.)</t>
    <phoneticPr fontId="11"/>
  </si>
  <si>
    <t>Waste
(Land filling, Wastewater 
treatment, etc.)</t>
    <phoneticPr fontId="11"/>
  </si>
  <si>
    <t>Fuel Combustion</t>
    <phoneticPr fontId="11"/>
  </si>
  <si>
    <t>Fugitive Emissions from Fuel
(Natural gas and Coal mining)</t>
    <phoneticPr fontId="11"/>
  </si>
  <si>
    <t>J</t>
    <phoneticPr fontId="9"/>
  </si>
  <si>
    <t>E</t>
    <phoneticPr fontId="9"/>
  </si>
  <si>
    <t xml:space="preserve">    in FY2020</t>
  </si>
  <si>
    <t>Agriculture
(Livestock manure management, Agricultural soils, etc.)</t>
    <phoneticPr fontId="9"/>
  </si>
  <si>
    <t>Waste
(Wastewater treatment, 
Waste incineration, etc.)</t>
    <phoneticPr fontId="9"/>
  </si>
  <si>
    <t>Household CO2 emissions</t>
  </si>
  <si>
    <t>Household CO2 emissions</t>
    <phoneticPr fontId="9"/>
  </si>
  <si>
    <t>J</t>
    <phoneticPr fontId="9"/>
  </si>
  <si>
    <t>E</t>
    <phoneticPr fontId="9"/>
  </si>
  <si>
    <t>E</t>
    <phoneticPr fontId="9"/>
  </si>
  <si>
    <t>per capita</t>
    <phoneticPr fontId="9"/>
  </si>
  <si>
    <t>The difference between them is to which sector the emissions from fuel combustion for electricity and heat generation are allocated.</t>
  </si>
  <si>
    <t xml:space="preserve">(*The emissions from power generation by electric power companies and steam generation by heat suppliers are accounted for under energy industry sector, 
</t>
    <phoneticPr fontId="9"/>
  </si>
  <si>
    <t>and the emissions from autoproducers are accounted for under industry and commercial sectors. )</t>
    <phoneticPr fontId="9"/>
  </si>
  <si>
    <t>The emissions and removals by the Land Use, Land-use Change and Forestry (LULUCF) sector are excluded from each emissions.</t>
    <phoneticPr fontId="9"/>
  </si>
  <si>
    <t>The emissions from international bunkers (aviation and marine) are excluded from the national emissions.</t>
    <phoneticPr fontId="9"/>
  </si>
  <si>
    <t>1,430 etc.</t>
    <phoneticPr fontId="9"/>
  </si>
  <si>
    <t>7,390 etc.</t>
    <phoneticPr fontId="9"/>
  </si>
  <si>
    <t># The previous GWP were from the IPCC Second Assessment Report (1995) and were used before 2013.</t>
    <phoneticPr fontId="9"/>
  </si>
  <si>
    <t>Category</t>
    <phoneticPr fontId="9"/>
  </si>
  <si>
    <t>Oil Refinery, Electric Power Plant, etc.</t>
    <phoneticPr fontId="9"/>
  </si>
  <si>
    <t>Manufacture of Coal Products</t>
    <phoneticPr fontId="9"/>
  </si>
  <si>
    <t>Gas Conversion and Production</t>
    <phoneticPr fontId="9"/>
  </si>
  <si>
    <t>Statistical discrepancy from power and heat allocation</t>
    <phoneticPr fontId="9"/>
  </si>
  <si>
    <t>Agriculture, Fishery, Mining and Construction</t>
    <phoneticPr fontId="9"/>
  </si>
  <si>
    <t>Mining</t>
    <phoneticPr fontId="9"/>
  </si>
  <si>
    <t>Food, Beverages, Tobacco and Feed</t>
    <phoneticPr fontId="9"/>
  </si>
  <si>
    <t>Textile Mill Products</t>
    <phoneticPr fontId="9"/>
  </si>
  <si>
    <t>Pulp, Paper and Paper Products</t>
    <phoneticPr fontId="9"/>
  </si>
  <si>
    <t>Chemical (incl. Oil and Coal Products)</t>
    <phoneticPr fontId="0"/>
  </si>
  <si>
    <t>Iron and Steel</t>
    <phoneticPr fontId="9"/>
  </si>
  <si>
    <t>Non-Ferrous Metals and Products</t>
    <phoneticPr fontId="0"/>
  </si>
  <si>
    <t>Machinery (incl. Fabricated Metal Products)</t>
    <phoneticPr fontId="9"/>
  </si>
  <si>
    <t>Commercial Industry</t>
    <phoneticPr fontId="9"/>
  </si>
  <si>
    <t>Electricity, Gas, Water, Information and Communications,Transport and Post service</t>
    <phoneticPr fontId="9"/>
  </si>
  <si>
    <t>Wholesale and Retail, Finance and Insurance, Real Estate</t>
    <phoneticPr fontId="9"/>
  </si>
  <si>
    <t>Professional and Technical Services, Accommodations, Meal Services, Living Related Services</t>
    <phoneticPr fontId="9"/>
  </si>
  <si>
    <t>Education, Learning Support, Medical, Health Care and Welfare, Miscellaneous Services</t>
    <phoneticPr fontId="9"/>
  </si>
  <si>
    <t>Government, Unable to Classify</t>
    <phoneticPr fontId="9"/>
  </si>
  <si>
    <t>Passenger</t>
    <phoneticPr fontId="9"/>
  </si>
  <si>
    <t>Road Transportation</t>
    <phoneticPr fontId="9"/>
  </si>
  <si>
    <t>Railways / Navigation / Domestic Aviation</t>
    <phoneticPr fontId="9"/>
  </si>
  <si>
    <t>Freight</t>
    <phoneticPr fontId="9"/>
  </si>
  <si>
    <t>Residential</t>
    <phoneticPr fontId="9"/>
  </si>
  <si>
    <t>Total</t>
    <phoneticPr fontId="9"/>
  </si>
  <si>
    <t xml:space="preserve">Commercial </t>
    <phoneticPr fontId="9"/>
  </si>
  <si>
    <t>Commercial</t>
    <phoneticPr fontId="9"/>
  </si>
  <si>
    <t>Mining</t>
  </si>
  <si>
    <t>Pulp, Paper and Paper Products</t>
  </si>
  <si>
    <t>Non-Ferrous Metals and Products</t>
  </si>
  <si>
    <t>Passenger</t>
  </si>
  <si>
    <t>Agriculture</t>
  </si>
  <si>
    <t>Category</t>
    <phoneticPr fontId="9"/>
  </si>
  <si>
    <t>Power Generation</t>
    <phoneticPr fontId="9"/>
  </si>
  <si>
    <t>District Heat Supply</t>
    <phoneticPr fontId="9"/>
  </si>
  <si>
    <t>Forestry</t>
  </si>
  <si>
    <t>Fishery, except Aquaculture</t>
  </si>
  <si>
    <t>Aquaculture</t>
  </si>
  <si>
    <t>Construction Work, General Including Public and Private Construction Work</t>
  </si>
  <si>
    <t>Construction Work by Specialist Contractor, except Equipment Installation Work</t>
  </si>
  <si>
    <t>Construction Work, Equipment Installation Work</t>
  </si>
  <si>
    <t>Food</t>
  </si>
  <si>
    <t>Beverages, Tobacco and Feed</t>
  </si>
  <si>
    <t>Chemical and Allied Products</t>
  </si>
  <si>
    <t>Petroleum and Coal Products</t>
    <phoneticPr fontId="0"/>
  </si>
  <si>
    <t>Iron and Steel</t>
    <phoneticPr fontId="0"/>
  </si>
  <si>
    <t>Machinery</t>
  </si>
  <si>
    <t>General Purpose Machinery</t>
  </si>
  <si>
    <t>Production Machinery</t>
  </si>
  <si>
    <t>Business Oriented Machinery</t>
  </si>
  <si>
    <t>Electronic Parts, Devices and Electronic Circuits</t>
  </si>
  <si>
    <t>Electronic Machinery, Equipment and Supplies</t>
  </si>
  <si>
    <t>Information and Communication Electronics Equipment</t>
  </si>
  <si>
    <t>Transportation Equipment</t>
  </si>
  <si>
    <t>Miscellaneous Products</t>
  </si>
  <si>
    <t>Fabricated Metal Products</t>
  </si>
  <si>
    <t>Manufacturing (other than the above)</t>
    <phoneticPr fontId="0"/>
  </si>
  <si>
    <t>Lumber and Wood Products, except Furniture and Fixtures</t>
  </si>
  <si>
    <t>Furniture and Fixtures</t>
  </si>
  <si>
    <t>Printing</t>
    <phoneticPr fontId="9"/>
  </si>
  <si>
    <t>Plastic Products, except Otherwise Classified</t>
  </si>
  <si>
    <t>Rubber Products</t>
  </si>
  <si>
    <t>Leather Tanning, Leather Products and Fur Skins</t>
  </si>
  <si>
    <t>Miscellaneous Manufacturing Industry</t>
    <phoneticPr fontId="9"/>
  </si>
  <si>
    <t>Electricity, Gas, Heat Supply and Water</t>
    <phoneticPr fontId="9"/>
  </si>
  <si>
    <t>Information and Communications</t>
    <phoneticPr fontId="9"/>
  </si>
  <si>
    <t>Transport and Postal Activities</t>
    <phoneticPr fontId="9"/>
  </si>
  <si>
    <t>Wholesale and Retail Trade</t>
    <phoneticPr fontId="9"/>
  </si>
  <si>
    <t>Finance and Insurance</t>
    <phoneticPr fontId="9"/>
  </si>
  <si>
    <t>Real Estate and Goods Rental and Leasing</t>
    <phoneticPr fontId="9"/>
  </si>
  <si>
    <t>Scientific Research, Professional and Technical Services</t>
    <phoneticPr fontId="9"/>
  </si>
  <si>
    <t>Accommodations, Eating and Drinking Services</t>
    <phoneticPr fontId="9"/>
  </si>
  <si>
    <t>Living Related and Personal Services and Amusement Services</t>
    <phoneticPr fontId="9"/>
  </si>
  <si>
    <t>Education, Learning Support</t>
  </si>
  <si>
    <t>Medical, Health Care and Welfare</t>
    <phoneticPr fontId="9"/>
  </si>
  <si>
    <t>Compound Services</t>
    <phoneticPr fontId="9"/>
  </si>
  <si>
    <t>Miscellaneous Services</t>
    <phoneticPr fontId="9"/>
  </si>
  <si>
    <t>Unable to Classify</t>
  </si>
  <si>
    <t>Railways</t>
  </si>
  <si>
    <t>Navigation</t>
  </si>
  <si>
    <t>Domestic Aviation</t>
    <phoneticPr fontId="9"/>
  </si>
  <si>
    <t xml:space="preserve"> Freight</t>
  </si>
  <si>
    <t xml:space="preserve">Truck and Lorry </t>
    <phoneticPr fontId="9"/>
  </si>
  <si>
    <t>Hokkaido District</t>
    <phoneticPr fontId="9"/>
  </si>
  <si>
    <t>Tohoku District</t>
    <phoneticPr fontId="9"/>
  </si>
  <si>
    <t>Kanto District</t>
    <phoneticPr fontId="9"/>
  </si>
  <si>
    <t>Hokuriku District</t>
    <phoneticPr fontId="9"/>
  </si>
  <si>
    <t>Tokai District</t>
    <phoneticPr fontId="9"/>
  </si>
  <si>
    <t>Kansai District</t>
    <phoneticPr fontId="9"/>
  </si>
  <si>
    <t>Chugoku District</t>
    <phoneticPr fontId="9"/>
  </si>
  <si>
    <t>Shikoku District</t>
    <phoneticPr fontId="9"/>
  </si>
  <si>
    <t>Kyushu District</t>
    <phoneticPr fontId="9"/>
  </si>
  <si>
    <t>Okinawa District</t>
    <phoneticPr fontId="9"/>
  </si>
  <si>
    <t>District statistical discrepancy, etc.</t>
  </si>
  <si>
    <t>Chemical Industry</t>
    <phoneticPr fontId="9"/>
  </si>
  <si>
    <t>Metal Production</t>
    <phoneticPr fontId="9"/>
  </si>
  <si>
    <t>Oil Products</t>
    <phoneticPr fontId="9"/>
  </si>
  <si>
    <t xml:space="preserve">Government </t>
    <phoneticPr fontId="9"/>
  </si>
  <si>
    <t>Population</t>
    <phoneticPr fontId="9"/>
  </si>
  <si>
    <t>Population</t>
    <phoneticPr fontId="9"/>
  </si>
  <si>
    <t>Thousand</t>
    <phoneticPr fontId="9"/>
  </si>
  <si>
    <t xml:space="preserve">Population </t>
    <phoneticPr fontId="9"/>
  </si>
  <si>
    <t>Unit</t>
    <phoneticPr fontId="9"/>
  </si>
  <si>
    <r>
      <t>t CO</t>
    </r>
    <r>
      <rPr>
        <vertAlign val="subscript"/>
        <sz val="11"/>
        <rFont val="Century"/>
        <family val="1"/>
      </rPr>
      <t>2</t>
    </r>
    <r>
      <rPr>
        <sz val="11"/>
        <rFont val="Century"/>
        <family val="1"/>
      </rPr>
      <t xml:space="preserve">/ </t>
    </r>
    <r>
      <rPr>
        <sz val="11"/>
        <rFont val="ＭＳ Ｐ明朝"/>
        <family val="1"/>
        <charset val="128"/>
      </rPr>
      <t>一人</t>
    </r>
    <rPh sb="7" eb="9">
      <t>ヒトリ</t>
    </rPh>
    <phoneticPr fontId="9"/>
  </si>
  <si>
    <t>GDP 
(Expenditure approach, in real terms: chain-linked method [Benchmark year: 2011])</t>
    <phoneticPr fontId="9"/>
  </si>
  <si>
    <t>Billion yen</t>
    <phoneticPr fontId="9"/>
  </si>
  <si>
    <t>GDP</t>
    <phoneticPr fontId="9"/>
  </si>
  <si>
    <r>
      <rPr>
        <sz val="11"/>
        <rFont val="ＭＳ Ｐ明朝"/>
        <family val="1"/>
        <charset val="128"/>
      </rPr>
      <t>単位</t>
    </r>
    <rPh sb="0" eb="2">
      <t>タンイ</t>
    </rPh>
    <phoneticPr fontId="9"/>
  </si>
  <si>
    <t>1990-1993: Cabinet Office, "Provisional Estimates of GDP, Benchmark Year=2011"
1994-: Cabinet Office, Government of Japan, "Annual Report on National Accounts"</t>
    <phoneticPr fontId="9"/>
  </si>
  <si>
    <r>
      <t>1990, 1995, 2000, 2005, 2010, 2015</t>
    </r>
    <r>
      <rPr>
        <sz val="11"/>
        <rFont val="ＭＳ 明朝"/>
        <family val="1"/>
        <charset val="128"/>
      </rPr>
      <t>：国勢調査（</t>
    </r>
    <r>
      <rPr>
        <sz val="11"/>
        <rFont val="Century"/>
        <family val="1"/>
      </rPr>
      <t>10/1</t>
    </r>
    <r>
      <rPr>
        <sz val="11"/>
        <rFont val="ＭＳ 明朝"/>
        <family val="1"/>
        <charset val="128"/>
      </rPr>
      <t>時点人口）
上記以外：人口推計年報（</t>
    </r>
    <r>
      <rPr>
        <sz val="11"/>
        <rFont val="Century"/>
        <family val="1"/>
      </rPr>
      <t>10/1</t>
    </r>
    <r>
      <rPr>
        <sz val="11"/>
        <rFont val="ＭＳ 明朝"/>
        <family val="1"/>
        <charset val="128"/>
      </rPr>
      <t>時点人口）</t>
    </r>
    <rPh sb="35" eb="37">
      <t>コクセイ</t>
    </rPh>
    <rPh sb="37" eb="39">
      <t>チョウサ</t>
    </rPh>
    <rPh sb="44" eb="46">
      <t>ジテン</t>
    </rPh>
    <rPh sb="46" eb="48">
      <t>ジンコウ</t>
    </rPh>
    <rPh sb="50" eb="52">
      <t>ジョウキ</t>
    </rPh>
    <rPh sb="52" eb="54">
      <t>イガイ</t>
    </rPh>
    <rPh sb="55" eb="57">
      <t>ジンコウ</t>
    </rPh>
    <rPh sb="57" eb="59">
      <t>スイケイ</t>
    </rPh>
    <rPh sb="59" eb="61">
      <t>ネンポウ</t>
    </rPh>
    <rPh sb="66" eb="68">
      <t>ジテン</t>
    </rPh>
    <rPh sb="68" eb="70">
      <t>ジンコウ</t>
    </rPh>
    <phoneticPr fontId="9"/>
  </si>
  <si>
    <t>Data Source: 1990, 1995, 2000, 2005, 2010, 2015: Population Census ( at 1st Oct.), 
Other: Year Book of Population Estimated (at 1st Oct.)</t>
    <phoneticPr fontId="9"/>
  </si>
  <si>
    <t>Category</t>
    <phoneticPr fontId="9"/>
  </si>
  <si>
    <t>Coal</t>
    <phoneticPr fontId="8"/>
  </si>
  <si>
    <t>Coal Products</t>
    <phoneticPr fontId="8"/>
  </si>
  <si>
    <t>Oil</t>
    <phoneticPr fontId="8"/>
  </si>
  <si>
    <t>Oil Products</t>
    <phoneticPr fontId="8"/>
  </si>
  <si>
    <t>Natural Gas</t>
    <phoneticPr fontId="8"/>
  </si>
  <si>
    <t>Town Gas</t>
    <phoneticPr fontId="8"/>
  </si>
  <si>
    <t>Agriculture</t>
    <phoneticPr fontId="11"/>
  </si>
  <si>
    <t>Waste</t>
    <phoneticPr fontId="11"/>
  </si>
  <si>
    <t>Fuel Combustion</t>
    <phoneticPr fontId="11"/>
  </si>
  <si>
    <t>Fugitive Emissions from Fuel</t>
    <phoneticPr fontId="11"/>
  </si>
  <si>
    <t>Total</t>
    <phoneticPr fontId="11"/>
  </si>
  <si>
    <t>Fuel Combustion</t>
    <phoneticPr fontId="11"/>
  </si>
  <si>
    <t>Fugitive Emissions from Fuel</t>
    <phoneticPr fontId="11"/>
  </si>
  <si>
    <t>Total</t>
    <phoneticPr fontId="11"/>
  </si>
  <si>
    <t>Agriculture</t>
    <phoneticPr fontId="11"/>
  </si>
  <si>
    <t>FY2005</t>
    <phoneticPr fontId="9"/>
  </si>
  <si>
    <t>FY2013</t>
    <phoneticPr fontId="9"/>
  </si>
  <si>
    <t>Share of 
emissions</t>
    <phoneticPr fontId="9"/>
  </si>
  <si>
    <t>Industries</t>
    <phoneticPr fontId="9"/>
  </si>
  <si>
    <t>Transport</t>
    <phoneticPr fontId="9"/>
  </si>
  <si>
    <t>Commercial and other sector</t>
    <phoneticPr fontId="9"/>
  </si>
  <si>
    <t>Residential</t>
    <phoneticPr fontId="9"/>
  </si>
  <si>
    <t>Waste</t>
    <phoneticPr fontId="9"/>
  </si>
  <si>
    <t>Agriculture and Others</t>
    <phoneticPr fontId="9"/>
  </si>
  <si>
    <t>Total</t>
    <phoneticPr fontId="9"/>
  </si>
  <si>
    <t>FY2005</t>
    <phoneticPr fontId="9"/>
  </si>
  <si>
    <t>FY2013</t>
    <phoneticPr fontId="9"/>
  </si>
  <si>
    <t>Share of 
emissions</t>
    <phoneticPr fontId="9"/>
  </si>
  <si>
    <t>Energy Industries*</t>
    <phoneticPr fontId="9"/>
  </si>
  <si>
    <t xml:space="preserve">
</t>
    <phoneticPr fontId="9"/>
  </si>
  <si>
    <r>
      <rPr>
        <sz val="11"/>
        <rFont val="ＭＳ 明朝"/>
        <family val="1"/>
        <charset val="128"/>
      </rPr>
      <t>エネルギー転換部門</t>
    </r>
    <r>
      <rPr>
        <vertAlign val="superscript"/>
        <sz val="11"/>
        <rFont val="ＭＳ 明朝"/>
        <family val="1"/>
        <charset val="128"/>
      </rPr>
      <t>※</t>
    </r>
    <rPh sb="5" eb="7">
      <t>テンカン</t>
    </rPh>
    <rPh sb="7" eb="9">
      <t>ブモン</t>
    </rPh>
    <phoneticPr fontId="9"/>
  </si>
  <si>
    <r>
      <rPr>
        <sz val="10"/>
        <rFont val="ＭＳ 明朝"/>
        <family val="1"/>
        <charset val="128"/>
      </rPr>
      <t>※電気熱配分誤差を含む</t>
    </r>
    <rPh sb="1" eb="3">
      <t>デンキ</t>
    </rPh>
    <rPh sb="3" eb="4">
      <t>ネツ</t>
    </rPh>
    <rPh sb="4" eb="6">
      <t>ハイブン</t>
    </rPh>
    <rPh sb="6" eb="8">
      <t>ゴサ</t>
    </rPh>
    <rPh sb="9" eb="10">
      <t>フク</t>
    </rPh>
    <phoneticPr fontId="9"/>
  </si>
  <si>
    <t xml:space="preserve">   in FY2015</t>
    <phoneticPr fontId="9"/>
  </si>
  <si>
    <t>Category</t>
    <phoneticPr fontId="9"/>
  </si>
  <si>
    <t>1A. Fuel Combustion</t>
  </si>
  <si>
    <t>1A1. Energy Industries</t>
  </si>
  <si>
    <t>1A2. Industries</t>
  </si>
  <si>
    <t>1A3. Transport</t>
  </si>
  <si>
    <t>1A4. Residential / Institutional</t>
  </si>
  <si>
    <t>1A5. Other</t>
  </si>
  <si>
    <t>1B. Fugitive Emissions from Fuels</t>
    <phoneticPr fontId="9"/>
  </si>
  <si>
    <t>1B1. Solid Fuels</t>
    <phoneticPr fontId="9"/>
  </si>
  <si>
    <t>1B2. Oil &amp; Natural Gas</t>
    <phoneticPr fontId="9"/>
  </si>
  <si>
    <t>2B. Chemical Industry</t>
    <phoneticPr fontId="9"/>
  </si>
  <si>
    <t>2C. Metal Production</t>
    <phoneticPr fontId="9"/>
  </si>
  <si>
    <t>3. Agriculture</t>
    <phoneticPr fontId="9"/>
  </si>
  <si>
    <t>3A. Enteric Fermentation</t>
  </si>
  <si>
    <t>3B. Manure Management</t>
  </si>
  <si>
    <t>3C. Rice Cultivation</t>
  </si>
  <si>
    <t>3F. Field Burning of Agricultural Residue</t>
  </si>
  <si>
    <t>5. Waste</t>
    <phoneticPr fontId="9"/>
  </si>
  <si>
    <t>5A. Solid Waste Disposal</t>
    <phoneticPr fontId="9"/>
  </si>
  <si>
    <t>5B. Biological Treatment of Solid Waste</t>
  </si>
  <si>
    <t>5D. Wastewater Treatment and Discharge</t>
    <phoneticPr fontId="9"/>
  </si>
  <si>
    <t>Waste for Energy Purposes</t>
    <phoneticPr fontId="9"/>
  </si>
  <si>
    <t>Stationary Combustion</t>
    <phoneticPr fontId="9"/>
  </si>
  <si>
    <t>Mobile Combustion</t>
    <phoneticPr fontId="9"/>
  </si>
  <si>
    <t>Fugitive Emissions from Fuel</t>
    <phoneticPr fontId="9"/>
  </si>
  <si>
    <t>Enteric Fermentation</t>
    <phoneticPr fontId="9"/>
  </si>
  <si>
    <t>Rice Cultivation</t>
    <phoneticPr fontId="9"/>
  </si>
  <si>
    <t>Other Agriculture</t>
    <phoneticPr fontId="9"/>
  </si>
  <si>
    <t>Solid Waste Disposal</t>
  </si>
  <si>
    <t>Biological Treatment of Solid Waste</t>
  </si>
  <si>
    <t>Wastewater Treatment and Discharge</t>
  </si>
  <si>
    <t>Waste for Energy Purposes</t>
  </si>
  <si>
    <r>
      <rPr>
        <sz val="11"/>
        <rFont val="ＭＳ Ｐ明朝"/>
        <family val="1"/>
        <charset val="128"/>
      </rPr>
      <t>■</t>
    </r>
    <r>
      <rPr>
        <sz val="11"/>
        <rFont val="Century"/>
        <family val="1"/>
      </rPr>
      <t>Comparison with FY1990</t>
    </r>
    <phoneticPr fontId="9"/>
  </si>
  <si>
    <r>
      <rPr>
        <sz val="11"/>
        <rFont val="ＭＳ Ｐ明朝"/>
        <family val="1"/>
        <charset val="128"/>
      </rPr>
      <t>■</t>
    </r>
    <r>
      <rPr>
        <sz val="11"/>
        <rFont val="Century"/>
        <family val="1"/>
      </rPr>
      <t>Comparison with FY2005</t>
    </r>
    <phoneticPr fontId="9"/>
  </si>
  <si>
    <r>
      <t>CH</t>
    </r>
    <r>
      <rPr>
        <b/>
        <vertAlign val="subscript"/>
        <sz val="16"/>
        <rFont val="Century"/>
        <family val="1"/>
      </rPr>
      <t>4</t>
    </r>
    <r>
      <rPr>
        <b/>
        <sz val="16"/>
        <rFont val="Century"/>
        <family val="1"/>
      </rPr>
      <t xml:space="preserve"> emissions (Summary)</t>
    </r>
    <phoneticPr fontId="9"/>
  </si>
  <si>
    <r>
      <rPr>
        <sz val="11"/>
        <rFont val="ＭＳ 明朝"/>
        <family val="1"/>
        <charset val="128"/>
      </rPr>
      <t>■</t>
    </r>
    <r>
      <rPr>
        <sz val="11"/>
        <rFont val="Century"/>
        <family val="1"/>
      </rPr>
      <t>Emissions [kt CO</t>
    </r>
    <r>
      <rPr>
        <vertAlign val="subscript"/>
        <sz val="11"/>
        <rFont val="Century"/>
        <family val="1"/>
      </rPr>
      <t xml:space="preserve">2 </t>
    </r>
    <r>
      <rPr>
        <sz val="11"/>
        <rFont val="Century"/>
        <family val="1"/>
      </rPr>
      <t>eq.]</t>
    </r>
    <phoneticPr fontId="9"/>
  </si>
  <si>
    <r>
      <rPr>
        <sz val="11"/>
        <rFont val="ＭＳ Ｐゴシック"/>
        <family val="3"/>
        <charset val="128"/>
      </rPr>
      <t>農業</t>
    </r>
    <rPh sb="0" eb="2">
      <t>ノウギョウ</t>
    </rPh>
    <phoneticPr fontId="11"/>
  </si>
  <si>
    <r>
      <rPr>
        <sz val="11"/>
        <rFont val="ＭＳ Ｐゴシック"/>
        <family val="3"/>
        <charset val="128"/>
      </rPr>
      <t>廃棄物</t>
    </r>
    <rPh sb="0" eb="3">
      <t>ハイキブツ</t>
    </rPh>
    <phoneticPr fontId="11"/>
  </si>
  <si>
    <r>
      <rPr>
        <sz val="11"/>
        <rFont val="ＭＳ Ｐゴシック"/>
        <family val="3"/>
        <charset val="128"/>
      </rPr>
      <t>燃料の燃焼</t>
    </r>
    <rPh sb="0" eb="2">
      <t>ネンリョウ</t>
    </rPh>
    <rPh sb="3" eb="5">
      <t>ネンショウ</t>
    </rPh>
    <phoneticPr fontId="11"/>
  </si>
  <si>
    <r>
      <rPr>
        <sz val="11"/>
        <rFont val="ＭＳ Ｐゴシック"/>
        <family val="3"/>
        <charset val="128"/>
      </rPr>
      <t>燃料からの漏出</t>
    </r>
    <rPh sb="0" eb="2">
      <t>ネンリョウ</t>
    </rPh>
    <rPh sb="5" eb="7">
      <t>ロウシュツ</t>
    </rPh>
    <phoneticPr fontId="11"/>
  </si>
  <si>
    <r>
      <rPr>
        <sz val="11"/>
        <rFont val="ＭＳ Ｐゴシック"/>
        <family val="3"/>
        <charset val="128"/>
      </rPr>
      <t>合計</t>
    </r>
    <rPh sb="0" eb="2">
      <t>ゴウケイ</t>
    </rPh>
    <phoneticPr fontId="11"/>
  </si>
  <si>
    <r>
      <rPr>
        <sz val="11"/>
        <rFont val="ＭＳ Ｐゴシック"/>
        <family val="3"/>
        <charset val="128"/>
      </rPr>
      <t>■シェア</t>
    </r>
    <phoneticPr fontId="9"/>
  </si>
  <si>
    <r>
      <rPr>
        <sz val="11"/>
        <rFont val="ＭＳ 明朝"/>
        <family val="1"/>
        <charset val="128"/>
      </rPr>
      <t>■</t>
    </r>
    <r>
      <rPr>
        <sz val="11"/>
        <rFont val="Century"/>
        <family val="1"/>
      </rPr>
      <t>Share</t>
    </r>
    <phoneticPr fontId="9"/>
  </si>
  <si>
    <r>
      <rPr>
        <sz val="11"/>
        <rFont val="ＭＳ Ｐゴシック"/>
        <family val="3"/>
        <charset val="128"/>
      </rPr>
      <t>燃料からの漏出</t>
    </r>
  </si>
  <si>
    <r>
      <rPr>
        <sz val="11"/>
        <rFont val="ＭＳ Ｐゴシック"/>
        <family val="3"/>
        <charset val="128"/>
      </rPr>
      <t>■</t>
    </r>
    <r>
      <rPr>
        <sz val="11"/>
        <rFont val="Century"/>
        <family val="1"/>
      </rPr>
      <t>1990</t>
    </r>
    <r>
      <rPr>
        <sz val="11"/>
        <rFont val="ＭＳ Ｐゴシック"/>
        <family val="3"/>
        <charset val="128"/>
      </rPr>
      <t>年度比</t>
    </r>
    <rPh sb="5" eb="7">
      <t>ネンド</t>
    </rPh>
    <rPh sb="7" eb="8">
      <t>ヒ</t>
    </rPh>
    <phoneticPr fontId="9"/>
  </si>
  <si>
    <r>
      <rPr>
        <sz val="11"/>
        <rFont val="ＭＳ Ｐ明朝"/>
        <family val="1"/>
        <charset val="128"/>
      </rPr>
      <t>■</t>
    </r>
    <r>
      <rPr>
        <sz val="11"/>
        <rFont val="Century"/>
        <family val="1"/>
      </rPr>
      <t>Comparison with FY1990</t>
    </r>
    <phoneticPr fontId="9"/>
  </si>
  <si>
    <r>
      <rPr>
        <sz val="11"/>
        <rFont val="ＭＳ Ｐゴシック"/>
        <family val="3"/>
        <charset val="128"/>
      </rPr>
      <t>■</t>
    </r>
    <r>
      <rPr>
        <sz val="11"/>
        <rFont val="Century"/>
        <family val="1"/>
      </rPr>
      <t>2005</t>
    </r>
    <r>
      <rPr>
        <sz val="11"/>
        <rFont val="ＭＳ Ｐゴシック"/>
        <family val="3"/>
        <charset val="128"/>
      </rPr>
      <t>年度比</t>
    </r>
    <rPh sb="5" eb="7">
      <t>ネンド</t>
    </rPh>
    <rPh sb="7" eb="8">
      <t>ヒ</t>
    </rPh>
    <phoneticPr fontId="9"/>
  </si>
  <si>
    <r>
      <rPr>
        <sz val="11"/>
        <rFont val="ＭＳ Ｐ明朝"/>
        <family val="1"/>
        <charset val="128"/>
      </rPr>
      <t>■</t>
    </r>
    <r>
      <rPr>
        <sz val="11"/>
        <rFont val="Century"/>
        <family val="1"/>
      </rPr>
      <t>Comparison with FY2005</t>
    </r>
    <phoneticPr fontId="9"/>
  </si>
  <si>
    <r>
      <rPr>
        <sz val="11"/>
        <rFont val="ＭＳ Ｐゴシック"/>
        <family val="3"/>
        <charset val="128"/>
      </rPr>
      <t>■</t>
    </r>
    <r>
      <rPr>
        <sz val="11"/>
        <rFont val="Century"/>
        <family val="1"/>
      </rPr>
      <t>2013</t>
    </r>
    <r>
      <rPr>
        <sz val="11"/>
        <rFont val="ＭＳ Ｐゴシック"/>
        <family val="3"/>
        <charset val="128"/>
      </rPr>
      <t>年度比</t>
    </r>
    <rPh sb="5" eb="7">
      <t>ネンド</t>
    </rPh>
    <rPh sb="7" eb="8">
      <t>ヒ</t>
    </rPh>
    <phoneticPr fontId="9"/>
  </si>
  <si>
    <r>
      <rPr>
        <sz val="11"/>
        <rFont val="ＭＳ Ｐ明朝"/>
        <family val="1"/>
        <charset val="128"/>
      </rPr>
      <t>■</t>
    </r>
    <r>
      <rPr>
        <sz val="11"/>
        <rFont val="Century"/>
        <family val="1"/>
      </rPr>
      <t>Comparison with FY2013</t>
    </r>
    <phoneticPr fontId="9"/>
  </si>
  <si>
    <r>
      <rPr>
        <sz val="11"/>
        <rFont val="ＭＳ Ｐゴシック"/>
        <family val="3"/>
        <charset val="128"/>
      </rPr>
      <t>■前年度比</t>
    </r>
    <rPh sb="1" eb="2">
      <t>ゼン</t>
    </rPh>
    <rPh sb="2" eb="4">
      <t>ネンド</t>
    </rPh>
    <rPh sb="4" eb="5">
      <t>ヒ</t>
    </rPh>
    <phoneticPr fontId="9"/>
  </si>
  <si>
    <r>
      <rPr>
        <sz val="11"/>
        <rFont val="ＭＳ 明朝"/>
        <family val="1"/>
        <charset val="128"/>
      </rPr>
      <t>■</t>
    </r>
    <r>
      <rPr>
        <sz val="11"/>
        <rFont val="Century"/>
        <family val="1"/>
      </rPr>
      <t>Comparison with the previous year</t>
    </r>
    <phoneticPr fontId="9"/>
  </si>
  <si>
    <r>
      <t>CO</t>
    </r>
    <r>
      <rPr>
        <b/>
        <vertAlign val="subscript"/>
        <sz val="16"/>
        <rFont val="Century"/>
        <family val="1"/>
      </rPr>
      <t>2</t>
    </r>
    <r>
      <rPr>
        <b/>
        <sz val="16"/>
        <rFont val="Century"/>
        <family val="1"/>
      </rPr>
      <t xml:space="preserve"> emissions by fuel type </t>
    </r>
    <phoneticPr fontId="9"/>
  </si>
  <si>
    <r>
      <rPr>
        <sz val="11"/>
        <rFont val="ＭＳ 明朝"/>
        <family val="1"/>
        <charset val="128"/>
      </rPr>
      <t>■排出量　</t>
    </r>
    <r>
      <rPr>
        <sz val="11"/>
        <rFont val="Century"/>
        <family val="1"/>
      </rPr>
      <t>[kt CO</t>
    </r>
    <r>
      <rPr>
        <vertAlign val="subscript"/>
        <sz val="11"/>
        <rFont val="Century"/>
        <family val="1"/>
      </rPr>
      <t>2</t>
    </r>
    <r>
      <rPr>
        <sz val="11"/>
        <rFont val="Century"/>
        <family val="1"/>
      </rPr>
      <t>]</t>
    </r>
    <phoneticPr fontId="9"/>
  </si>
  <si>
    <r>
      <rPr>
        <sz val="11"/>
        <rFont val="ＭＳ Ｐ明朝"/>
        <family val="1"/>
        <charset val="128"/>
      </rPr>
      <t>■</t>
    </r>
    <r>
      <rPr>
        <sz val="11"/>
        <rFont val="Century"/>
        <family val="1"/>
      </rPr>
      <t>Emissions [kt CO</t>
    </r>
    <r>
      <rPr>
        <vertAlign val="subscript"/>
        <sz val="11"/>
        <rFont val="Century"/>
        <family val="1"/>
      </rPr>
      <t>2</t>
    </r>
    <r>
      <rPr>
        <sz val="11"/>
        <rFont val="Century"/>
        <family val="1"/>
      </rPr>
      <t>]</t>
    </r>
    <phoneticPr fontId="9"/>
  </si>
  <si>
    <r>
      <rPr>
        <sz val="11"/>
        <rFont val="ＭＳ Ｐ明朝"/>
        <family val="1"/>
        <charset val="128"/>
      </rPr>
      <t>■</t>
    </r>
    <r>
      <rPr>
        <sz val="11"/>
        <rFont val="Century"/>
        <family val="1"/>
      </rPr>
      <t>Share</t>
    </r>
    <phoneticPr fontId="9"/>
  </si>
  <si>
    <r>
      <rPr>
        <sz val="11"/>
        <rFont val="ＭＳ Ｐ明朝"/>
        <family val="1"/>
        <charset val="128"/>
      </rPr>
      <t>■</t>
    </r>
    <r>
      <rPr>
        <sz val="11"/>
        <rFont val="Century"/>
        <family val="1"/>
      </rPr>
      <t>Comparison with FY1990</t>
    </r>
    <phoneticPr fontId="9"/>
  </si>
  <si>
    <r>
      <t>CO</t>
    </r>
    <r>
      <rPr>
        <vertAlign val="subscript"/>
        <sz val="11"/>
        <rFont val="Century"/>
        <family val="1"/>
      </rPr>
      <t>2</t>
    </r>
    <r>
      <rPr>
        <sz val="11"/>
        <rFont val="Century"/>
        <family val="1"/>
      </rPr>
      <t xml:space="preserve"> emissions from fuel combustion</t>
    </r>
    <phoneticPr fontId="9"/>
  </si>
  <si>
    <r>
      <t>Total CO</t>
    </r>
    <r>
      <rPr>
        <vertAlign val="subscript"/>
        <sz val="11"/>
        <rFont val="Century"/>
        <family val="1"/>
      </rPr>
      <t>2</t>
    </r>
    <r>
      <rPr>
        <sz val="11"/>
        <rFont val="Century"/>
        <family val="1"/>
      </rPr>
      <t xml:space="preserve"> emissions </t>
    </r>
    <phoneticPr fontId="9"/>
  </si>
  <si>
    <r>
      <rPr>
        <b/>
        <sz val="16"/>
        <rFont val="ＭＳ Ｐゴシック"/>
        <family val="3"/>
        <charset val="128"/>
      </rPr>
      <t>一人あたり</t>
    </r>
    <r>
      <rPr>
        <b/>
        <sz val="16"/>
        <rFont val="Century"/>
        <family val="1"/>
      </rPr>
      <t>CO</t>
    </r>
    <r>
      <rPr>
        <b/>
        <vertAlign val="subscript"/>
        <sz val="16"/>
        <rFont val="Century"/>
        <family val="1"/>
      </rPr>
      <t>2</t>
    </r>
    <r>
      <rPr>
        <b/>
        <sz val="16"/>
        <rFont val="ＭＳ Ｐゴシック"/>
        <family val="3"/>
        <charset val="128"/>
      </rPr>
      <t>排出量</t>
    </r>
    <phoneticPr fontId="9"/>
  </si>
  <si>
    <r>
      <t>CO</t>
    </r>
    <r>
      <rPr>
        <b/>
        <vertAlign val="subscript"/>
        <sz val="16"/>
        <rFont val="Century"/>
        <family val="1"/>
      </rPr>
      <t>2</t>
    </r>
    <r>
      <rPr>
        <b/>
        <sz val="16"/>
        <rFont val="Century"/>
        <family val="1"/>
      </rPr>
      <t xml:space="preserve"> emissions per capita</t>
    </r>
    <phoneticPr fontId="9"/>
  </si>
  <si>
    <r>
      <rPr>
        <sz val="11"/>
        <rFont val="ＭＳ Ｐ明朝"/>
        <family val="1"/>
        <charset val="128"/>
      </rPr>
      <t>■</t>
    </r>
    <r>
      <rPr>
        <sz val="11"/>
        <rFont val="Century"/>
        <family val="1"/>
      </rPr>
      <t>Emissions and population</t>
    </r>
    <phoneticPr fontId="9"/>
  </si>
  <si>
    <r>
      <rPr>
        <sz val="11"/>
        <rFont val="ＭＳ 明朝"/>
        <family val="1"/>
        <charset val="128"/>
      </rPr>
      <t>備考／</t>
    </r>
    <r>
      <rPr>
        <sz val="11"/>
        <rFont val="Century"/>
        <family val="1"/>
      </rPr>
      <t>Note</t>
    </r>
    <rPh sb="0" eb="2">
      <t>ビコウ</t>
    </rPh>
    <phoneticPr fontId="9"/>
  </si>
  <si>
    <r>
      <t>Total CO</t>
    </r>
    <r>
      <rPr>
        <vertAlign val="subscript"/>
        <sz val="11"/>
        <rFont val="Century"/>
        <family val="1"/>
      </rPr>
      <t>2</t>
    </r>
    <r>
      <rPr>
        <sz val="11"/>
        <rFont val="Century"/>
        <family val="1"/>
      </rPr>
      <t xml:space="preserve"> emissions per capita </t>
    </r>
    <phoneticPr fontId="9"/>
  </si>
  <si>
    <r>
      <t>CO</t>
    </r>
    <r>
      <rPr>
        <vertAlign val="subscript"/>
        <sz val="11"/>
        <rFont val="Century"/>
        <family val="1"/>
      </rPr>
      <t>2</t>
    </r>
    <r>
      <rPr>
        <sz val="11"/>
        <rFont val="Century"/>
        <family val="1"/>
      </rPr>
      <t xml:space="preserve"> emissions from fuel combustion per capita </t>
    </r>
    <phoneticPr fontId="9"/>
  </si>
  <si>
    <r>
      <rPr>
        <sz val="11"/>
        <rFont val="ＭＳ Ｐ明朝"/>
        <family val="1"/>
        <charset val="128"/>
      </rPr>
      <t>■</t>
    </r>
    <r>
      <rPr>
        <sz val="11"/>
        <rFont val="Century"/>
        <family val="1"/>
      </rPr>
      <t>Comparison with the previous year</t>
    </r>
    <phoneticPr fontId="9"/>
  </si>
  <si>
    <r>
      <t>Breakdown of CO</t>
    </r>
    <r>
      <rPr>
        <b/>
        <vertAlign val="subscript"/>
        <sz val="16"/>
        <rFont val="Century"/>
        <family val="1"/>
      </rPr>
      <t>2</t>
    </r>
    <r>
      <rPr>
        <b/>
        <sz val="16"/>
        <rFont val="Century"/>
        <family val="1"/>
      </rPr>
      <t xml:space="preserve"> emissions (Share of Unallocated and Allocated emissions)</t>
    </r>
    <phoneticPr fontId="9"/>
  </si>
  <si>
    <r>
      <rPr>
        <sz val="8"/>
        <rFont val="ＭＳ Ｐゴシック"/>
        <family val="3"/>
        <charset val="128"/>
      </rPr>
      <t>　</t>
    </r>
    <phoneticPr fontId="9"/>
  </si>
  <si>
    <r>
      <rPr>
        <sz val="14"/>
        <rFont val="ＭＳ 明朝"/>
        <family val="1"/>
        <charset val="128"/>
      </rPr>
      <t>■【電気・熱配分前】</t>
    </r>
    <phoneticPr fontId="9"/>
  </si>
  <si>
    <r>
      <rPr>
        <sz val="14"/>
        <rFont val="ＭＳ Ｐ明朝"/>
        <family val="1"/>
        <charset val="128"/>
      </rPr>
      <t>■</t>
    </r>
    <r>
      <rPr>
        <sz val="14"/>
        <rFont val="Century"/>
        <family val="1"/>
      </rPr>
      <t>Unallocated</t>
    </r>
    <phoneticPr fontId="9"/>
  </si>
  <si>
    <r>
      <t xml:space="preserve">
</t>
    </r>
    <r>
      <rPr>
        <sz val="11"/>
        <rFont val="ＭＳ 明朝"/>
        <family val="1"/>
        <charset val="128"/>
      </rPr>
      <t>シェア</t>
    </r>
    <phoneticPr fontId="9"/>
  </si>
  <si>
    <r>
      <t>emissions
[kt CO</t>
    </r>
    <r>
      <rPr>
        <vertAlign val="subscript"/>
        <sz val="11"/>
        <rFont val="Century"/>
        <family val="1"/>
      </rPr>
      <t>2</t>
    </r>
    <r>
      <rPr>
        <sz val="11"/>
        <rFont val="Century"/>
        <family val="1"/>
      </rPr>
      <t>]</t>
    </r>
    <phoneticPr fontId="9"/>
  </si>
  <si>
    <r>
      <rPr>
        <sz val="14"/>
        <rFont val="ＭＳ Ｐ明朝"/>
        <family val="1"/>
        <charset val="128"/>
      </rPr>
      <t>■</t>
    </r>
    <r>
      <rPr>
        <sz val="14"/>
        <rFont val="Century"/>
        <family val="1"/>
      </rPr>
      <t>Allocated</t>
    </r>
    <phoneticPr fontId="9"/>
  </si>
  <si>
    <r>
      <t>emissions
[kt CO</t>
    </r>
    <r>
      <rPr>
        <vertAlign val="subscript"/>
        <sz val="11"/>
        <rFont val="Century"/>
        <family val="1"/>
      </rPr>
      <t>2</t>
    </r>
    <r>
      <rPr>
        <sz val="11"/>
        <rFont val="Century"/>
        <family val="1"/>
      </rPr>
      <t>]</t>
    </r>
    <phoneticPr fontId="9"/>
  </si>
  <si>
    <r>
      <rPr>
        <sz val="11"/>
        <rFont val="ＭＳ Ｐ明朝"/>
        <family val="1"/>
        <charset val="128"/>
      </rPr>
      <t>■</t>
    </r>
    <r>
      <rPr>
        <sz val="11"/>
        <rFont val="Century"/>
        <family val="1"/>
      </rPr>
      <t>Emissions [kt CO</t>
    </r>
    <r>
      <rPr>
        <vertAlign val="subscript"/>
        <sz val="11"/>
        <rFont val="Century"/>
        <family val="1"/>
      </rPr>
      <t>2</t>
    </r>
    <r>
      <rPr>
        <sz val="11"/>
        <rFont val="Century"/>
        <family val="1"/>
      </rPr>
      <t>]</t>
    </r>
    <phoneticPr fontId="9"/>
  </si>
  <si>
    <r>
      <t>Energy-related CO</t>
    </r>
    <r>
      <rPr>
        <b/>
        <vertAlign val="subscript"/>
        <sz val="11"/>
        <rFont val="Century"/>
        <family val="1"/>
      </rPr>
      <t>2</t>
    </r>
    <phoneticPr fontId="9"/>
  </si>
  <si>
    <r>
      <rPr>
        <sz val="11"/>
        <rFont val="ＭＳ 明朝"/>
        <family val="1"/>
        <charset val="128"/>
      </rPr>
      <t>石炭製品製造</t>
    </r>
    <phoneticPr fontId="9"/>
  </si>
  <si>
    <r>
      <rPr>
        <sz val="11"/>
        <rFont val="ＭＳ 明朝"/>
        <family val="1"/>
        <charset val="128"/>
      </rPr>
      <t>石油製品製造</t>
    </r>
    <phoneticPr fontId="9"/>
  </si>
  <si>
    <r>
      <rPr>
        <sz val="11"/>
        <rFont val="ＭＳ 明朝"/>
        <family val="1"/>
        <charset val="128"/>
      </rPr>
      <t>建設業</t>
    </r>
    <phoneticPr fontId="9"/>
  </si>
  <si>
    <r>
      <rPr>
        <sz val="11"/>
        <rFont val="ＭＳ Ｐ明朝"/>
        <family val="1"/>
        <charset val="128"/>
      </rPr>
      <t>　</t>
    </r>
    <r>
      <rPr>
        <sz val="11"/>
        <rFont val="Century"/>
        <family val="1"/>
      </rPr>
      <t>Passenger Vehicle</t>
    </r>
    <phoneticPr fontId="9"/>
  </si>
  <si>
    <r>
      <rPr>
        <sz val="11"/>
        <rFont val="ＭＳ Ｐ明朝"/>
        <family val="1"/>
        <charset val="128"/>
      </rPr>
      <t>　　</t>
    </r>
    <r>
      <rPr>
        <sz val="11"/>
        <rFont val="Century"/>
        <family val="1"/>
      </rPr>
      <t xml:space="preserve"> Passenger Vehicle - Non-commercial Use</t>
    </r>
    <phoneticPr fontId="9"/>
  </si>
  <si>
    <r>
      <rPr>
        <sz val="11"/>
        <rFont val="ＭＳ Ｐ明朝"/>
        <family val="1"/>
        <charset val="128"/>
      </rPr>
      <t>　　　　</t>
    </r>
    <r>
      <rPr>
        <sz val="11"/>
        <rFont val="Century"/>
        <family val="1"/>
      </rPr>
      <t>Household Use</t>
    </r>
    <phoneticPr fontId="9"/>
  </si>
  <si>
    <r>
      <rPr>
        <sz val="11"/>
        <rFont val="ＭＳ Ｐ明朝"/>
        <family val="1"/>
        <charset val="128"/>
      </rPr>
      <t>　　　　</t>
    </r>
    <r>
      <rPr>
        <sz val="11"/>
        <rFont val="Century"/>
        <family val="1"/>
      </rPr>
      <t>Corporation Use</t>
    </r>
    <phoneticPr fontId="9"/>
  </si>
  <si>
    <r>
      <rPr>
        <sz val="11"/>
        <rFont val="ＭＳ Ｐ明朝"/>
        <family val="1"/>
        <charset val="128"/>
      </rPr>
      <t>　　</t>
    </r>
    <r>
      <rPr>
        <sz val="11"/>
        <rFont val="Century"/>
        <family val="1"/>
      </rPr>
      <t xml:space="preserve"> Taxi and Other Commercial Use</t>
    </r>
    <phoneticPr fontId="9"/>
  </si>
  <si>
    <r>
      <rPr>
        <sz val="11"/>
        <rFont val="ＭＳ Ｐ明朝"/>
        <family val="1"/>
        <charset val="128"/>
      </rPr>
      <t>　</t>
    </r>
    <r>
      <rPr>
        <sz val="11"/>
        <rFont val="Century"/>
        <family val="1"/>
      </rPr>
      <t>Bus</t>
    </r>
    <phoneticPr fontId="9"/>
  </si>
  <si>
    <r>
      <rPr>
        <sz val="11"/>
        <rFont val="ＭＳ Ｐ明朝"/>
        <family val="1"/>
        <charset val="128"/>
      </rPr>
      <t>　　</t>
    </r>
    <r>
      <rPr>
        <sz val="11"/>
        <rFont val="Century"/>
        <family val="1"/>
      </rPr>
      <t>Bus - Non-commercial Use</t>
    </r>
  </si>
  <si>
    <r>
      <rPr>
        <sz val="11"/>
        <rFont val="ＭＳ Ｐ明朝"/>
        <family val="1"/>
        <charset val="128"/>
      </rPr>
      <t>　　</t>
    </r>
    <r>
      <rPr>
        <sz val="11"/>
        <rFont val="Century"/>
        <family val="1"/>
      </rPr>
      <t>Bus - Commercial Use</t>
    </r>
    <phoneticPr fontId="9"/>
  </si>
  <si>
    <r>
      <rPr>
        <sz val="11"/>
        <rFont val="ＭＳ Ｐ明朝"/>
        <family val="1"/>
        <charset val="128"/>
      </rPr>
      <t>　</t>
    </r>
    <r>
      <rPr>
        <sz val="11"/>
        <rFont val="Century"/>
        <family val="1"/>
      </rPr>
      <t>Motorcycle</t>
    </r>
    <phoneticPr fontId="9"/>
  </si>
  <si>
    <r>
      <rPr>
        <sz val="11"/>
        <rFont val="ＭＳ 明朝"/>
        <family val="1"/>
        <charset val="128"/>
      </rPr>
      <t>貨物自動車</t>
    </r>
    <r>
      <rPr>
        <sz val="11"/>
        <rFont val="Century"/>
        <family val="1"/>
      </rPr>
      <t xml:space="preserve">/ </t>
    </r>
    <r>
      <rPr>
        <sz val="11"/>
        <rFont val="ＭＳ 明朝"/>
        <family val="1"/>
        <charset val="128"/>
      </rPr>
      <t>トラック</t>
    </r>
    <phoneticPr fontId="9"/>
  </si>
  <si>
    <r>
      <rPr>
        <sz val="11"/>
        <rFont val="ＭＳ Ｐ明朝"/>
        <family val="1"/>
        <charset val="128"/>
      </rPr>
      <t>　</t>
    </r>
    <r>
      <rPr>
        <sz val="11"/>
        <rFont val="Century"/>
        <family val="1"/>
      </rPr>
      <t>Truck and Lorry - Commercial Use</t>
    </r>
    <phoneticPr fontId="9"/>
  </si>
  <si>
    <r>
      <rPr>
        <sz val="11"/>
        <rFont val="ＭＳ Ｐ明朝"/>
        <family val="1"/>
        <charset val="128"/>
      </rPr>
      <t>　</t>
    </r>
    <r>
      <rPr>
        <sz val="11"/>
        <rFont val="Century"/>
        <family val="1"/>
      </rPr>
      <t>Truck and Lorry - Non-commercial Use</t>
    </r>
    <phoneticPr fontId="9"/>
  </si>
  <si>
    <r>
      <rPr>
        <sz val="11"/>
        <rFont val="ＭＳ Ｐ明朝"/>
        <family val="1"/>
        <charset val="128"/>
      </rPr>
      <t>　　</t>
    </r>
    <r>
      <rPr>
        <sz val="11"/>
        <rFont val="Century"/>
        <family val="1"/>
      </rPr>
      <t xml:space="preserve"> By Freight </t>
    </r>
    <phoneticPr fontId="9"/>
  </si>
  <si>
    <r>
      <rPr>
        <sz val="11"/>
        <rFont val="ＭＳ Ｐ明朝"/>
        <family val="1"/>
        <charset val="128"/>
      </rPr>
      <t>　　</t>
    </r>
    <r>
      <rPr>
        <sz val="11"/>
        <rFont val="Century"/>
        <family val="1"/>
      </rPr>
      <t xml:space="preserve"> By Driver Transportation</t>
    </r>
    <phoneticPr fontId="9"/>
  </si>
  <si>
    <r>
      <t>Other (Agriculture and indirect CO</t>
    </r>
    <r>
      <rPr>
        <b/>
        <vertAlign val="subscript"/>
        <sz val="11"/>
        <rFont val="Century"/>
        <family val="1"/>
      </rPr>
      <t>2</t>
    </r>
    <r>
      <rPr>
        <b/>
        <sz val="11"/>
        <rFont val="Century"/>
        <family val="1"/>
      </rPr>
      <t>, etc.)</t>
    </r>
    <phoneticPr fontId="9"/>
  </si>
  <si>
    <r>
      <t>Indirect CO</t>
    </r>
    <r>
      <rPr>
        <vertAlign val="subscript"/>
        <sz val="11"/>
        <rFont val="Century"/>
        <family val="1"/>
      </rPr>
      <t>2</t>
    </r>
    <phoneticPr fontId="9"/>
  </si>
  <si>
    <r>
      <t>Energy-related CO</t>
    </r>
    <r>
      <rPr>
        <b/>
        <vertAlign val="subscript"/>
        <sz val="11"/>
        <rFont val="Century"/>
        <family val="1"/>
      </rPr>
      <t>2</t>
    </r>
    <phoneticPr fontId="9"/>
  </si>
  <si>
    <r>
      <t>Miscellaneous Manufacturing Industry (other than the above</t>
    </r>
    <r>
      <rPr>
        <sz val="11"/>
        <rFont val="ＭＳ Ｐ明朝"/>
        <family val="1"/>
        <charset val="128"/>
      </rPr>
      <t>）</t>
    </r>
    <phoneticPr fontId="9"/>
  </si>
  <si>
    <r>
      <rPr>
        <sz val="11"/>
        <rFont val="ＭＳ Ｐ明朝"/>
        <family val="1"/>
        <charset val="128"/>
      </rPr>
      <t>■</t>
    </r>
    <r>
      <rPr>
        <sz val="11"/>
        <rFont val="Century"/>
        <family val="1"/>
      </rPr>
      <t>Emissions [Mt CO</t>
    </r>
    <r>
      <rPr>
        <vertAlign val="subscript"/>
        <sz val="11"/>
        <rFont val="Century"/>
        <family val="1"/>
      </rPr>
      <t>2</t>
    </r>
    <r>
      <rPr>
        <sz val="11"/>
        <rFont val="Century"/>
        <family val="1"/>
      </rPr>
      <t>]</t>
    </r>
    <phoneticPr fontId="9"/>
  </si>
  <si>
    <r>
      <t>Other (Agriculture and indirect CO</t>
    </r>
    <r>
      <rPr>
        <vertAlign val="subscript"/>
        <sz val="11"/>
        <rFont val="Century"/>
        <family val="1"/>
      </rPr>
      <t>2</t>
    </r>
    <r>
      <rPr>
        <sz val="11"/>
        <rFont val="Century"/>
        <family val="1"/>
      </rPr>
      <t>, etc.)</t>
    </r>
    <phoneticPr fontId="9"/>
  </si>
  <si>
    <r>
      <t>Other (Agriculture and indirect CO</t>
    </r>
    <r>
      <rPr>
        <vertAlign val="subscript"/>
        <sz val="11"/>
        <rFont val="Century"/>
        <family val="1"/>
      </rPr>
      <t>2</t>
    </r>
    <r>
      <rPr>
        <sz val="11"/>
        <rFont val="Century"/>
        <family val="1"/>
      </rPr>
      <t>, etc.)</t>
    </r>
    <phoneticPr fontId="9"/>
  </si>
  <si>
    <r>
      <rPr>
        <sz val="11"/>
        <rFont val="ＭＳ Ｐ明朝"/>
        <family val="1"/>
        <charset val="128"/>
      </rPr>
      <t>■</t>
    </r>
    <r>
      <rPr>
        <sz val="11"/>
        <rFont val="Century"/>
        <family val="1"/>
      </rPr>
      <t xml:space="preserve">Comparison with FY2005 </t>
    </r>
    <phoneticPr fontId="9"/>
  </si>
  <si>
    <r>
      <rPr>
        <sz val="11"/>
        <rFont val="ＭＳ Ｐ明朝"/>
        <family val="1"/>
        <charset val="128"/>
      </rPr>
      <t>■</t>
    </r>
    <r>
      <rPr>
        <sz val="11"/>
        <rFont val="Century"/>
        <family val="1"/>
      </rPr>
      <t xml:space="preserve">Comparison with FY2013 </t>
    </r>
    <phoneticPr fontId="9"/>
  </si>
  <si>
    <r>
      <rPr>
        <b/>
        <sz val="16"/>
        <rFont val="ＭＳ Ｐゴシック"/>
        <family val="3"/>
        <charset val="128"/>
      </rPr>
      <t>部門別</t>
    </r>
    <r>
      <rPr>
        <b/>
        <sz val="16"/>
        <rFont val="Century"/>
        <family val="1"/>
      </rPr>
      <t>CO</t>
    </r>
    <r>
      <rPr>
        <b/>
        <vertAlign val="subscript"/>
        <sz val="16"/>
        <rFont val="Century"/>
        <family val="1"/>
      </rPr>
      <t>2</t>
    </r>
    <r>
      <rPr>
        <b/>
        <sz val="16"/>
        <rFont val="ＭＳ Ｐゴシック"/>
        <family val="3"/>
        <charset val="128"/>
      </rPr>
      <t>排出量【電気・熱配分前】（簡約表）</t>
    </r>
    <phoneticPr fontId="9"/>
  </si>
  <si>
    <r>
      <rPr>
        <sz val="11"/>
        <rFont val="ＭＳ 明朝"/>
        <family val="1"/>
        <charset val="128"/>
      </rPr>
      <t>■排出量　</t>
    </r>
    <r>
      <rPr>
        <sz val="11"/>
        <rFont val="Century"/>
        <family val="1"/>
      </rPr>
      <t>[kt CO</t>
    </r>
    <r>
      <rPr>
        <vertAlign val="subscript"/>
        <sz val="11"/>
        <rFont val="Century"/>
        <family val="1"/>
      </rPr>
      <t>2</t>
    </r>
    <r>
      <rPr>
        <sz val="11"/>
        <rFont val="Century"/>
        <family val="1"/>
      </rPr>
      <t>]</t>
    </r>
    <phoneticPr fontId="9"/>
  </si>
  <si>
    <r>
      <t>Energy-related CO</t>
    </r>
    <r>
      <rPr>
        <b/>
        <vertAlign val="subscript"/>
        <sz val="11"/>
        <rFont val="Century"/>
        <family val="1"/>
      </rPr>
      <t>2</t>
    </r>
    <phoneticPr fontId="9"/>
  </si>
  <si>
    <r>
      <rPr>
        <b/>
        <sz val="11"/>
        <rFont val="ＭＳ 明朝"/>
        <family val="1"/>
        <charset val="128"/>
      </rPr>
      <t>電気熱配分誤差</t>
    </r>
    <phoneticPr fontId="9"/>
  </si>
  <si>
    <r>
      <rPr>
        <sz val="11"/>
        <rFont val="ＭＳ 明朝"/>
        <family val="1"/>
        <charset val="128"/>
      </rPr>
      <t>建設業</t>
    </r>
    <phoneticPr fontId="9"/>
  </si>
  <si>
    <r>
      <rPr>
        <sz val="11"/>
        <rFont val="ＭＳ 明朝"/>
        <family val="1"/>
        <charset val="128"/>
      </rPr>
      <t>食品飲料</t>
    </r>
    <phoneticPr fontId="9"/>
  </si>
  <si>
    <r>
      <rPr>
        <sz val="11"/>
        <rFont val="ＭＳ 明朝"/>
        <family val="1"/>
        <charset val="128"/>
      </rPr>
      <t>繊維</t>
    </r>
    <phoneticPr fontId="9"/>
  </si>
  <si>
    <r>
      <rPr>
        <sz val="11"/>
        <rFont val="ＭＳ 明朝"/>
        <family val="1"/>
        <charset val="128"/>
      </rPr>
      <t>パルプ･紙･紙加工品</t>
    </r>
    <phoneticPr fontId="9"/>
  </si>
  <si>
    <r>
      <rPr>
        <sz val="11"/>
        <rFont val="ＭＳ 明朝"/>
        <family val="1"/>
        <charset val="128"/>
      </rPr>
      <t>非鉄金属</t>
    </r>
    <phoneticPr fontId="9"/>
  </si>
  <si>
    <r>
      <t>Miscellaneous Manufacturing Industry (other than the above</t>
    </r>
    <r>
      <rPr>
        <sz val="11"/>
        <rFont val="ＭＳ Ｐ明朝"/>
        <family val="1"/>
        <charset val="128"/>
      </rPr>
      <t>）</t>
    </r>
    <phoneticPr fontId="9"/>
  </si>
  <si>
    <r>
      <rPr>
        <sz val="11"/>
        <rFont val="ＭＳ Ｐ明朝"/>
        <family val="1"/>
        <charset val="128"/>
      </rPr>
      <t>■</t>
    </r>
    <r>
      <rPr>
        <sz val="11"/>
        <rFont val="Century"/>
        <family val="1"/>
      </rPr>
      <t>Emissions [Mt CO</t>
    </r>
    <r>
      <rPr>
        <vertAlign val="subscript"/>
        <sz val="11"/>
        <rFont val="Century"/>
        <family val="1"/>
      </rPr>
      <t>2</t>
    </r>
    <r>
      <rPr>
        <sz val="11"/>
        <rFont val="Century"/>
        <family val="1"/>
      </rPr>
      <t>]</t>
    </r>
    <phoneticPr fontId="9"/>
  </si>
  <si>
    <r>
      <t>Other (Agriculture and indirect CO</t>
    </r>
    <r>
      <rPr>
        <vertAlign val="subscript"/>
        <sz val="11"/>
        <rFont val="Century"/>
        <family val="1"/>
      </rPr>
      <t>2</t>
    </r>
    <r>
      <rPr>
        <sz val="11"/>
        <rFont val="Century"/>
        <family val="1"/>
      </rPr>
      <t>, etc.)</t>
    </r>
    <phoneticPr fontId="9"/>
  </si>
  <si>
    <r>
      <rPr>
        <sz val="11"/>
        <rFont val="ＭＳ Ｐ明朝"/>
        <family val="1"/>
        <charset val="128"/>
      </rPr>
      <t>■</t>
    </r>
    <r>
      <rPr>
        <sz val="11"/>
        <rFont val="Century"/>
        <family val="1"/>
      </rPr>
      <t xml:space="preserve">Comparison with FY2005 </t>
    </r>
    <phoneticPr fontId="9"/>
  </si>
  <si>
    <r>
      <rPr>
        <sz val="11"/>
        <rFont val="ＭＳ Ｐ明朝"/>
        <family val="1"/>
        <charset val="128"/>
      </rPr>
      <t>■</t>
    </r>
    <r>
      <rPr>
        <sz val="11"/>
        <rFont val="Century"/>
        <family val="1"/>
      </rPr>
      <t xml:space="preserve">Comparison with FY2013 </t>
    </r>
    <phoneticPr fontId="9"/>
  </si>
  <si>
    <r>
      <rPr>
        <sz val="11"/>
        <rFont val="ＭＳ 明朝"/>
        <family val="1"/>
        <charset val="128"/>
      </rPr>
      <t>■排出量　</t>
    </r>
    <r>
      <rPr>
        <sz val="11"/>
        <rFont val="Century"/>
        <family val="1"/>
      </rPr>
      <t>[</t>
    </r>
    <r>
      <rPr>
        <sz val="11"/>
        <rFont val="ＭＳ 明朝"/>
        <family val="1"/>
        <charset val="128"/>
      </rPr>
      <t>百万トン</t>
    </r>
    <r>
      <rPr>
        <sz val="11"/>
        <rFont val="Century"/>
        <family val="1"/>
      </rPr>
      <t>CO</t>
    </r>
    <r>
      <rPr>
        <vertAlign val="subscript"/>
        <sz val="11"/>
        <rFont val="Century"/>
        <family val="1"/>
      </rPr>
      <t>2</t>
    </r>
    <r>
      <rPr>
        <sz val="11"/>
        <rFont val="ＭＳ 明朝"/>
        <family val="1"/>
        <charset val="128"/>
      </rPr>
      <t>換算</t>
    </r>
    <r>
      <rPr>
        <sz val="11"/>
        <rFont val="Century"/>
        <family val="1"/>
      </rPr>
      <t>]</t>
    </r>
    <phoneticPr fontId="8"/>
  </si>
  <si>
    <r>
      <t>Carbon dioxide (CO</t>
    </r>
    <r>
      <rPr>
        <vertAlign val="subscript"/>
        <sz val="11"/>
        <rFont val="Century"/>
        <family val="1"/>
      </rPr>
      <t>2</t>
    </r>
    <r>
      <rPr>
        <sz val="11"/>
        <rFont val="Century"/>
        <family val="1"/>
      </rPr>
      <t>)</t>
    </r>
    <phoneticPr fontId="9"/>
  </si>
  <si>
    <r>
      <t>Energy-related CO</t>
    </r>
    <r>
      <rPr>
        <vertAlign val="subscript"/>
        <sz val="11"/>
        <rFont val="Century"/>
        <family val="1"/>
      </rPr>
      <t>2</t>
    </r>
    <phoneticPr fontId="8"/>
  </si>
  <si>
    <r>
      <t>Non-Energy-related CO</t>
    </r>
    <r>
      <rPr>
        <vertAlign val="subscript"/>
        <sz val="11"/>
        <rFont val="Century"/>
        <family val="1"/>
      </rPr>
      <t>2</t>
    </r>
    <r>
      <rPr>
        <sz val="11"/>
        <rFont val="Century"/>
        <family val="1"/>
      </rPr>
      <t>*</t>
    </r>
    <phoneticPr fontId="8"/>
  </si>
  <si>
    <r>
      <rPr>
        <sz val="12"/>
        <rFont val="ＭＳ 明朝"/>
        <family val="1"/>
        <charset val="128"/>
      </rPr>
      <t>メタン（</t>
    </r>
    <r>
      <rPr>
        <sz val="12"/>
        <rFont val="Century"/>
        <family val="1"/>
      </rPr>
      <t>CH</t>
    </r>
    <r>
      <rPr>
        <vertAlign val="subscript"/>
        <sz val="12"/>
        <rFont val="Century"/>
        <family val="1"/>
      </rPr>
      <t>4</t>
    </r>
    <r>
      <rPr>
        <sz val="12"/>
        <rFont val="ＭＳ 明朝"/>
        <family val="1"/>
        <charset val="128"/>
      </rPr>
      <t>）</t>
    </r>
    <phoneticPr fontId="9"/>
  </si>
  <si>
    <r>
      <t>Methane (CH</t>
    </r>
    <r>
      <rPr>
        <vertAlign val="subscript"/>
        <sz val="11"/>
        <rFont val="Century"/>
        <family val="1"/>
      </rPr>
      <t>4</t>
    </r>
    <r>
      <rPr>
        <sz val="11"/>
        <rFont val="Century"/>
        <family val="1"/>
      </rPr>
      <t>)</t>
    </r>
    <phoneticPr fontId="9"/>
  </si>
  <si>
    <r>
      <t>Nitrous oxide (N</t>
    </r>
    <r>
      <rPr>
        <vertAlign val="subscript"/>
        <sz val="11"/>
        <rFont val="Century"/>
        <family val="1"/>
      </rPr>
      <t>2</t>
    </r>
    <r>
      <rPr>
        <sz val="11"/>
        <rFont val="Century"/>
        <family val="1"/>
      </rPr>
      <t>O)</t>
    </r>
    <phoneticPr fontId="9"/>
  </si>
  <si>
    <r>
      <rPr>
        <sz val="11"/>
        <rFont val="ＭＳ 明朝"/>
        <family val="1"/>
        <charset val="128"/>
      </rPr>
      <t>ハイドロフルオロカーボン類
（</t>
    </r>
    <r>
      <rPr>
        <sz val="11"/>
        <rFont val="Century"/>
        <family val="1"/>
      </rPr>
      <t>HFCs</t>
    </r>
    <r>
      <rPr>
        <sz val="11"/>
        <rFont val="ＭＳ 明朝"/>
        <family val="1"/>
        <charset val="128"/>
      </rPr>
      <t>）</t>
    </r>
    <phoneticPr fontId="8"/>
  </si>
  <si>
    <r>
      <rPr>
        <sz val="11"/>
        <rFont val="ＭＳ 明朝"/>
        <family val="1"/>
        <charset val="128"/>
      </rPr>
      <t>パーフルオロカーボン類
（</t>
    </r>
    <r>
      <rPr>
        <sz val="11"/>
        <rFont val="Century"/>
        <family val="1"/>
      </rPr>
      <t>PFCs</t>
    </r>
    <r>
      <rPr>
        <sz val="11"/>
        <rFont val="ＭＳ 明朝"/>
        <family val="1"/>
        <charset val="128"/>
      </rPr>
      <t>）</t>
    </r>
    <phoneticPr fontId="8"/>
  </si>
  <si>
    <r>
      <t>PFC-14</t>
    </r>
    <r>
      <rPr>
        <sz val="11"/>
        <rFont val="ＭＳ 明朝"/>
        <family val="1"/>
        <charset val="128"/>
      </rPr>
      <t xml:space="preserve">：
</t>
    </r>
    <r>
      <rPr>
        <sz val="11"/>
        <rFont val="Century"/>
        <family val="1"/>
      </rPr>
      <t>7,390</t>
    </r>
    <r>
      <rPr>
        <sz val="11"/>
        <rFont val="ＭＳ 明朝"/>
        <family val="1"/>
        <charset val="128"/>
      </rPr>
      <t>など</t>
    </r>
    <phoneticPr fontId="8"/>
  </si>
  <si>
    <r>
      <t>Sulphur hexafluoride (SF</t>
    </r>
    <r>
      <rPr>
        <vertAlign val="subscript"/>
        <sz val="11"/>
        <rFont val="Century"/>
        <family val="1"/>
      </rPr>
      <t>6</t>
    </r>
    <r>
      <rPr>
        <sz val="11"/>
        <rFont val="Century"/>
        <family val="1"/>
      </rPr>
      <t>)</t>
    </r>
    <phoneticPr fontId="8"/>
  </si>
  <si>
    <r>
      <t>Nitrogen trifluoride (NF</t>
    </r>
    <r>
      <rPr>
        <vertAlign val="subscript"/>
        <sz val="11"/>
        <rFont val="Century"/>
        <family val="1"/>
      </rPr>
      <t>3</t>
    </r>
    <r>
      <rPr>
        <sz val="11"/>
        <rFont val="Century"/>
        <family val="1"/>
      </rPr>
      <t>)</t>
    </r>
    <phoneticPr fontId="8"/>
  </si>
  <si>
    <r>
      <t>* Non-Energy-related CO</t>
    </r>
    <r>
      <rPr>
        <vertAlign val="subscript"/>
        <sz val="12"/>
        <rFont val="Century"/>
        <family val="1"/>
      </rPr>
      <t>2</t>
    </r>
    <r>
      <rPr>
        <sz val="12"/>
        <rFont val="Century"/>
        <family val="1"/>
      </rPr>
      <t xml:space="preserve"> includes indirect CO</t>
    </r>
    <r>
      <rPr>
        <vertAlign val="subscript"/>
        <sz val="12"/>
        <rFont val="Century"/>
        <family val="1"/>
      </rPr>
      <t>2</t>
    </r>
    <r>
      <rPr>
        <sz val="12"/>
        <rFont val="Century"/>
        <family val="1"/>
      </rPr>
      <t xml:space="preserve"> emissions</t>
    </r>
    <phoneticPr fontId="9"/>
  </si>
  <si>
    <r>
      <rPr>
        <sz val="11"/>
        <rFont val="ＭＳ 明朝"/>
        <family val="1"/>
        <charset val="128"/>
      </rPr>
      <t>■シェア</t>
    </r>
    <phoneticPr fontId="8"/>
  </si>
  <si>
    <r>
      <t>Non-Energy-related CO</t>
    </r>
    <r>
      <rPr>
        <vertAlign val="subscript"/>
        <sz val="11"/>
        <rFont val="Century"/>
        <family val="1"/>
      </rPr>
      <t>2</t>
    </r>
    <phoneticPr fontId="8"/>
  </si>
  <si>
    <r>
      <t>HFC-134a</t>
    </r>
    <r>
      <rPr>
        <sz val="11"/>
        <rFont val="ＭＳ 明朝"/>
        <family val="1"/>
        <charset val="128"/>
      </rPr>
      <t xml:space="preserve">：
</t>
    </r>
    <r>
      <rPr>
        <sz val="11"/>
        <rFont val="Century"/>
        <family val="1"/>
      </rPr>
      <t>1,430</t>
    </r>
    <r>
      <rPr>
        <sz val="11"/>
        <rFont val="ＭＳ 明朝"/>
        <family val="1"/>
        <charset val="128"/>
      </rPr>
      <t>など</t>
    </r>
    <phoneticPr fontId="8"/>
  </si>
  <si>
    <t>Agriculture</t>
    <phoneticPr fontId="11"/>
  </si>
  <si>
    <t>Energy</t>
    <phoneticPr fontId="11"/>
  </si>
  <si>
    <t>Waste</t>
    <phoneticPr fontId="11"/>
  </si>
  <si>
    <t>Total</t>
    <phoneticPr fontId="11"/>
  </si>
  <si>
    <t>Energy</t>
    <phoneticPr fontId="11"/>
  </si>
  <si>
    <t>Total</t>
    <phoneticPr fontId="11"/>
  </si>
  <si>
    <t>1A. Fuel Combustion</t>
    <phoneticPr fontId="9"/>
  </si>
  <si>
    <t>1A1. Energy Industries</t>
    <phoneticPr fontId="9"/>
  </si>
  <si>
    <t>1A2. Industries</t>
    <phoneticPr fontId="9"/>
  </si>
  <si>
    <t>1A3. Transport</t>
    <phoneticPr fontId="9"/>
  </si>
  <si>
    <t>1B. Fugitive Emissions from Fuel</t>
    <phoneticPr fontId="9"/>
  </si>
  <si>
    <t xml:space="preserve">2B. Chemical Industry </t>
    <phoneticPr fontId="9"/>
  </si>
  <si>
    <t>2G. Other Product Manufacture and Use</t>
    <phoneticPr fontId="9"/>
  </si>
  <si>
    <t>3. Agriculture</t>
  </si>
  <si>
    <t>3D. Agricultural Soils</t>
  </si>
  <si>
    <t>Fugitive Emissions from Fuel</t>
    <phoneticPr fontId="9"/>
  </si>
  <si>
    <t>Manure Management</t>
    <phoneticPr fontId="9"/>
  </si>
  <si>
    <t>Agricultural Soils</t>
    <phoneticPr fontId="9"/>
  </si>
  <si>
    <t>Field Burning of Agricultural Residue</t>
    <phoneticPr fontId="9"/>
  </si>
  <si>
    <t>Refrigeration and 
Air Conditioning Equipment</t>
    <phoneticPr fontId="9"/>
  </si>
  <si>
    <t>Foam Blowing</t>
  </si>
  <si>
    <t>Aerosols / MDI</t>
  </si>
  <si>
    <t>Fugitive emissions from HFCs manufacturing</t>
  </si>
  <si>
    <t>Semiconductor Manufacturing</t>
  </si>
  <si>
    <t>Solvents</t>
  </si>
  <si>
    <t xml:space="preserve">By-product emissions from HCFC-22  </t>
    <phoneticPr fontId="9"/>
  </si>
  <si>
    <t>Fire Extinguishers</t>
  </si>
  <si>
    <t>Liquid Crystals</t>
    <phoneticPr fontId="9"/>
  </si>
  <si>
    <t>Liquid Crystals</t>
    <phoneticPr fontId="9"/>
  </si>
  <si>
    <t>Magnesium Foundries</t>
  </si>
  <si>
    <t>PFCs</t>
    <phoneticPr fontId="9"/>
  </si>
  <si>
    <t>Solvent</t>
  </si>
  <si>
    <t>Fugitive emissions from PFCs manufacturing</t>
    <phoneticPr fontId="11"/>
  </si>
  <si>
    <t>Liquid Crystals</t>
    <phoneticPr fontId="9"/>
  </si>
  <si>
    <t>Other</t>
    <phoneticPr fontId="9"/>
  </si>
  <si>
    <t>Aluminum Production</t>
  </si>
  <si>
    <t>Accelerators</t>
    <phoneticPr fontId="9"/>
  </si>
  <si>
    <t>Electrical Equipment</t>
    <phoneticPr fontId="9"/>
  </si>
  <si>
    <t>Electrical Equipment</t>
    <phoneticPr fontId="9"/>
  </si>
  <si>
    <t>Magnesium Foundries</t>
    <phoneticPr fontId="9"/>
  </si>
  <si>
    <t>Liquid Crystals</t>
  </si>
  <si>
    <t xml:space="preserve">Total F-gases </t>
    <phoneticPr fontId="9"/>
  </si>
  <si>
    <t xml:space="preserve">Total F-gases </t>
    <phoneticPr fontId="9"/>
  </si>
  <si>
    <t>Refrigeration and Air Conditioning Equipment</t>
    <phoneticPr fontId="9"/>
  </si>
  <si>
    <t>By-product emissions from HCFC-22</t>
  </si>
  <si>
    <t>Liquid Crystals</t>
    <phoneticPr fontId="9"/>
  </si>
  <si>
    <t>PFCs</t>
    <phoneticPr fontId="9"/>
  </si>
  <si>
    <t>Other</t>
    <phoneticPr fontId="9"/>
  </si>
  <si>
    <t xml:space="preserve">Aluminum Production  </t>
    <phoneticPr fontId="9"/>
  </si>
  <si>
    <t>Accelerators</t>
    <phoneticPr fontId="9"/>
  </si>
  <si>
    <t>Electrical Equipment</t>
    <phoneticPr fontId="9"/>
  </si>
  <si>
    <t>Magnesium Foundries</t>
    <phoneticPr fontId="9"/>
  </si>
  <si>
    <t>Liquid Crystals</t>
    <phoneticPr fontId="9"/>
  </si>
  <si>
    <t>HFCs</t>
    <phoneticPr fontId="9"/>
  </si>
  <si>
    <t>Refrigeration and Air Conditioning Equipment</t>
    <phoneticPr fontId="9"/>
  </si>
  <si>
    <t>Liquid Crystals</t>
    <phoneticPr fontId="9"/>
  </si>
  <si>
    <t>Accelerators</t>
    <phoneticPr fontId="9"/>
  </si>
  <si>
    <t>Magnesium Foundries</t>
    <phoneticPr fontId="9"/>
  </si>
  <si>
    <t>Liquid Crystals</t>
    <phoneticPr fontId="9"/>
  </si>
  <si>
    <t>Electrical Equipment</t>
    <phoneticPr fontId="9"/>
  </si>
  <si>
    <t>Magnesium Foundries</t>
    <phoneticPr fontId="9"/>
  </si>
  <si>
    <t xml:space="preserve">Total F-gases </t>
    <phoneticPr fontId="9"/>
  </si>
  <si>
    <t>Refrigeration and Air Conditioning Equipment</t>
    <phoneticPr fontId="9"/>
  </si>
  <si>
    <t>Fugitive emissions from PFCs manufacturing</t>
    <phoneticPr fontId="11"/>
  </si>
  <si>
    <t>Other</t>
    <phoneticPr fontId="9"/>
  </si>
  <si>
    <t xml:space="preserve">Total F-gases </t>
    <phoneticPr fontId="9"/>
  </si>
  <si>
    <t>HFCs</t>
    <phoneticPr fontId="9"/>
  </si>
  <si>
    <t>Refrigeration and Air Conditioning Equipment</t>
    <phoneticPr fontId="9"/>
  </si>
  <si>
    <t>Fugitive emissions from PFCs manufacturing</t>
    <phoneticPr fontId="11"/>
  </si>
  <si>
    <t>Magnesium Foundries</t>
    <phoneticPr fontId="9"/>
  </si>
  <si>
    <t>Fugitive emissions from PFCs manufacturing</t>
    <phoneticPr fontId="11"/>
  </si>
  <si>
    <t>Coal</t>
  </si>
  <si>
    <t>Kerosene</t>
  </si>
  <si>
    <t>Town Gas</t>
  </si>
  <si>
    <t>Electricity</t>
  </si>
  <si>
    <t>Heat</t>
  </si>
  <si>
    <t>Gasoline</t>
  </si>
  <si>
    <t>Diesel Oil</t>
  </si>
  <si>
    <t>Municipal Solid Waste</t>
  </si>
  <si>
    <t>Water and Waste Water</t>
    <phoneticPr fontId="9"/>
  </si>
  <si>
    <t>Heating</t>
  </si>
  <si>
    <t>Cooling</t>
    <phoneticPr fontId="14"/>
  </si>
  <si>
    <t>Hot Water</t>
    <phoneticPr fontId="14"/>
  </si>
  <si>
    <t>Cooking</t>
    <phoneticPr fontId="14"/>
  </si>
  <si>
    <t>Power etc.</t>
    <phoneticPr fontId="14"/>
  </si>
  <si>
    <t>Car</t>
    <phoneticPr fontId="14"/>
  </si>
  <si>
    <t>Municipal Solid Waste</t>
    <phoneticPr fontId="14"/>
  </si>
  <si>
    <t>FY</t>
    <phoneticPr fontId="9"/>
  </si>
  <si>
    <t>Number of Households</t>
    <phoneticPr fontId="9"/>
  </si>
  <si>
    <t>Data Source: Basic Resident Register</t>
    <phoneticPr fontId="9"/>
  </si>
  <si>
    <t>Fiscal Year</t>
    <phoneticPr fontId="9"/>
  </si>
  <si>
    <t>Car</t>
    <phoneticPr fontId="14"/>
  </si>
  <si>
    <t>Water and Waste Water</t>
    <phoneticPr fontId="9"/>
  </si>
  <si>
    <t>Cooling</t>
    <phoneticPr fontId="14"/>
  </si>
  <si>
    <t>Cooking</t>
    <phoneticPr fontId="14"/>
  </si>
  <si>
    <t>Municipal Solid Waste</t>
    <phoneticPr fontId="14"/>
  </si>
  <si>
    <r>
      <rPr>
        <sz val="11"/>
        <rFont val="ＭＳ Ｐ明朝"/>
        <family val="1"/>
        <charset val="128"/>
      </rPr>
      <t>■</t>
    </r>
    <r>
      <rPr>
        <sz val="11"/>
        <rFont val="Times New Roman"/>
        <family val="1"/>
      </rPr>
      <t>Emissions [kt CO</t>
    </r>
    <r>
      <rPr>
        <vertAlign val="subscript"/>
        <sz val="11"/>
        <rFont val="Times New Roman"/>
        <family val="1"/>
      </rPr>
      <t xml:space="preserve">2 </t>
    </r>
    <r>
      <rPr>
        <sz val="11"/>
        <rFont val="Times New Roman"/>
        <family val="1"/>
      </rPr>
      <t>eq.]</t>
    </r>
    <phoneticPr fontId="9"/>
  </si>
  <si>
    <t>International aviation</t>
    <phoneticPr fontId="9"/>
  </si>
  <si>
    <t>International navigation</t>
    <phoneticPr fontId="9"/>
  </si>
  <si>
    <t>International bunker total</t>
    <phoneticPr fontId="9"/>
  </si>
  <si>
    <t>National total GHG emissions</t>
    <phoneticPr fontId="9"/>
  </si>
  <si>
    <t>Ratio to national total GHG</t>
    <phoneticPr fontId="9"/>
  </si>
  <si>
    <t>* Emissions from international bunker are reported as reference and not included in national total.</t>
    <phoneticPr fontId="9"/>
  </si>
  <si>
    <t>GHG emissions from International Bunker</t>
    <phoneticPr fontId="9"/>
  </si>
  <si>
    <t>source / sink</t>
    <phoneticPr fontId="9"/>
  </si>
  <si>
    <t>1A. Fuel Combustion</t>
    <phoneticPr fontId="9"/>
  </si>
  <si>
    <t>1.A.1. Energy Industries</t>
    <phoneticPr fontId="9"/>
  </si>
  <si>
    <t>Public Electricity and Heat Production</t>
    <phoneticPr fontId="9"/>
  </si>
  <si>
    <t>Petroleum Refining</t>
    <phoneticPr fontId="9"/>
  </si>
  <si>
    <t>Manufacture of Solid Fuels and Other Energy Industries</t>
    <phoneticPr fontId="9"/>
  </si>
  <si>
    <t>1.A.2. Manufacturing Industries and Construction</t>
    <phoneticPr fontId="9"/>
  </si>
  <si>
    <t>Non-Ferrous Metals</t>
    <phoneticPr fontId="9"/>
  </si>
  <si>
    <t>Chemicals</t>
    <phoneticPr fontId="9"/>
  </si>
  <si>
    <t>Pulp, Paper and Print</t>
    <phoneticPr fontId="9"/>
  </si>
  <si>
    <t>Food Processing, Beverages and Tobacco</t>
    <phoneticPr fontId="9"/>
  </si>
  <si>
    <t>Other Industries</t>
  </si>
  <si>
    <t>1.A.3. Transport</t>
    <phoneticPr fontId="9"/>
  </si>
  <si>
    <t>Domestic Navigation</t>
    <phoneticPr fontId="9"/>
  </si>
  <si>
    <t>Commercial/Institutional</t>
  </si>
  <si>
    <t>Agriculture/Forestry/Fisheries</t>
    <phoneticPr fontId="9"/>
  </si>
  <si>
    <t>2A Mineral Products</t>
    <phoneticPr fontId="9"/>
  </si>
  <si>
    <t>Glass Production</t>
  </si>
  <si>
    <t>Other Process Uses of Carbonates</t>
  </si>
  <si>
    <t>2B Chemical Industry</t>
    <phoneticPr fontId="9"/>
  </si>
  <si>
    <t>Ethylene &amp; Carbide, etc.</t>
  </si>
  <si>
    <t>2C Metal Production</t>
    <phoneticPr fontId="9"/>
  </si>
  <si>
    <t>2D Non-energy Products from Fuels and Solvent Use</t>
    <phoneticPr fontId="9"/>
  </si>
  <si>
    <t>2H Food and Beverages Industry</t>
    <phoneticPr fontId="9"/>
  </si>
  <si>
    <t>3G Liming</t>
    <phoneticPr fontId="9"/>
  </si>
  <si>
    <t>3H Urea Fertilization</t>
    <phoneticPr fontId="9"/>
  </si>
  <si>
    <t>4. Land-Use, Land-Use Change, and Forestry (LULUCF)</t>
    <phoneticPr fontId="9"/>
  </si>
  <si>
    <t>4A Forest land</t>
    <phoneticPr fontId="9"/>
  </si>
  <si>
    <t>4B Cropland</t>
    <phoneticPr fontId="9"/>
  </si>
  <si>
    <t>4C Grassland</t>
    <phoneticPr fontId="9"/>
  </si>
  <si>
    <t>4D Wetlands</t>
    <phoneticPr fontId="9"/>
  </si>
  <si>
    <t>4E Settlements</t>
    <phoneticPr fontId="9"/>
  </si>
  <si>
    <t>4F Other land</t>
    <phoneticPr fontId="9"/>
  </si>
  <si>
    <t>4G Harvest Wood Products</t>
    <phoneticPr fontId="9"/>
  </si>
  <si>
    <t>*1: Values represented as plus (+) are emissions, and those represented as minus (-) are removals.</t>
  </si>
  <si>
    <t>*2: The categorization is different from the categories indicated in domestic publication version. The emissions from electricity and heat generation are accounted for as the emissions from those entities.</t>
  </si>
  <si>
    <t>*3: "Waste for energy purposes" is distributed to 1A1 and 1A2 of "1A fuel combustion" instead of "5 Waste" (refer to "Note" column in the table ).</t>
  </si>
  <si>
    <t>Category</t>
  </si>
  <si>
    <t>1.A.1. Energy Industries</t>
  </si>
  <si>
    <t>1.A.2. Manufacturing Industries and Construction</t>
  </si>
  <si>
    <t>1.A.3. Transport</t>
  </si>
  <si>
    <t>1.A.4. Other Sector</t>
  </si>
  <si>
    <t>1.B. Fugitive Emissions from Fuels</t>
    <phoneticPr fontId="9"/>
  </si>
  <si>
    <t>Including Waste for Energy Purposes</t>
    <phoneticPr fontId="9"/>
  </si>
  <si>
    <t>Including Waste for Energy Purposes</t>
  </si>
  <si>
    <t>Excluding Agriculture/Forestry/Fisheries</t>
    <phoneticPr fontId="9"/>
  </si>
  <si>
    <t>Including lubricant uses</t>
    <phoneticPr fontId="9"/>
  </si>
  <si>
    <t>Excluding Waste for Energy Purposes</t>
  </si>
  <si>
    <t>Deforestation</t>
    <phoneticPr fontId="9"/>
  </si>
  <si>
    <t>*1</t>
  </si>
  <si>
    <t>*2</t>
  </si>
  <si>
    <t>Values represented as plus (+) are emissions, and those represented as minus (-) are removals.</t>
    <phoneticPr fontId="9"/>
  </si>
  <si>
    <t>*3</t>
  </si>
  <si>
    <t>*4</t>
  </si>
  <si>
    <t>*6</t>
  </si>
  <si>
    <t>The Removals by Forest and Other Carbon Sinks under the Kyoto Protocol</t>
    <phoneticPr fontId="9"/>
  </si>
  <si>
    <t>Forest carbon sink</t>
    <phoneticPr fontId="9"/>
  </si>
  <si>
    <t>Fiscal Year</t>
    <phoneticPr fontId="9"/>
  </si>
  <si>
    <t>Hot Water</t>
    <phoneticPr fontId="14"/>
  </si>
  <si>
    <t>Power etc.</t>
    <phoneticPr fontId="14"/>
  </si>
  <si>
    <r>
      <rPr>
        <b/>
        <sz val="14"/>
        <rFont val="ＭＳ Ｐゴシック"/>
        <family val="3"/>
        <charset val="128"/>
      </rPr>
      <t>京都議定書に基づく吸収源活動の排出・吸収量</t>
    </r>
    <rPh sb="0" eb="2">
      <t>キョウト</t>
    </rPh>
    <rPh sb="2" eb="5">
      <t>ギテイショ</t>
    </rPh>
    <rPh sb="6" eb="7">
      <t>モト</t>
    </rPh>
    <rPh sb="9" eb="12">
      <t>キュウシュウゲン</t>
    </rPh>
    <rPh sb="12" eb="14">
      <t>カツドウ</t>
    </rPh>
    <rPh sb="15" eb="17">
      <t>ハイシュツ</t>
    </rPh>
    <rPh sb="18" eb="20">
      <t>キュウシュウ</t>
    </rPh>
    <rPh sb="20" eb="21">
      <t>リョウ</t>
    </rPh>
    <phoneticPr fontId="9"/>
  </si>
  <si>
    <r>
      <rPr>
        <sz val="11"/>
        <rFont val="ＭＳ 明朝"/>
        <family val="1"/>
        <charset val="128"/>
      </rPr>
      <t>吸収源活動</t>
    </r>
    <r>
      <rPr>
        <vertAlign val="superscript"/>
        <sz val="11"/>
        <rFont val="ＭＳ 明朝"/>
        <family val="1"/>
        <charset val="128"/>
      </rPr>
      <t>※</t>
    </r>
    <r>
      <rPr>
        <vertAlign val="superscript"/>
        <sz val="11"/>
        <rFont val="Century"/>
        <family val="1"/>
      </rPr>
      <t>1</t>
    </r>
    <r>
      <rPr>
        <sz val="11"/>
        <rFont val="ＭＳ 明朝"/>
        <family val="1"/>
        <charset val="128"/>
      </rPr>
      <t>（定義については参考のとおり）</t>
    </r>
    <phoneticPr fontId="9"/>
  </si>
  <si>
    <r>
      <rPr>
        <sz val="11"/>
        <rFont val="ＭＳ 明朝"/>
        <family val="1"/>
        <charset val="128"/>
      </rPr>
      <t>森林減少活動</t>
    </r>
    <r>
      <rPr>
        <vertAlign val="superscript"/>
        <sz val="11"/>
        <rFont val="ＭＳ Ｐゴシック"/>
        <family val="3"/>
        <charset val="128"/>
      </rPr>
      <t/>
    </r>
    <phoneticPr fontId="9"/>
  </si>
  <si>
    <r>
      <rPr>
        <sz val="11"/>
        <rFont val="ＭＳ 明朝"/>
        <family val="1"/>
        <charset val="128"/>
      </rPr>
      <t>森林経営活動</t>
    </r>
    <r>
      <rPr>
        <vertAlign val="superscript"/>
        <sz val="11"/>
        <rFont val="ＭＳ 明朝"/>
        <family val="1"/>
        <charset val="128"/>
      </rPr>
      <t>※</t>
    </r>
    <r>
      <rPr>
        <vertAlign val="superscript"/>
        <sz val="11"/>
        <rFont val="Century"/>
        <family val="1"/>
      </rPr>
      <t>4,5</t>
    </r>
    <phoneticPr fontId="9"/>
  </si>
  <si>
    <r>
      <t xml:space="preserve">  </t>
    </r>
    <r>
      <rPr>
        <sz val="11"/>
        <rFont val="ＭＳ 明朝"/>
        <family val="1"/>
        <charset val="128"/>
      </rPr>
      <t>うち、純吸収量</t>
    </r>
    <phoneticPr fontId="9"/>
  </si>
  <si>
    <r>
      <t xml:space="preserve">  </t>
    </r>
    <r>
      <rPr>
        <sz val="11"/>
        <rFont val="ＭＳ Ｐゴシック"/>
        <family val="3"/>
        <charset val="128"/>
      </rPr>
      <t>うち、純吸収量</t>
    </r>
    <phoneticPr fontId="9"/>
  </si>
  <si>
    <r>
      <rPr>
        <sz val="11"/>
        <rFont val="ＭＳ Ｐゴシック"/>
        <family val="3"/>
        <charset val="128"/>
      </rPr>
      <t>　　森林経営参照レベル</t>
    </r>
    <r>
      <rPr>
        <sz val="11"/>
        <rFont val="Century"/>
        <family val="1"/>
      </rPr>
      <t xml:space="preserve"> (FMRL)</t>
    </r>
    <rPh sb="2" eb="4">
      <t>シンリン</t>
    </rPh>
    <rPh sb="4" eb="6">
      <t>ケイエイ</t>
    </rPh>
    <rPh sb="6" eb="8">
      <t>サンショウ</t>
    </rPh>
    <phoneticPr fontId="9"/>
  </si>
  <si>
    <r>
      <rPr>
        <sz val="11"/>
        <rFont val="ＭＳ 明朝"/>
        <family val="1"/>
        <charset val="128"/>
      </rPr>
      <t>　　</t>
    </r>
    <r>
      <rPr>
        <sz val="11"/>
        <rFont val="Century"/>
        <family val="1"/>
      </rPr>
      <t>FMRL</t>
    </r>
    <r>
      <rPr>
        <sz val="11"/>
        <rFont val="ＭＳ 明朝"/>
        <family val="1"/>
        <charset val="128"/>
      </rPr>
      <t>への技術的調整</t>
    </r>
    <phoneticPr fontId="9"/>
  </si>
  <si>
    <r>
      <rPr>
        <sz val="11"/>
        <rFont val="ＭＳ Ｐゴシック"/>
        <family val="3"/>
        <charset val="128"/>
      </rPr>
      <t>　　</t>
    </r>
    <r>
      <rPr>
        <sz val="11"/>
        <rFont val="Century"/>
        <family val="1"/>
      </rPr>
      <t>FMRL</t>
    </r>
    <r>
      <rPr>
        <sz val="11"/>
        <rFont val="ＭＳ Ｐゴシック"/>
        <family val="3"/>
        <charset val="128"/>
      </rPr>
      <t>への技術的調整</t>
    </r>
    <phoneticPr fontId="9"/>
  </si>
  <si>
    <r>
      <rPr>
        <sz val="11"/>
        <rFont val="ＭＳ 明朝"/>
        <family val="1"/>
        <charset val="128"/>
      </rPr>
      <t>京都議定書に基づく森林吸収源対策による吸収量①</t>
    </r>
    <phoneticPr fontId="9"/>
  </si>
  <si>
    <r>
      <t xml:space="preserve">Removals by forest carbon sink under Kyoto Protocol </t>
    </r>
    <r>
      <rPr>
        <sz val="11"/>
        <rFont val="ＭＳ Ｐゴシック"/>
        <family val="3"/>
        <charset val="128"/>
      </rPr>
      <t>①</t>
    </r>
    <phoneticPr fontId="9"/>
  </si>
  <si>
    <r>
      <t>Total (</t>
    </r>
    <r>
      <rPr>
        <sz val="11"/>
        <rFont val="ＭＳ Ｐゴシック"/>
        <family val="3"/>
        <charset val="128"/>
      </rPr>
      <t>①</t>
    </r>
    <r>
      <rPr>
        <sz val="11"/>
        <rFont val="Century"/>
        <family val="1"/>
      </rPr>
      <t>+</t>
    </r>
    <r>
      <rPr>
        <sz val="11"/>
        <rFont val="ＭＳ Ｐゴシック"/>
        <family val="3"/>
        <charset val="128"/>
      </rPr>
      <t>②</t>
    </r>
    <r>
      <rPr>
        <sz val="11"/>
        <rFont val="Century"/>
        <family val="1"/>
      </rPr>
      <t>)</t>
    </r>
    <phoneticPr fontId="9"/>
  </si>
  <si>
    <r>
      <t xml:space="preserve"> [Unit: Mt-CO</t>
    </r>
    <r>
      <rPr>
        <vertAlign val="subscript"/>
        <sz val="11"/>
        <rFont val="Century"/>
        <family val="1"/>
      </rPr>
      <t>2</t>
    </r>
    <r>
      <rPr>
        <sz val="11"/>
        <rFont val="Century"/>
        <family val="1"/>
      </rPr>
      <t xml:space="preserve"> eq.] </t>
    </r>
    <phoneticPr fontId="9"/>
  </si>
  <si>
    <r>
      <rPr>
        <sz val="11"/>
        <rFont val="ＭＳ 明朝"/>
        <family val="1"/>
        <charset val="128"/>
      </rPr>
      <t>※</t>
    </r>
    <r>
      <rPr>
        <sz val="11"/>
        <rFont val="Century"/>
        <family val="1"/>
      </rPr>
      <t>3</t>
    </r>
    <phoneticPr fontId="9"/>
  </si>
  <si>
    <r>
      <rPr>
        <sz val="11"/>
        <rFont val="ＭＳ 明朝"/>
        <family val="1"/>
        <charset val="128"/>
      </rPr>
      <t>各活動の排出・吸収量は炭素プール別（地上バイオマス、地下バイオマス、枯死木、リター（落葉落枝）、土壌、森林区分の</t>
    </r>
    <phoneticPr fontId="9"/>
  </si>
  <si>
    <r>
      <rPr>
        <sz val="11"/>
        <rFont val="ＭＳ 明朝"/>
        <family val="1"/>
        <charset val="128"/>
      </rPr>
      <t>※</t>
    </r>
    <r>
      <rPr>
        <sz val="11"/>
        <rFont val="Century"/>
        <family val="1"/>
      </rPr>
      <t>4</t>
    </r>
    <phoneticPr fontId="9"/>
  </si>
  <si>
    <r>
      <rPr>
        <sz val="11"/>
        <rFont val="ＭＳ 明朝"/>
        <family val="1"/>
        <charset val="128"/>
      </rPr>
      <t>※</t>
    </r>
    <r>
      <rPr>
        <sz val="11"/>
        <rFont val="Century"/>
        <family val="1"/>
      </rPr>
      <t>5</t>
    </r>
    <r>
      <rPr>
        <sz val="11"/>
        <rFont val="ＭＳ 明朝"/>
        <family val="1"/>
        <charset val="128"/>
      </rPr>
      <t>　</t>
    </r>
    <phoneticPr fontId="9"/>
  </si>
  <si>
    <r>
      <t>*5</t>
    </r>
    <r>
      <rPr>
        <sz val="11"/>
        <rFont val="Times New Roman"/>
        <family val="1"/>
      </rPr>
      <t>　</t>
    </r>
  </si>
  <si>
    <r>
      <rPr>
        <sz val="11"/>
        <rFont val="ＭＳ 明朝"/>
        <family val="1"/>
        <charset val="128"/>
      </rPr>
      <t>※</t>
    </r>
    <r>
      <rPr>
        <sz val="11"/>
        <rFont val="Century"/>
        <family val="1"/>
      </rPr>
      <t>6</t>
    </r>
    <phoneticPr fontId="9"/>
  </si>
  <si>
    <r>
      <rPr>
        <b/>
        <sz val="16"/>
        <rFont val="ＭＳ Ｐゴシック"/>
        <family val="3"/>
        <charset val="128"/>
      </rPr>
      <t>【</t>
    </r>
    <r>
      <rPr>
        <b/>
        <sz val="16"/>
        <rFont val="Century"/>
        <family val="1"/>
      </rPr>
      <t>Annex</t>
    </r>
    <r>
      <rPr>
        <b/>
        <sz val="16"/>
        <rFont val="ＭＳ Ｐゴシック"/>
        <family val="3"/>
        <charset val="128"/>
      </rPr>
      <t>】</t>
    </r>
    <r>
      <rPr>
        <b/>
        <sz val="16"/>
        <rFont val="Century"/>
        <family val="1"/>
      </rPr>
      <t>CO</t>
    </r>
    <r>
      <rPr>
        <b/>
        <vertAlign val="subscript"/>
        <sz val="16"/>
        <rFont val="Century"/>
        <family val="1"/>
      </rPr>
      <t>2</t>
    </r>
    <r>
      <rPr>
        <b/>
        <sz val="16"/>
        <rFont val="Century"/>
        <family val="1"/>
      </rPr>
      <t xml:space="preserve"> emissions and removals by sector reported in the CRF and NIR submitted to the UNFCCC</t>
    </r>
    <phoneticPr fontId="9"/>
  </si>
  <si>
    <r>
      <rPr>
        <sz val="11"/>
        <rFont val="ＭＳ Ｐ明朝"/>
        <family val="1"/>
        <charset val="128"/>
      </rPr>
      <t>■</t>
    </r>
    <r>
      <rPr>
        <sz val="11"/>
        <rFont val="Century"/>
        <family val="1"/>
      </rPr>
      <t>Emissions / Removals [kt CO</t>
    </r>
    <r>
      <rPr>
        <vertAlign val="subscript"/>
        <sz val="11"/>
        <rFont val="Century"/>
        <family val="1"/>
      </rPr>
      <t>2</t>
    </r>
    <r>
      <rPr>
        <sz val="11"/>
        <rFont val="Century"/>
        <family val="1"/>
      </rPr>
      <t>]</t>
    </r>
    <phoneticPr fontId="9"/>
  </si>
  <si>
    <r>
      <rPr>
        <sz val="11"/>
        <rFont val="ＭＳ Ｐ明朝"/>
        <family val="1"/>
        <charset val="128"/>
      </rPr>
      <t>廃棄物のエネルギー利用含む</t>
    </r>
    <phoneticPr fontId="9"/>
  </si>
  <si>
    <r>
      <rPr>
        <sz val="11"/>
        <rFont val="ＭＳ Ｐ明朝"/>
        <family val="1"/>
        <charset val="128"/>
      </rPr>
      <t>一部の潤滑油の利用を含む</t>
    </r>
    <phoneticPr fontId="9"/>
  </si>
  <si>
    <r>
      <t>1.A.4. Other Sector</t>
    </r>
    <r>
      <rPr>
        <sz val="11"/>
        <rFont val="ＭＳ 明朝"/>
        <family val="1"/>
        <charset val="128"/>
      </rPr>
      <t/>
    </r>
    <phoneticPr fontId="9"/>
  </si>
  <si>
    <r>
      <rPr>
        <sz val="11"/>
        <rFont val="ＭＳ 明朝"/>
        <family val="1"/>
        <charset val="128"/>
      </rPr>
      <t>ガラス製造</t>
    </r>
    <phoneticPr fontId="9"/>
  </si>
  <si>
    <r>
      <t>Indirect CO</t>
    </r>
    <r>
      <rPr>
        <b/>
        <vertAlign val="subscript"/>
        <sz val="11"/>
        <rFont val="Century"/>
        <family val="1"/>
      </rPr>
      <t>2</t>
    </r>
    <phoneticPr fontId="9"/>
  </si>
  <si>
    <r>
      <t>Total (excluding LULUCF, excluding indirect CO</t>
    </r>
    <r>
      <rPr>
        <b/>
        <vertAlign val="subscript"/>
        <sz val="11"/>
        <rFont val="Century"/>
        <family val="1"/>
      </rPr>
      <t>2</t>
    </r>
    <r>
      <rPr>
        <b/>
        <sz val="11"/>
        <rFont val="Century"/>
        <family val="1"/>
      </rPr>
      <t>)</t>
    </r>
    <phoneticPr fontId="9"/>
  </si>
  <si>
    <r>
      <t>Total (including LULUCF, excluding indirect CO</t>
    </r>
    <r>
      <rPr>
        <b/>
        <vertAlign val="subscript"/>
        <sz val="11"/>
        <rFont val="Century"/>
        <family val="1"/>
      </rPr>
      <t>2</t>
    </r>
    <r>
      <rPr>
        <b/>
        <sz val="11"/>
        <rFont val="Century"/>
        <family val="1"/>
      </rPr>
      <t>)</t>
    </r>
    <phoneticPr fontId="9"/>
  </si>
  <si>
    <r>
      <t>Total (excluding LULUCF, including indirect CO</t>
    </r>
    <r>
      <rPr>
        <b/>
        <vertAlign val="subscript"/>
        <sz val="11"/>
        <rFont val="Century"/>
        <family val="1"/>
      </rPr>
      <t>2</t>
    </r>
    <r>
      <rPr>
        <b/>
        <sz val="11"/>
        <rFont val="Century"/>
        <family val="1"/>
      </rPr>
      <t>)</t>
    </r>
    <phoneticPr fontId="9"/>
  </si>
  <si>
    <r>
      <t>Total (including LULUCF, including indirect CO</t>
    </r>
    <r>
      <rPr>
        <b/>
        <vertAlign val="subscript"/>
        <sz val="11"/>
        <rFont val="Century"/>
        <family val="1"/>
      </rPr>
      <t>2</t>
    </r>
    <r>
      <rPr>
        <b/>
        <sz val="11"/>
        <rFont val="Century"/>
        <family val="1"/>
      </rPr>
      <t>)</t>
    </r>
    <phoneticPr fontId="9"/>
  </si>
  <si>
    <r>
      <t>*5</t>
    </r>
    <r>
      <rPr>
        <sz val="11"/>
        <rFont val="Times New Roman"/>
        <family val="1"/>
        <charset val="128"/>
      </rPr>
      <t>：</t>
    </r>
    <r>
      <rPr>
        <sz val="11"/>
        <rFont val="Century"/>
        <family val="1"/>
      </rPr>
      <t>Values of LULUCF in this table are under the convention and different from removals under the KP (Sheet 16. KP-LULUCF)</t>
    </r>
  </si>
  <si>
    <r>
      <rPr>
        <sz val="11"/>
        <rFont val="ＭＳ Ｐ明朝"/>
        <family val="1"/>
        <charset val="128"/>
      </rPr>
      <t>■排出量　</t>
    </r>
    <r>
      <rPr>
        <sz val="11"/>
        <rFont val="Century"/>
        <family val="1"/>
      </rPr>
      <t>[Mt CO</t>
    </r>
    <r>
      <rPr>
        <vertAlign val="subscript"/>
        <sz val="11"/>
        <rFont val="Century"/>
        <family val="1"/>
      </rPr>
      <t>2</t>
    </r>
    <r>
      <rPr>
        <sz val="11"/>
        <rFont val="Century"/>
        <family val="1"/>
      </rPr>
      <t>]</t>
    </r>
    <phoneticPr fontId="9"/>
  </si>
  <si>
    <r>
      <rPr>
        <sz val="11"/>
        <rFont val="ＭＳ Ｐ明朝"/>
        <family val="1"/>
        <charset val="128"/>
      </rPr>
      <t>■</t>
    </r>
    <r>
      <rPr>
        <sz val="11"/>
        <rFont val="Century"/>
        <family val="1"/>
      </rPr>
      <t>Emissions [Mt CO</t>
    </r>
    <r>
      <rPr>
        <vertAlign val="subscript"/>
        <sz val="11"/>
        <rFont val="Century"/>
        <family val="1"/>
      </rPr>
      <t>2</t>
    </r>
    <r>
      <rPr>
        <sz val="11"/>
        <rFont val="Century"/>
        <family val="1"/>
      </rPr>
      <t>]</t>
    </r>
    <phoneticPr fontId="9"/>
  </si>
  <si>
    <r>
      <rPr>
        <sz val="11"/>
        <rFont val="ＭＳ Ｐ明朝"/>
        <family val="1"/>
        <charset val="128"/>
      </rPr>
      <t>■</t>
    </r>
    <r>
      <rPr>
        <sz val="11"/>
        <rFont val="Century"/>
        <family val="1"/>
      </rPr>
      <t>Comparison with 1990</t>
    </r>
    <phoneticPr fontId="9"/>
  </si>
  <si>
    <r>
      <rPr>
        <sz val="11"/>
        <rFont val="ＭＳ Ｐ明朝"/>
        <family val="1"/>
        <charset val="128"/>
      </rPr>
      <t>■</t>
    </r>
    <r>
      <rPr>
        <sz val="11"/>
        <rFont val="Century"/>
        <family val="1"/>
      </rPr>
      <t>Comparison with the previous year</t>
    </r>
    <phoneticPr fontId="9"/>
  </si>
  <si>
    <r>
      <rPr>
        <sz val="11"/>
        <rFont val="ＭＳ 明朝"/>
        <family val="1"/>
        <charset val="128"/>
      </rPr>
      <t>発泡剤・断熱材</t>
    </r>
    <phoneticPr fontId="9"/>
  </si>
  <si>
    <r>
      <rPr>
        <sz val="11"/>
        <rFont val="ＭＳ 明朝"/>
        <family val="1"/>
        <charset val="128"/>
      </rPr>
      <t>■シェア</t>
    </r>
    <phoneticPr fontId="9"/>
  </si>
  <si>
    <r>
      <t>F-gas (HFCs, PFCs, SF</t>
    </r>
    <r>
      <rPr>
        <b/>
        <vertAlign val="subscript"/>
        <sz val="16"/>
        <rFont val="Century"/>
        <family val="1"/>
      </rPr>
      <t>6</t>
    </r>
    <r>
      <rPr>
        <b/>
        <sz val="16"/>
        <rFont val="Century"/>
        <family val="1"/>
      </rPr>
      <t>, NF</t>
    </r>
    <r>
      <rPr>
        <b/>
        <vertAlign val="subscript"/>
        <sz val="16"/>
        <rFont val="Century"/>
        <family val="1"/>
      </rPr>
      <t>3</t>
    </r>
    <r>
      <rPr>
        <b/>
        <sz val="16"/>
        <rFont val="Century"/>
        <family val="1"/>
      </rPr>
      <t>) emissions</t>
    </r>
    <phoneticPr fontId="9"/>
  </si>
  <si>
    <r>
      <rPr>
        <sz val="11"/>
        <rFont val="ＭＳ 明朝"/>
        <family val="1"/>
        <charset val="128"/>
      </rPr>
      <t>■</t>
    </r>
    <r>
      <rPr>
        <sz val="11"/>
        <rFont val="Century"/>
        <family val="1"/>
      </rPr>
      <t>Emissions [kt CO</t>
    </r>
    <r>
      <rPr>
        <vertAlign val="subscript"/>
        <sz val="11"/>
        <rFont val="Century"/>
        <family val="1"/>
      </rPr>
      <t>2</t>
    </r>
    <r>
      <rPr>
        <sz val="11"/>
        <rFont val="Century"/>
        <family val="1"/>
      </rPr>
      <t xml:space="preserve"> eq.]</t>
    </r>
    <phoneticPr fontId="9"/>
  </si>
  <si>
    <r>
      <rPr>
        <sz val="11"/>
        <rFont val="ＭＳ 明朝"/>
        <family val="1"/>
        <charset val="128"/>
      </rPr>
      <t>発泡剤・断熱材</t>
    </r>
    <phoneticPr fontId="9"/>
  </si>
  <si>
    <r>
      <t>SF</t>
    </r>
    <r>
      <rPr>
        <vertAlign val="subscript"/>
        <sz val="11"/>
        <rFont val="Century"/>
        <family val="1"/>
      </rPr>
      <t>6</t>
    </r>
    <phoneticPr fontId="9"/>
  </si>
  <si>
    <r>
      <t>Fugitive emissions from SF</t>
    </r>
    <r>
      <rPr>
        <vertAlign val="subscript"/>
        <sz val="11"/>
        <rFont val="Century"/>
        <family val="1"/>
      </rPr>
      <t>6</t>
    </r>
    <r>
      <rPr>
        <sz val="11"/>
        <rFont val="Century"/>
        <family val="1"/>
      </rPr>
      <t xml:space="preserve"> manufacturing</t>
    </r>
    <phoneticPr fontId="9"/>
  </si>
  <si>
    <r>
      <t>NF</t>
    </r>
    <r>
      <rPr>
        <vertAlign val="subscript"/>
        <sz val="11"/>
        <rFont val="Century"/>
        <family val="1"/>
      </rPr>
      <t>3</t>
    </r>
    <phoneticPr fontId="9"/>
  </si>
  <si>
    <r>
      <t>Fugitive emissions from NF</t>
    </r>
    <r>
      <rPr>
        <vertAlign val="subscript"/>
        <sz val="11"/>
        <rFont val="Century"/>
        <family val="1"/>
      </rPr>
      <t>3</t>
    </r>
    <r>
      <rPr>
        <sz val="11"/>
        <rFont val="Century"/>
        <family val="1"/>
      </rPr>
      <t xml:space="preserve"> manufacturing</t>
    </r>
    <phoneticPr fontId="9"/>
  </si>
  <si>
    <r>
      <rPr>
        <sz val="11"/>
        <rFont val="ＭＳ Ｐゴシック"/>
        <family val="3"/>
        <charset val="128"/>
      </rPr>
      <t>■</t>
    </r>
    <r>
      <rPr>
        <sz val="11"/>
        <rFont val="Century"/>
        <family val="1"/>
      </rPr>
      <t>Share</t>
    </r>
    <phoneticPr fontId="9"/>
  </si>
  <si>
    <r>
      <rPr>
        <sz val="11"/>
        <rFont val="ＭＳ 明朝"/>
        <family val="1"/>
        <charset val="128"/>
      </rPr>
      <t>エアゾール・</t>
    </r>
    <r>
      <rPr>
        <sz val="11"/>
        <rFont val="Century"/>
        <family val="1"/>
      </rPr>
      <t>MDI</t>
    </r>
    <phoneticPr fontId="9"/>
  </si>
  <si>
    <r>
      <rPr>
        <sz val="11"/>
        <rFont val="ＭＳ Ｐ明朝"/>
        <family val="1"/>
        <charset val="128"/>
      </rPr>
      <t>■</t>
    </r>
    <r>
      <rPr>
        <sz val="11"/>
        <rFont val="Century"/>
        <family val="1"/>
      </rPr>
      <t>Comparison with CY1990</t>
    </r>
    <phoneticPr fontId="9"/>
  </si>
  <si>
    <r>
      <rPr>
        <sz val="11"/>
        <rFont val="ＭＳ Ｐ明朝"/>
        <family val="1"/>
        <charset val="128"/>
      </rPr>
      <t>■</t>
    </r>
    <r>
      <rPr>
        <sz val="11"/>
        <rFont val="Century"/>
        <family val="1"/>
      </rPr>
      <t>Comparison with CY2005</t>
    </r>
    <phoneticPr fontId="9"/>
  </si>
  <si>
    <r>
      <rPr>
        <sz val="11"/>
        <rFont val="ＭＳ Ｐ明朝"/>
        <family val="1"/>
        <charset val="128"/>
      </rPr>
      <t>■</t>
    </r>
    <r>
      <rPr>
        <sz val="11"/>
        <rFont val="Century"/>
        <family val="1"/>
      </rPr>
      <t>Comparison with CY2013</t>
    </r>
    <phoneticPr fontId="9"/>
  </si>
  <si>
    <r>
      <rPr>
        <sz val="11"/>
        <rFont val="ＭＳ 明朝"/>
        <family val="1"/>
        <charset val="128"/>
      </rPr>
      <t>■</t>
    </r>
    <r>
      <rPr>
        <sz val="11"/>
        <rFont val="Century"/>
        <family val="1"/>
      </rPr>
      <t>Comparison with the previous year</t>
    </r>
    <phoneticPr fontId="9"/>
  </si>
  <si>
    <r>
      <t>SF</t>
    </r>
    <r>
      <rPr>
        <vertAlign val="subscript"/>
        <sz val="11"/>
        <rFont val="Century"/>
        <family val="1"/>
      </rPr>
      <t>6</t>
    </r>
    <phoneticPr fontId="9"/>
  </si>
  <si>
    <r>
      <t>N</t>
    </r>
    <r>
      <rPr>
        <b/>
        <vertAlign val="subscript"/>
        <sz val="16"/>
        <rFont val="Century"/>
        <family val="1"/>
      </rPr>
      <t>2</t>
    </r>
    <r>
      <rPr>
        <b/>
        <sz val="16"/>
        <rFont val="Century"/>
        <family val="1"/>
      </rPr>
      <t>O</t>
    </r>
    <r>
      <rPr>
        <b/>
        <sz val="16"/>
        <rFont val="ＭＳ Ｐゴシック"/>
        <family val="3"/>
        <charset val="128"/>
      </rPr>
      <t>排出量（詳細表）</t>
    </r>
    <phoneticPr fontId="9"/>
  </si>
  <si>
    <r>
      <t>N</t>
    </r>
    <r>
      <rPr>
        <b/>
        <vertAlign val="subscript"/>
        <sz val="16"/>
        <rFont val="Century"/>
        <family val="1"/>
      </rPr>
      <t>2</t>
    </r>
    <r>
      <rPr>
        <b/>
        <sz val="16"/>
        <rFont val="Century"/>
        <family val="1"/>
      </rPr>
      <t>O emissions (Detail)</t>
    </r>
    <phoneticPr fontId="9"/>
  </si>
  <si>
    <r>
      <rPr>
        <sz val="11"/>
        <rFont val="ＭＳ Ｐ明朝"/>
        <family val="1"/>
        <charset val="128"/>
      </rPr>
      <t>■</t>
    </r>
    <r>
      <rPr>
        <sz val="11"/>
        <rFont val="Century"/>
        <family val="1"/>
      </rPr>
      <t>Emissions [kt CO</t>
    </r>
    <r>
      <rPr>
        <vertAlign val="subscript"/>
        <sz val="11"/>
        <rFont val="Century"/>
        <family val="1"/>
      </rPr>
      <t>2</t>
    </r>
    <r>
      <rPr>
        <sz val="11"/>
        <rFont val="Century"/>
        <family val="1"/>
      </rPr>
      <t xml:space="preserve"> eq.]</t>
    </r>
    <phoneticPr fontId="9"/>
  </si>
  <si>
    <r>
      <rPr>
        <sz val="11"/>
        <rFont val="ＭＳ Ｐ明朝"/>
        <family val="1"/>
        <charset val="128"/>
      </rPr>
      <t>■</t>
    </r>
    <r>
      <rPr>
        <sz val="11"/>
        <rFont val="Century"/>
        <family val="1"/>
      </rPr>
      <t>Emissions [kt CO</t>
    </r>
    <r>
      <rPr>
        <vertAlign val="subscript"/>
        <sz val="11"/>
        <rFont val="Century"/>
        <family val="1"/>
      </rPr>
      <t>2</t>
    </r>
    <r>
      <rPr>
        <sz val="11"/>
        <rFont val="Century"/>
        <family val="1"/>
      </rPr>
      <t xml:space="preserve"> eq.]</t>
    </r>
    <phoneticPr fontId="9"/>
  </si>
  <si>
    <r>
      <rPr>
        <sz val="11"/>
        <rFont val="ＭＳ Ｐ明朝"/>
        <family val="1"/>
        <charset val="128"/>
      </rPr>
      <t>■</t>
    </r>
    <r>
      <rPr>
        <sz val="11"/>
        <rFont val="Century"/>
        <family val="1"/>
      </rPr>
      <t>Comparison with FY1990</t>
    </r>
    <phoneticPr fontId="9"/>
  </si>
  <si>
    <r>
      <rPr>
        <sz val="11"/>
        <rFont val="ＭＳ Ｐ明朝"/>
        <family val="1"/>
        <charset val="128"/>
      </rPr>
      <t>■</t>
    </r>
    <r>
      <rPr>
        <sz val="11"/>
        <rFont val="Century"/>
        <family val="1"/>
      </rPr>
      <t>Comparison with FY2005</t>
    </r>
    <phoneticPr fontId="9"/>
  </si>
  <si>
    <r>
      <rPr>
        <sz val="11"/>
        <rFont val="ＭＳ Ｐ明朝"/>
        <family val="1"/>
        <charset val="128"/>
      </rPr>
      <t>■</t>
    </r>
    <r>
      <rPr>
        <sz val="11"/>
        <rFont val="Century"/>
        <family val="1"/>
      </rPr>
      <t>Comparison with FY2013</t>
    </r>
    <phoneticPr fontId="9"/>
  </si>
  <si>
    <r>
      <rPr>
        <sz val="11"/>
        <rFont val="ＭＳ Ｐ明朝"/>
        <family val="1"/>
        <charset val="128"/>
      </rPr>
      <t>■</t>
    </r>
    <r>
      <rPr>
        <sz val="11"/>
        <rFont val="Century"/>
        <family val="1"/>
      </rPr>
      <t>Number of households [1000 households]</t>
    </r>
    <phoneticPr fontId="9"/>
  </si>
  <si>
    <r>
      <rPr>
        <sz val="11"/>
        <rFont val="ＭＳ Ｐ明朝"/>
        <family val="1"/>
        <charset val="128"/>
      </rPr>
      <t>■</t>
    </r>
    <r>
      <rPr>
        <sz val="11"/>
        <rFont val="Century"/>
        <family val="1"/>
      </rPr>
      <t>Emissions by fuel type [kg-CO</t>
    </r>
    <r>
      <rPr>
        <vertAlign val="subscript"/>
        <sz val="11"/>
        <rFont val="Century"/>
        <family val="1"/>
      </rPr>
      <t>2</t>
    </r>
    <r>
      <rPr>
        <sz val="11"/>
        <rFont val="Century"/>
        <family val="1"/>
      </rPr>
      <t>/household]</t>
    </r>
    <phoneticPr fontId="14"/>
  </si>
  <si>
    <r>
      <rPr>
        <sz val="11"/>
        <rFont val="ＭＳ Ｐ明朝"/>
        <family val="1"/>
        <charset val="128"/>
      </rPr>
      <t>■</t>
    </r>
    <r>
      <rPr>
        <sz val="11"/>
        <rFont val="Century"/>
        <family val="1"/>
      </rPr>
      <t>Share of emissions by fuel type</t>
    </r>
    <phoneticPr fontId="14"/>
  </si>
  <si>
    <r>
      <rPr>
        <sz val="11"/>
        <rFont val="ＭＳ Ｐ明朝"/>
        <family val="1"/>
        <charset val="128"/>
      </rPr>
      <t>■</t>
    </r>
    <r>
      <rPr>
        <sz val="11"/>
        <rFont val="Century"/>
        <family val="1"/>
      </rPr>
      <t>Emissions by purpose [kg-CO</t>
    </r>
    <r>
      <rPr>
        <vertAlign val="subscript"/>
        <sz val="11"/>
        <rFont val="Century"/>
        <family val="1"/>
      </rPr>
      <t>2</t>
    </r>
    <r>
      <rPr>
        <sz val="11"/>
        <rFont val="Century"/>
        <family val="1"/>
      </rPr>
      <t>/household]</t>
    </r>
    <phoneticPr fontId="14"/>
  </si>
  <si>
    <r>
      <rPr>
        <sz val="11"/>
        <rFont val="ＭＳ 明朝"/>
        <family val="1"/>
        <charset val="128"/>
      </rPr>
      <t>動力他</t>
    </r>
    <r>
      <rPr>
        <vertAlign val="superscript"/>
        <sz val="11"/>
        <rFont val="ＭＳ 明朝"/>
        <family val="1"/>
        <charset val="128"/>
      </rPr>
      <t>※</t>
    </r>
    <phoneticPr fontId="9"/>
  </si>
  <si>
    <r>
      <rPr>
        <sz val="11"/>
        <rFont val="ＭＳ Ｐ明朝"/>
        <family val="1"/>
        <charset val="128"/>
      </rPr>
      <t>■</t>
    </r>
    <r>
      <rPr>
        <sz val="11"/>
        <rFont val="Century"/>
        <family val="1"/>
      </rPr>
      <t>Share of emissions by purpose</t>
    </r>
    <phoneticPr fontId="14"/>
  </si>
  <si>
    <r>
      <rPr>
        <sz val="11"/>
        <rFont val="ＭＳ 明朝"/>
        <family val="1"/>
        <charset val="128"/>
      </rPr>
      <t>動力他</t>
    </r>
    <phoneticPr fontId="9"/>
  </si>
  <si>
    <r>
      <rPr>
        <sz val="11"/>
        <rFont val="ＭＳ 明朝"/>
        <family val="1"/>
        <charset val="128"/>
      </rPr>
      <t>※</t>
    </r>
    <r>
      <rPr>
        <sz val="11"/>
        <rFont val="Century"/>
        <family val="1"/>
      </rPr>
      <t xml:space="preserve"> </t>
    </r>
    <r>
      <rPr>
        <sz val="11"/>
        <rFont val="ＭＳ 明朝"/>
        <family val="1"/>
        <charset val="128"/>
      </rPr>
      <t>電気を使用し、他の用途に含まれないものが含まれる。例：照明、冷蔵庫、掃除機、テレビなど。</t>
    </r>
    <phoneticPr fontId="9"/>
  </si>
  <si>
    <r>
      <t>N</t>
    </r>
    <r>
      <rPr>
        <b/>
        <vertAlign val="subscript"/>
        <sz val="16"/>
        <rFont val="Century"/>
        <family val="1"/>
      </rPr>
      <t>2</t>
    </r>
    <r>
      <rPr>
        <b/>
        <sz val="16"/>
        <rFont val="Century"/>
        <family val="1"/>
      </rPr>
      <t>O</t>
    </r>
    <r>
      <rPr>
        <b/>
        <sz val="16"/>
        <rFont val="ＭＳ Ｐゴシック"/>
        <family val="3"/>
        <charset val="128"/>
      </rPr>
      <t>排出量（簡約表）</t>
    </r>
    <phoneticPr fontId="9"/>
  </si>
  <si>
    <r>
      <t>N</t>
    </r>
    <r>
      <rPr>
        <b/>
        <vertAlign val="subscript"/>
        <sz val="16"/>
        <rFont val="Century"/>
        <family val="1"/>
      </rPr>
      <t>2</t>
    </r>
    <r>
      <rPr>
        <b/>
        <sz val="16"/>
        <rFont val="Century"/>
        <family val="1"/>
      </rPr>
      <t>O emissions (Summary)</t>
    </r>
    <phoneticPr fontId="9"/>
  </si>
  <si>
    <r>
      <rPr>
        <sz val="11"/>
        <rFont val="ＭＳ 明朝"/>
        <family val="1"/>
        <charset val="128"/>
      </rPr>
      <t>■</t>
    </r>
    <r>
      <rPr>
        <sz val="11"/>
        <rFont val="Century"/>
        <family val="1"/>
      </rPr>
      <t>Share</t>
    </r>
    <phoneticPr fontId="9"/>
  </si>
  <si>
    <r>
      <rPr>
        <sz val="11"/>
        <rFont val="ＭＳ Ｐ明朝"/>
        <family val="1"/>
        <charset val="128"/>
      </rPr>
      <t>■</t>
    </r>
    <r>
      <rPr>
        <sz val="11"/>
        <rFont val="Century"/>
        <family val="1"/>
      </rPr>
      <t>Comparison with FY1990</t>
    </r>
    <phoneticPr fontId="9"/>
  </si>
  <si>
    <t>Energy
(Fuel combustion and
 fugitive emissions)</t>
    <phoneticPr fontId="9"/>
  </si>
  <si>
    <r>
      <t>CH</t>
    </r>
    <r>
      <rPr>
        <b/>
        <vertAlign val="subscript"/>
        <sz val="16"/>
        <rFont val="Century"/>
        <family val="1"/>
      </rPr>
      <t>4</t>
    </r>
    <r>
      <rPr>
        <b/>
        <sz val="16"/>
        <rFont val="Century"/>
        <family val="1"/>
      </rPr>
      <t xml:space="preserve"> </t>
    </r>
    <r>
      <rPr>
        <b/>
        <sz val="16"/>
        <rFont val="ＭＳ Ｐゴシック"/>
        <family val="3"/>
        <charset val="128"/>
      </rPr>
      <t>排出量（詳細表）</t>
    </r>
    <phoneticPr fontId="9"/>
  </si>
  <si>
    <r>
      <rPr>
        <sz val="11"/>
        <rFont val="ＭＳ Ｐ明朝"/>
        <family val="1"/>
        <charset val="128"/>
      </rPr>
      <t>■</t>
    </r>
    <r>
      <rPr>
        <sz val="11"/>
        <rFont val="Century"/>
        <family val="1"/>
      </rPr>
      <t>Emissions [kt CO</t>
    </r>
    <r>
      <rPr>
        <vertAlign val="subscript"/>
        <sz val="11"/>
        <rFont val="Century"/>
        <family val="1"/>
      </rPr>
      <t>2</t>
    </r>
    <r>
      <rPr>
        <sz val="11"/>
        <rFont val="Century"/>
        <family val="1"/>
      </rPr>
      <t xml:space="preserve"> eq.]</t>
    </r>
    <phoneticPr fontId="9"/>
  </si>
  <si>
    <r>
      <t>CH</t>
    </r>
    <r>
      <rPr>
        <b/>
        <vertAlign val="subscript"/>
        <sz val="16"/>
        <rFont val="Century"/>
        <family val="1"/>
      </rPr>
      <t>4</t>
    </r>
    <r>
      <rPr>
        <b/>
        <sz val="16"/>
        <rFont val="Century"/>
        <family val="1"/>
      </rPr>
      <t xml:space="preserve"> emissions (Detail)</t>
    </r>
    <phoneticPr fontId="9"/>
  </si>
  <si>
    <r>
      <rPr>
        <sz val="11"/>
        <rFont val="ＭＳ Ｐ明朝"/>
        <family val="1"/>
        <charset val="128"/>
      </rPr>
      <t>■</t>
    </r>
    <r>
      <rPr>
        <sz val="11"/>
        <rFont val="Century"/>
        <family val="1"/>
      </rPr>
      <t>Emissions [kt CO</t>
    </r>
    <r>
      <rPr>
        <vertAlign val="subscript"/>
        <sz val="11"/>
        <rFont val="Century"/>
        <family val="1"/>
      </rPr>
      <t>2</t>
    </r>
    <r>
      <rPr>
        <sz val="11"/>
        <rFont val="Century"/>
        <family val="1"/>
      </rPr>
      <t xml:space="preserve"> eq.]</t>
    </r>
    <phoneticPr fontId="9"/>
  </si>
  <si>
    <r>
      <t xml:space="preserve">1B1. </t>
    </r>
    <r>
      <rPr>
        <sz val="11"/>
        <rFont val="ＭＳ 明朝"/>
        <family val="1"/>
        <charset val="128"/>
      </rPr>
      <t>石炭</t>
    </r>
    <phoneticPr fontId="9"/>
  </si>
  <si>
    <r>
      <t>GDP</t>
    </r>
    <r>
      <rPr>
        <b/>
        <sz val="16"/>
        <rFont val="ＭＳ Ｐゴシック"/>
        <family val="3"/>
        <charset val="128"/>
      </rPr>
      <t>あたり</t>
    </r>
    <r>
      <rPr>
        <b/>
        <sz val="16"/>
        <rFont val="Century"/>
        <family val="1"/>
      </rPr>
      <t>CO</t>
    </r>
    <r>
      <rPr>
        <b/>
        <vertAlign val="subscript"/>
        <sz val="16"/>
        <rFont val="Century"/>
        <family val="1"/>
      </rPr>
      <t>2</t>
    </r>
    <r>
      <rPr>
        <b/>
        <sz val="16"/>
        <rFont val="ＭＳ Ｐゴシック"/>
        <family val="3"/>
        <charset val="128"/>
      </rPr>
      <t>排出量</t>
    </r>
    <phoneticPr fontId="9"/>
  </si>
  <si>
    <r>
      <t>CO</t>
    </r>
    <r>
      <rPr>
        <b/>
        <vertAlign val="subscript"/>
        <sz val="16"/>
        <rFont val="Century"/>
        <family val="1"/>
      </rPr>
      <t>2</t>
    </r>
    <r>
      <rPr>
        <b/>
        <sz val="16"/>
        <rFont val="Century"/>
        <family val="1"/>
      </rPr>
      <t xml:space="preserve"> emissions per GDP</t>
    </r>
    <phoneticPr fontId="9"/>
  </si>
  <si>
    <r>
      <rPr>
        <sz val="11"/>
        <rFont val="ＭＳ 明朝"/>
        <family val="1"/>
        <charset val="128"/>
      </rPr>
      <t>■排出量および</t>
    </r>
    <r>
      <rPr>
        <sz val="11"/>
        <rFont val="Century"/>
        <family val="1"/>
      </rPr>
      <t>GDP</t>
    </r>
    <phoneticPr fontId="9"/>
  </si>
  <si>
    <r>
      <rPr>
        <sz val="11"/>
        <rFont val="ＭＳ Ｐ明朝"/>
        <family val="1"/>
        <charset val="128"/>
      </rPr>
      <t>■</t>
    </r>
    <r>
      <rPr>
        <sz val="11"/>
        <rFont val="Century"/>
        <family val="1"/>
      </rPr>
      <t>Emissions and GDP</t>
    </r>
    <phoneticPr fontId="9"/>
  </si>
  <si>
    <r>
      <t>Mt CO</t>
    </r>
    <r>
      <rPr>
        <vertAlign val="subscript"/>
        <sz val="11"/>
        <rFont val="Century"/>
        <family val="1"/>
      </rPr>
      <t>2</t>
    </r>
    <phoneticPr fontId="9"/>
  </si>
  <si>
    <r>
      <t>Total CO</t>
    </r>
    <r>
      <rPr>
        <vertAlign val="subscript"/>
        <sz val="11"/>
        <rFont val="Century"/>
        <family val="1"/>
      </rPr>
      <t>2</t>
    </r>
    <r>
      <rPr>
        <sz val="11"/>
        <rFont val="Century"/>
        <family val="1"/>
      </rPr>
      <t xml:space="preserve"> emissions </t>
    </r>
    <phoneticPr fontId="9"/>
  </si>
  <si>
    <r>
      <t>CO</t>
    </r>
    <r>
      <rPr>
        <vertAlign val="subscript"/>
        <sz val="11"/>
        <rFont val="Century"/>
        <family val="1"/>
      </rPr>
      <t>2</t>
    </r>
    <r>
      <rPr>
        <sz val="11"/>
        <rFont val="Century"/>
        <family val="1"/>
      </rPr>
      <t xml:space="preserve"> emissions from fuel combustion</t>
    </r>
    <phoneticPr fontId="9"/>
  </si>
  <si>
    <r>
      <t>t CO</t>
    </r>
    <r>
      <rPr>
        <vertAlign val="subscript"/>
        <sz val="11"/>
        <rFont val="Century"/>
        <family val="1"/>
      </rPr>
      <t>2</t>
    </r>
    <r>
      <rPr>
        <sz val="11"/>
        <rFont val="Century"/>
        <family val="1"/>
      </rPr>
      <t>/</t>
    </r>
    <r>
      <rPr>
        <sz val="11"/>
        <rFont val="ＭＳ 明朝"/>
        <family val="1"/>
        <charset val="128"/>
      </rPr>
      <t>百万円</t>
    </r>
    <phoneticPr fontId="9"/>
  </si>
  <si>
    <r>
      <t>Total CO</t>
    </r>
    <r>
      <rPr>
        <vertAlign val="subscript"/>
        <sz val="11"/>
        <rFont val="Century"/>
        <family val="1"/>
      </rPr>
      <t>2</t>
    </r>
    <r>
      <rPr>
        <sz val="11"/>
        <rFont val="Century"/>
        <family val="1"/>
      </rPr>
      <t xml:space="preserve"> emissions per GDP</t>
    </r>
    <phoneticPr fontId="9"/>
  </si>
  <si>
    <r>
      <t>t CO</t>
    </r>
    <r>
      <rPr>
        <vertAlign val="subscript"/>
        <sz val="11"/>
        <rFont val="Century"/>
        <family val="1"/>
      </rPr>
      <t>2</t>
    </r>
    <r>
      <rPr>
        <sz val="11"/>
        <rFont val="Century"/>
        <family val="1"/>
      </rPr>
      <t>/million yen</t>
    </r>
    <phoneticPr fontId="9"/>
  </si>
  <si>
    <r>
      <t>CO</t>
    </r>
    <r>
      <rPr>
        <vertAlign val="subscript"/>
        <sz val="11"/>
        <rFont val="Century"/>
        <family val="1"/>
      </rPr>
      <t>2</t>
    </r>
    <r>
      <rPr>
        <sz val="11"/>
        <rFont val="Century"/>
        <family val="1"/>
      </rPr>
      <t xml:space="preserve"> emissions from fuel combustion per GDP</t>
    </r>
    <phoneticPr fontId="9"/>
  </si>
  <si>
    <r>
      <rPr>
        <sz val="11"/>
        <rFont val="ＭＳ Ｐ明朝"/>
        <family val="1"/>
        <charset val="128"/>
      </rPr>
      <t>■</t>
    </r>
    <r>
      <rPr>
        <sz val="11"/>
        <rFont val="Century"/>
        <family val="1"/>
      </rPr>
      <t>Comparison with FY1990</t>
    </r>
    <phoneticPr fontId="9"/>
  </si>
  <si>
    <r>
      <t>Total CO</t>
    </r>
    <r>
      <rPr>
        <vertAlign val="subscript"/>
        <sz val="11"/>
        <rFont val="Century"/>
        <family val="1"/>
      </rPr>
      <t>2</t>
    </r>
    <r>
      <rPr>
        <sz val="11"/>
        <rFont val="Century"/>
        <family val="1"/>
      </rPr>
      <t xml:space="preserve"> emissions </t>
    </r>
    <phoneticPr fontId="9"/>
  </si>
  <si>
    <r>
      <t>CO</t>
    </r>
    <r>
      <rPr>
        <vertAlign val="subscript"/>
        <sz val="11"/>
        <rFont val="Century"/>
        <family val="1"/>
      </rPr>
      <t>2</t>
    </r>
    <r>
      <rPr>
        <sz val="11"/>
        <rFont val="Century"/>
        <family val="1"/>
      </rPr>
      <t xml:space="preserve"> emissions from fuel combustion</t>
    </r>
    <phoneticPr fontId="9"/>
  </si>
  <si>
    <r>
      <t>Total CO</t>
    </r>
    <r>
      <rPr>
        <vertAlign val="subscript"/>
        <sz val="11"/>
        <rFont val="Century"/>
        <family val="1"/>
      </rPr>
      <t>2</t>
    </r>
    <r>
      <rPr>
        <sz val="11"/>
        <rFont val="Century"/>
        <family val="1"/>
      </rPr>
      <t xml:space="preserve"> emissions per GDP</t>
    </r>
    <phoneticPr fontId="9"/>
  </si>
  <si>
    <r>
      <t>CO</t>
    </r>
    <r>
      <rPr>
        <vertAlign val="subscript"/>
        <sz val="11"/>
        <rFont val="Century"/>
        <family val="1"/>
      </rPr>
      <t>2</t>
    </r>
    <r>
      <rPr>
        <sz val="11"/>
        <rFont val="Century"/>
        <family val="1"/>
      </rPr>
      <t xml:space="preserve"> emissions from fuel combustion per GDP</t>
    </r>
    <phoneticPr fontId="9"/>
  </si>
  <si>
    <r>
      <t>GDP</t>
    </r>
    <r>
      <rPr>
        <sz val="10"/>
        <rFont val="Century"/>
        <family val="1"/>
      </rPr>
      <t/>
    </r>
    <phoneticPr fontId="9"/>
  </si>
  <si>
    <r>
      <rPr>
        <sz val="11"/>
        <rFont val="ＭＳ Ｐ明朝"/>
        <family val="1"/>
        <charset val="128"/>
      </rPr>
      <t>■</t>
    </r>
    <r>
      <rPr>
        <sz val="11"/>
        <rFont val="Century"/>
        <family val="1"/>
      </rPr>
      <t>Comparison with FY2005</t>
    </r>
    <phoneticPr fontId="9"/>
  </si>
  <si>
    <r>
      <rPr>
        <sz val="11"/>
        <rFont val="ＭＳ Ｐ明朝"/>
        <family val="1"/>
        <charset val="128"/>
      </rPr>
      <t>■</t>
    </r>
    <r>
      <rPr>
        <sz val="11"/>
        <rFont val="Century"/>
        <family val="1"/>
      </rPr>
      <t>Comparison with FY2013</t>
    </r>
    <phoneticPr fontId="9"/>
  </si>
  <si>
    <r>
      <rPr>
        <sz val="11"/>
        <rFont val="ＭＳ Ｐ明朝"/>
        <family val="1"/>
        <charset val="128"/>
      </rPr>
      <t>■</t>
    </r>
    <r>
      <rPr>
        <sz val="11"/>
        <rFont val="Century"/>
        <family val="1"/>
      </rPr>
      <t>Comparison with the previous year</t>
    </r>
    <phoneticPr fontId="9"/>
  </si>
  <si>
    <r>
      <rPr>
        <sz val="11"/>
        <color indexed="8"/>
        <rFont val="ＭＳ Ｐ明朝"/>
        <family val="1"/>
        <charset val="128"/>
      </rPr>
      <t>３．</t>
    </r>
    <phoneticPr fontId="9"/>
  </si>
  <si>
    <r>
      <rPr>
        <sz val="11"/>
        <color indexed="8"/>
        <rFont val="ＭＳ Ｐ明朝"/>
        <family val="1"/>
        <charset val="128"/>
      </rPr>
      <t>■</t>
    </r>
    <r>
      <rPr>
        <sz val="11"/>
        <color indexed="8"/>
        <rFont val="Century"/>
        <family val="1"/>
      </rPr>
      <t>Notes</t>
    </r>
    <phoneticPr fontId="9"/>
  </si>
  <si>
    <r>
      <rPr>
        <sz val="11"/>
        <color indexed="8"/>
        <rFont val="ＭＳ Ｐ明朝"/>
        <family val="1"/>
        <charset val="128"/>
      </rPr>
      <t>１．</t>
    </r>
    <phoneticPr fontId="9"/>
  </si>
  <si>
    <r>
      <rPr>
        <sz val="11"/>
        <color indexed="8"/>
        <rFont val="ＭＳ Ｐ明朝"/>
        <family val="1"/>
        <charset val="128"/>
      </rPr>
      <t>エネルギー起源二酸化炭素については、【電気・熱配分前排出量】と【電気・熱配分後排出量】の二通りの値を示している。</t>
    </r>
    <phoneticPr fontId="9"/>
  </si>
  <si>
    <r>
      <t xml:space="preserve"> Energy-related CO</t>
    </r>
    <r>
      <rPr>
        <vertAlign val="subscript"/>
        <sz val="11"/>
        <color indexed="8"/>
        <rFont val="Century"/>
        <family val="1"/>
      </rPr>
      <t>2</t>
    </r>
    <r>
      <rPr>
        <sz val="11"/>
        <color indexed="8"/>
        <rFont val="Century"/>
        <family val="1"/>
      </rPr>
      <t xml:space="preserve"> are shown in two ways; one is </t>
    </r>
    <r>
      <rPr>
        <sz val="11"/>
        <color indexed="8"/>
        <rFont val="ＭＳ Ｐ明朝"/>
        <family val="1"/>
        <charset val="128"/>
      </rPr>
      <t>【</t>
    </r>
    <r>
      <rPr>
        <sz val="11"/>
        <color indexed="8"/>
        <rFont val="Century"/>
        <family val="1"/>
      </rPr>
      <t>Unallocated emissions</t>
    </r>
    <r>
      <rPr>
        <sz val="11"/>
        <color indexed="8"/>
        <rFont val="ＭＳ Ｐ明朝"/>
        <family val="1"/>
        <charset val="128"/>
      </rPr>
      <t>】</t>
    </r>
    <r>
      <rPr>
        <sz val="11"/>
        <color indexed="8"/>
        <rFont val="Century"/>
        <family val="1"/>
      </rPr>
      <t xml:space="preserve">and the other is </t>
    </r>
    <r>
      <rPr>
        <sz val="11"/>
        <color indexed="8"/>
        <rFont val="ＭＳ Ｐ明朝"/>
        <family val="1"/>
        <charset val="128"/>
      </rPr>
      <t>【</t>
    </r>
    <r>
      <rPr>
        <sz val="11"/>
        <color indexed="8"/>
        <rFont val="Century"/>
        <family val="1"/>
      </rPr>
      <t>Allocated emissions</t>
    </r>
    <r>
      <rPr>
        <sz val="11"/>
        <color indexed="8"/>
        <rFont val="ＭＳ Ｐ明朝"/>
        <family val="1"/>
        <charset val="128"/>
      </rPr>
      <t>】</t>
    </r>
    <r>
      <rPr>
        <sz val="11"/>
        <color indexed="8"/>
        <rFont val="Century"/>
        <family val="1"/>
      </rPr>
      <t>.</t>
    </r>
    <phoneticPr fontId="9"/>
  </si>
  <si>
    <r>
      <t xml:space="preserve">Both </t>
    </r>
    <r>
      <rPr>
        <sz val="11"/>
        <color indexed="8"/>
        <rFont val="ＭＳ Ｐ明朝"/>
        <family val="1"/>
        <charset val="128"/>
      </rPr>
      <t>【</t>
    </r>
    <r>
      <rPr>
        <sz val="11"/>
        <color indexed="8"/>
        <rFont val="Century"/>
        <family val="1"/>
      </rPr>
      <t>Unallocated emissions</t>
    </r>
    <r>
      <rPr>
        <sz val="11"/>
        <color indexed="8"/>
        <rFont val="ＭＳ Ｐ明朝"/>
        <family val="1"/>
        <charset val="128"/>
      </rPr>
      <t>】</t>
    </r>
    <r>
      <rPr>
        <sz val="11"/>
        <color indexed="8"/>
        <rFont val="Century"/>
        <family val="1"/>
      </rPr>
      <t>and</t>
    </r>
    <r>
      <rPr>
        <sz val="11"/>
        <color indexed="8"/>
        <rFont val="ＭＳ Ｐ明朝"/>
        <family val="1"/>
        <charset val="128"/>
      </rPr>
      <t>【</t>
    </r>
    <r>
      <rPr>
        <sz val="11"/>
        <color indexed="8"/>
        <rFont val="Century"/>
        <family val="1"/>
      </rPr>
      <t>Allocated emissions</t>
    </r>
    <r>
      <rPr>
        <sz val="11"/>
        <color indexed="8"/>
        <rFont val="ＭＳ Ｐ明朝"/>
        <family val="1"/>
        <charset val="128"/>
      </rPr>
      <t>】</t>
    </r>
    <r>
      <rPr>
        <sz val="11"/>
        <color indexed="8"/>
        <rFont val="Century"/>
        <family val="1"/>
      </rPr>
      <t>show the CO</t>
    </r>
    <r>
      <rPr>
        <vertAlign val="subscript"/>
        <sz val="11"/>
        <color indexed="8"/>
        <rFont val="Century"/>
        <family val="1"/>
      </rPr>
      <t xml:space="preserve">2 </t>
    </r>
    <r>
      <rPr>
        <sz val="11"/>
        <color indexed="8"/>
        <rFont val="Century"/>
        <family val="1"/>
      </rPr>
      <t xml:space="preserve">emissions from fuel combustion by sector (e.g. energy industry, industry, commercial, residential and transport) or subsector. </t>
    </r>
    <phoneticPr fontId="9"/>
  </si>
  <si>
    <r>
      <rPr>
        <sz val="11"/>
        <color indexed="8"/>
        <rFont val="ＭＳ 明朝"/>
        <family val="1"/>
        <charset val="128"/>
      </rPr>
      <t xml:space="preserve">【電気・熱配分前排出量】は、発電や熱の生産に伴う排出量を、その電力や熱の生産者からの排出として計算した値。
</t>
    </r>
    <phoneticPr fontId="9"/>
  </si>
  <si>
    <r>
      <rPr>
        <sz val="11"/>
        <color indexed="8"/>
        <rFont val="ＭＳ Ｐ明朝"/>
        <family val="1"/>
        <charset val="128"/>
      </rPr>
      <t>【</t>
    </r>
    <r>
      <rPr>
        <sz val="11"/>
        <color indexed="8"/>
        <rFont val="Century"/>
        <family val="1"/>
      </rPr>
      <t>Unallocated emissions</t>
    </r>
    <r>
      <rPr>
        <sz val="11"/>
        <color indexed="8"/>
        <rFont val="ＭＳ Ｐ明朝"/>
        <family val="1"/>
        <charset val="128"/>
      </rPr>
      <t>】</t>
    </r>
    <r>
      <rPr>
        <sz val="11"/>
        <color indexed="8"/>
        <rFont val="Century"/>
        <family val="1"/>
      </rPr>
      <t>deal with the CO</t>
    </r>
    <r>
      <rPr>
        <vertAlign val="subscript"/>
        <sz val="11"/>
        <color indexed="8"/>
        <rFont val="Century"/>
        <family val="1"/>
      </rPr>
      <t>2</t>
    </r>
    <r>
      <rPr>
        <sz val="11"/>
        <color indexed="8"/>
        <rFont val="Century"/>
        <family val="1"/>
      </rPr>
      <t xml:space="preserve"> emissions from electricity and heat generation as the emissions from those entities.</t>
    </r>
    <phoneticPr fontId="9"/>
  </si>
  <si>
    <r>
      <rPr>
        <sz val="11"/>
        <color indexed="8"/>
        <rFont val="ＭＳ 明朝"/>
        <family val="1"/>
        <charset val="128"/>
      </rPr>
      <t>（電力会社の発電に伴う排出量や熱供給事業者の熱生産による排出量はエネルギー転換部門に、自家用発電や自家用蒸気発生に伴う排出量は産業または業務他部門に計上。）</t>
    </r>
    <phoneticPr fontId="9"/>
  </si>
  <si>
    <r>
      <rPr>
        <sz val="11"/>
        <color indexed="8"/>
        <rFont val="ＭＳ Ｐ明朝"/>
        <family val="1"/>
        <charset val="128"/>
      </rPr>
      <t>【</t>
    </r>
    <r>
      <rPr>
        <sz val="11"/>
        <color indexed="8"/>
        <rFont val="Century"/>
        <family val="1"/>
      </rPr>
      <t>Allocated emissions</t>
    </r>
    <r>
      <rPr>
        <sz val="11"/>
        <color indexed="8"/>
        <rFont val="ＭＳ Ｐ明朝"/>
        <family val="1"/>
        <charset val="128"/>
      </rPr>
      <t>】</t>
    </r>
    <r>
      <rPr>
        <sz val="11"/>
        <color indexed="8"/>
        <rFont val="Century"/>
        <family val="1"/>
      </rPr>
      <t>indicate the CO</t>
    </r>
    <r>
      <rPr>
        <vertAlign val="subscript"/>
        <sz val="11"/>
        <color indexed="8"/>
        <rFont val="Century"/>
        <family val="1"/>
      </rPr>
      <t>2</t>
    </r>
    <r>
      <rPr>
        <sz val="11"/>
        <color indexed="8"/>
        <rFont val="Century"/>
        <family val="1"/>
      </rPr>
      <t xml:space="preserve"> emissions with allocation  from power generation and steam generation to each sector in proportion to the consumption of electricity and heat.</t>
    </r>
    <phoneticPr fontId="9"/>
  </si>
  <si>
    <r>
      <rPr>
        <sz val="11"/>
        <color theme="1"/>
        <rFont val="ＭＳ Ｐ明朝"/>
        <family val="1"/>
        <charset val="128"/>
      </rPr>
      <t>２．</t>
    </r>
    <phoneticPr fontId="9"/>
  </si>
  <si>
    <r>
      <t>Carbon monoxide (CO), methane (CH</t>
    </r>
    <r>
      <rPr>
        <vertAlign val="subscript"/>
        <sz val="11"/>
        <rFont val="Century"/>
        <family val="1"/>
      </rPr>
      <t>4</t>
    </r>
    <r>
      <rPr>
        <sz val="11"/>
        <rFont val="Century"/>
        <family val="1"/>
      </rPr>
      <t>) and non-methane volatile organic compounds (NMVOC) are oxidized in the atmosphere in the long term and converted to CO</t>
    </r>
    <r>
      <rPr>
        <vertAlign val="subscript"/>
        <sz val="11"/>
        <rFont val="Century"/>
        <family val="1"/>
      </rPr>
      <t>2</t>
    </r>
    <r>
      <rPr>
        <sz val="11"/>
        <rFont val="Century"/>
        <family val="1"/>
      </rPr>
      <t xml:space="preserve">. </t>
    </r>
    <phoneticPr fontId="9"/>
  </si>
  <si>
    <r>
      <rPr>
        <sz val="11"/>
        <color indexed="8"/>
        <rFont val="ＭＳ Ｐ明朝"/>
        <family val="1"/>
        <charset val="128"/>
      </rPr>
      <t>特に断りのない限り、各排出量に</t>
    </r>
    <r>
      <rPr>
        <sz val="11"/>
        <color indexed="8"/>
        <rFont val="Century"/>
        <family val="1"/>
      </rPr>
      <t>LULUCF</t>
    </r>
    <r>
      <rPr>
        <sz val="11"/>
        <color indexed="8"/>
        <rFont val="ＭＳ Ｐ明朝"/>
        <family val="1"/>
        <charset val="128"/>
      </rPr>
      <t>（土地利用、土地利用変化及び林業）分野の排出・吸収量は含まれていない。</t>
    </r>
    <phoneticPr fontId="9"/>
  </si>
  <si>
    <r>
      <rPr>
        <sz val="11"/>
        <color indexed="8"/>
        <rFont val="ＭＳ Ｐ明朝"/>
        <family val="1"/>
        <charset val="128"/>
      </rPr>
      <t>４．</t>
    </r>
    <phoneticPr fontId="9"/>
  </si>
  <si>
    <r>
      <rPr>
        <sz val="11"/>
        <color indexed="8"/>
        <rFont val="ＭＳ Ｐ明朝"/>
        <family val="1"/>
        <charset val="128"/>
      </rPr>
      <t>国際バンカー油は国内排出量には含まれない。</t>
    </r>
    <phoneticPr fontId="9"/>
  </si>
  <si>
    <r>
      <rPr>
        <sz val="11"/>
        <color indexed="8"/>
        <rFont val="ＭＳ Ｐ明朝"/>
        <family val="1"/>
        <charset val="128"/>
      </rPr>
      <t>■</t>
    </r>
    <r>
      <rPr>
        <sz val="11"/>
        <color indexed="8"/>
        <rFont val="Century"/>
        <family val="1"/>
      </rPr>
      <t>Units of measures</t>
    </r>
    <phoneticPr fontId="9"/>
  </si>
  <si>
    <r>
      <t>10</t>
    </r>
    <r>
      <rPr>
        <vertAlign val="superscript"/>
        <sz val="11"/>
        <color indexed="8"/>
        <rFont val="Century"/>
        <family val="1"/>
      </rPr>
      <t xml:space="preserve">12 </t>
    </r>
    <r>
      <rPr>
        <sz val="11"/>
        <color indexed="8"/>
        <rFont val="Century"/>
        <family val="1"/>
      </rPr>
      <t>g</t>
    </r>
    <phoneticPr fontId="9"/>
  </si>
  <si>
    <r>
      <t>10</t>
    </r>
    <r>
      <rPr>
        <vertAlign val="superscript"/>
        <sz val="11"/>
        <color indexed="8"/>
        <rFont val="Century"/>
        <family val="1"/>
      </rPr>
      <t>9</t>
    </r>
    <r>
      <rPr>
        <sz val="11"/>
        <color indexed="8"/>
        <rFont val="Century"/>
        <family val="1"/>
      </rPr>
      <t xml:space="preserve"> g</t>
    </r>
    <phoneticPr fontId="9"/>
  </si>
  <si>
    <r>
      <t>10</t>
    </r>
    <r>
      <rPr>
        <vertAlign val="superscript"/>
        <sz val="11"/>
        <color indexed="8"/>
        <rFont val="Century"/>
        <family val="1"/>
      </rPr>
      <t xml:space="preserve">12 </t>
    </r>
    <r>
      <rPr>
        <sz val="11"/>
        <color indexed="8"/>
        <rFont val="Century"/>
        <family val="1"/>
      </rPr>
      <t>g</t>
    </r>
    <phoneticPr fontId="9"/>
  </si>
  <si>
    <r>
      <t>10</t>
    </r>
    <r>
      <rPr>
        <vertAlign val="superscript"/>
        <sz val="11"/>
        <color indexed="8"/>
        <rFont val="Century"/>
        <family val="1"/>
      </rPr>
      <t>6</t>
    </r>
    <r>
      <rPr>
        <sz val="11"/>
        <color indexed="8"/>
        <rFont val="Century"/>
        <family val="1"/>
      </rPr>
      <t xml:space="preserve"> g</t>
    </r>
    <phoneticPr fontId="9"/>
  </si>
  <si>
    <r>
      <t>1</t>
    </r>
    <r>
      <rPr>
        <sz val="11"/>
        <color indexed="8"/>
        <rFont val="ＭＳ 明朝"/>
        <family val="1"/>
        <charset val="128"/>
      </rPr>
      <t>トン</t>
    </r>
    <phoneticPr fontId="9"/>
  </si>
  <si>
    <r>
      <t>10</t>
    </r>
    <r>
      <rPr>
        <vertAlign val="superscript"/>
        <sz val="11"/>
        <color indexed="8"/>
        <rFont val="Century"/>
        <family val="1"/>
      </rPr>
      <t>3</t>
    </r>
    <r>
      <rPr>
        <sz val="11"/>
        <color indexed="8"/>
        <rFont val="Century"/>
        <family val="1"/>
      </rPr>
      <t xml:space="preserve"> g</t>
    </r>
    <phoneticPr fontId="9"/>
  </si>
  <si>
    <r>
      <rPr>
        <sz val="11"/>
        <color indexed="8"/>
        <rFont val="ＭＳ Ｐゴシック"/>
        <family val="3"/>
        <charset val="128"/>
      </rPr>
      <t>■</t>
    </r>
    <r>
      <rPr>
        <sz val="11"/>
        <color indexed="8"/>
        <rFont val="Century"/>
        <family val="1"/>
      </rPr>
      <t xml:space="preserve">Global Warming Potentials  (GWP) </t>
    </r>
    <r>
      <rPr>
        <sz val="11"/>
        <color indexed="8"/>
        <rFont val="ＭＳ Ｐゴシック"/>
        <family val="3"/>
        <charset val="128"/>
      </rPr>
      <t>：</t>
    </r>
    <r>
      <rPr>
        <sz val="11"/>
        <color indexed="8"/>
        <rFont val="Century"/>
        <family val="1"/>
      </rPr>
      <t>Time span = 100 years</t>
    </r>
    <phoneticPr fontId="9"/>
  </si>
  <si>
    <r>
      <t>CO</t>
    </r>
    <r>
      <rPr>
        <vertAlign val="subscript"/>
        <sz val="11"/>
        <color indexed="8"/>
        <rFont val="Century"/>
        <family val="1"/>
      </rPr>
      <t>2</t>
    </r>
    <phoneticPr fontId="9"/>
  </si>
  <si>
    <r>
      <t>CH</t>
    </r>
    <r>
      <rPr>
        <vertAlign val="subscript"/>
        <sz val="11"/>
        <color indexed="8"/>
        <rFont val="Century"/>
        <family val="1"/>
      </rPr>
      <t>4</t>
    </r>
    <phoneticPr fontId="9"/>
  </si>
  <si>
    <r>
      <t>N</t>
    </r>
    <r>
      <rPr>
        <vertAlign val="subscript"/>
        <sz val="11"/>
        <color indexed="8"/>
        <rFont val="Century"/>
        <family val="1"/>
      </rPr>
      <t>2</t>
    </r>
    <r>
      <rPr>
        <sz val="11"/>
        <color indexed="8"/>
        <rFont val="Century"/>
        <family val="1"/>
      </rPr>
      <t>O</t>
    </r>
    <phoneticPr fontId="9"/>
  </si>
  <si>
    <r>
      <t xml:space="preserve">1,430 </t>
    </r>
    <r>
      <rPr>
        <sz val="11"/>
        <color indexed="8"/>
        <rFont val="ＭＳ 明朝"/>
        <family val="1"/>
        <charset val="128"/>
      </rPr>
      <t>など</t>
    </r>
    <phoneticPr fontId="9"/>
  </si>
  <si>
    <r>
      <t xml:space="preserve">7,390 </t>
    </r>
    <r>
      <rPr>
        <sz val="11"/>
        <color indexed="8"/>
        <rFont val="ＭＳ 明朝"/>
        <family val="1"/>
        <charset val="128"/>
      </rPr>
      <t>など</t>
    </r>
    <phoneticPr fontId="9"/>
  </si>
  <si>
    <r>
      <t>SF</t>
    </r>
    <r>
      <rPr>
        <vertAlign val="subscript"/>
        <sz val="11"/>
        <color indexed="8"/>
        <rFont val="Century"/>
        <family val="1"/>
      </rPr>
      <t>6</t>
    </r>
    <phoneticPr fontId="9"/>
  </si>
  <si>
    <r>
      <t>NF</t>
    </r>
    <r>
      <rPr>
        <vertAlign val="subscript"/>
        <sz val="11"/>
        <color indexed="8"/>
        <rFont val="Century"/>
        <family val="1"/>
      </rPr>
      <t>3</t>
    </r>
    <phoneticPr fontId="9"/>
  </si>
  <si>
    <r>
      <t>Reference</t>
    </r>
    <r>
      <rPr>
        <sz val="11"/>
        <color indexed="8"/>
        <rFont val="ＭＳ Ｐ明朝"/>
        <family val="1"/>
        <charset val="128"/>
      </rPr>
      <t>：</t>
    </r>
    <r>
      <rPr>
        <sz val="11"/>
        <color indexed="8"/>
        <rFont val="Century"/>
        <family val="1"/>
      </rPr>
      <t xml:space="preserve"> the IPCC Forth Assessment Report (2007)</t>
    </r>
    <phoneticPr fontId="9"/>
  </si>
  <si>
    <r>
      <rPr>
        <sz val="11"/>
        <color indexed="8"/>
        <rFont val="ＭＳ 明朝"/>
        <family val="1"/>
        <charset val="128"/>
      </rPr>
      <t>■地球温暖化係数（</t>
    </r>
    <r>
      <rPr>
        <sz val="11"/>
        <color indexed="8"/>
        <rFont val="Century"/>
        <family val="1"/>
      </rPr>
      <t xml:space="preserve">GWP): </t>
    </r>
    <r>
      <rPr>
        <sz val="11"/>
        <color indexed="8"/>
        <rFont val="ＭＳ 明朝"/>
        <family val="1"/>
        <charset val="128"/>
      </rPr>
      <t>時間枠＝</t>
    </r>
    <r>
      <rPr>
        <sz val="11"/>
        <color indexed="8"/>
        <rFont val="Century"/>
        <family val="1"/>
      </rPr>
      <t>100</t>
    </r>
    <r>
      <rPr>
        <sz val="11"/>
        <color indexed="8"/>
        <rFont val="ＭＳ 明朝"/>
        <family val="1"/>
        <charset val="128"/>
      </rPr>
      <t>年</t>
    </r>
    <rPh sb="1" eb="3">
      <t>チキュウ</t>
    </rPh>
    <rPh sb="3" eb="6">
      <t>オンダンカ</t>
    </rPh>
    <rPh sb="6" eb="8">
      <t>ケイスウ</t>
    </rPh>
    <rPh sb="15" eb="18">
      <t>ジカンワク</t>
    </rPh>
    <rPh sb="22" eb="23">
      <t>ネン</t>
    </rPh>
    <phoneticPr fontId="9"/>
  </si>
  <si>
    <r>
      <t xml:space="preserve"> </t>
    </r>
    <r>
      <rPr>
        <sz val="11"/>
        <rFont val="ＭＳ 明朝"/>
        <family val="1"/>
        <charset val="128"/>
      </rPr>
      <t>※参考：　</t>
    </r>
    <r>
      <rPr>
        <sz val="11"/>
        <rFont val="Century"/>
        <family val="1"/>
      </rPr>
      <t>2012</t>
    </r>
    <r>
      <rPr>
        <sz val="11"/>
        <rFont val="ＭＳ 明朝"/>
        <family val="1"/>
        <charset val="128"/>
      </rPr>
      <t>年度確報値以前は、</t>
    </r>
    <r>
      <rPr>
        <sz val="11"/>
        <rFont val="Century"/>
        <family val="1"/>
      </rPr>
      <t>IPCC</t>
    </r>
    <r>
      <rPr>
        <sz val="11"/>
        <rFont val="ＭＳ 明朝"/>
        <family val="1"/>
        <charset val="128"/>
      </rPr>
      <t>第二次評価報告書</t>
    </r>
    <r>
      <rPr>
        <sz val="11"/>
        <rFont val="Century"/>
        <family val="1"/>
      </rPr>
      <t xml:space="preserve">(1995) </t>
    </r>
    <r>
      <rPr>
        <sz val="11"/>
        <rFont val="ＭＳ 明朝"/>
        <family val="1"/>
        <charset val="128"/>
      </rPr>
      <t>に記載の地球温暖化係数を使用していた。</t>
    </r>
    <rPh sb="2" eb="4">
      <t>サンコウ</t>
    </rPh>
    <rPh sb="10" eb="12">
      <t>ネンド</t>
    </rPh>
    <rPh sb="12" eb="14">
      <t>カクホウ</t>
    </rPh>
    <rPh sb="14" eb="15">
      <t>チ</t>
    </rPh>
    <rPh sb="15" eb="17">
      <t>イゼン</t>
    </rPh>
    <rPh sb="23" eb="24">
      <t>ダイ</t>
    </rPh>
    <rPh sb="24" eb="26">
      <t>ニジ</t>
    </rPh>
    <rPh sb="26" eb="28">
      <t>ヒョウカ</t>
    </rPh>
    <rPh sb="28" eb="31">
      <t>ホウコクショ</t>
    </rPh>
    <rPh sb="39" eb="41">
      <t>キサイ</t>
    </rPh>
    <rPh sb="42" eb="44">
      <t>チキュウ</t>
    </rPh>
    <rPh sb="44" eb="47">
      <t>オンダンカ</t>
    </rPh>
    <rPh sb="47" eb="49">
      <t>ケイスウ</t>
    </rPh>
    <rPh sb="50" eb="52">
      <t>シヨウ</t>
    </rPh>
    <phoneticPr fontId="9"/>
  </si>
  <si>
    <t>excluded to avoid double counting and/or by the concept of carbon neutrality.</t>
    <phoneticPr fontId="9"/>
  </si>
  <si>
    <r>
      <t>Indirect CO</t>
    </r>
    <r>
      <rPr>
        <vertAlign val="subscript"/>
        <sz val="11"/>
        <rFont val="Century"/>
        <family val="1"/>
      </rPr>
      <t>2</t>
    </r>
    <r>
      <rPr>
        <sz val="11"/>
        <rFont val="Century"/>
        <family val="1"/>
      </rPr>
      <t xml:space="preserve"> means the CO</t>
    </r>
    <r>
      <rPr>
        <vertAlign val="subscript"/>
        <sz val="11"/>
        <rFont val="Century"/>
        <family val="1"/>
      </rPr>
      <t>2</t>
    </r>
    <r>
      <rPr>
        <sz val="11"/>
        <rFont val="Century"/>
        <family val="1"/>
      </rPr>
      <t xml:space="preserve"> equivalent value of these emissions. However, emissions derived from combustion-origin  and biomass-origin CO, CH</t>
    </r>
    <r>
      <rPr>
        <vertAlign val="subscript"/>
        <sz val="11"/>
        <rFont val="Century"/>
        <family val="1"/>
      </rPr>
      <t>4</t>
    </r>
    <r>
      <rPr>
        <sz val="11"/>
        <rFont val="Century"/>
        <family val="1"/>
      </rPr>
      <t xml:space="preserve">, and NMVOC are </t>
    </r>
    <phoneticPr fontId="9"/>
  </si>
  <si>
    <r>
      <t>The indirect CO</t>
    </r>
    <r>
      <rPr>
        <vertAlign val="subscript"/>
        <sz val="11"/>
        <rFont val="Century"/>
        <family val="1"/>
      </rPr>
      <t>2</t>
    </r>
    <r>
      <rPr>
        <sz val="11"/>
        <rFont val="Century"/>
        <family val="1"/>
      </rPr>
      <t xml:space="preserve"> does not mean the </t>
    </r>
    <r>
      <rPr>
        <sz val="11"/>
        <rFont val="ＭＳ Ｐ明朝"/>
        <family val="1"/>
        <charset val="128"/>
      </rPr>
      <t>【</t>
    </r>
    <r>
      <rPr>
        <sz val="11"/>
        <rFont val="Century"/>
        <family val="1"/>
      </rPr>
      <t>allocated emissions</t>
    </r>
    <r>
      <rPr>
        <sz val="11"/>
        <rFont val="ＭＳ Ｐ明朝"/>
        <family val="1"/>
        <charset val="128"/>
      </rPr>
      <t>】</t>
    </r>
    <r>
      <rPr>
        <sz val="11"/>
        <rFont val="Century"/>
        <family val="1"/>
      </rPr>
      <t>, which were called as "indirect emissions" until 2015 preliminary figures.</t>
    </r>
    <phoneticPr fontId="9"/>
  </si>
  <si>
    <r>
      <rPr>
        <sz val="11"/>
        <color indexed="8"/>
        <rFont val="ＭＳ 明朝"/>
        <family val="1"/>
        <charset val="128"/>
      </rPr>
      <t>【電気・熱配分前排出量】も【電気・熱配分後排出量】も、化石燃料の燃焼による</t>
    </r>
    <r>
      <rPr>
        <sz val="11"/>
        <color indexed="8"/>
        <rFont val="Century"/>
        <family val="1"/>
      </rPr>
      <t>CO</t>
    </r>
    <r>
      <rPr>
        <vertAlign val="subscript"/>
        <sz val="11"/>
        <color indexed="8"/>
        <rFont val="Century"/>
        <family val="1"/>
      </rPr>
      <t>2</t>
    </r>
    <r>
      <rPr>
        <sz val="11"/>
        <color indexed="8"/>
        <rFont val="ＭＳ 明朝"/>
        <family val="1"/>
        <charset val="128"/>
      </rPr>
      <t>排出量を、エネルギー転換部門、産業部門、民生部門、運輸部門といった部門ごと</t>
    </r>
    <phoneticPr fontId="9"/>
  </si>
  <si>
    <t>（あるいはさらにその細分類ごと）に示している。両者の違いは、発電や熱の生産のための化石燃料の燃焼による排出量をどの部門に配分するか、という点にある。</t>
    <phoneticPr fontId="9"/>
  </si>
  <si>
    <r>
      <rPr>
        <sz val="11"/>
        <color theme="1"/>
        <rFont val="ＭＳ 明朝"/>
        <family val="1"/>
        <charset val="128"/>
      </rPr>
      <t>間接</t>
    </r>
    <r>
      <rPr>
        <sz val="11"/>
        <color theme="1"/>
        <rFont val="Century"/>
        <family val="1"/>
      </rPr>
      <t>CO</t>
    </r>
    <r>
      <rPr>
        <vertAlign val="subscript"/>
        <sz val="11"/>
        <color indexed="8"/>
        <rFont val="Century"/>
        <family val="1"/>
      </rPr>
      <t>2</t>
    </r>
    <r>
      <rPr>
        <sz val="11"/>
        <color indexed="8"/>
        <rFont val="ＭＳ 明朝"/>
        <family val="1"/>
        <charset val="128"/>
      </rPr>
      <t>はこれらの排出量を</t>
    </r>
    <r>
      <rPr>
        <sz val="11"/>
        <color indexed="8"/>
        <rFont val="Century"/>
        <family val="1"/>
      </rPr>
      <t>CO</t>
    </r>
    <r>
      <rPr>
        <vertAlign val="subscript"/>
        <sz val="11"/>
        <color indexed="8"/>
        <rFont val="Century"/>
        <family val="1"/>
      </rPr>
      <t>2</t>
    </r>
    <r>
      <rPr>
        <sz val="11"/>
        <color indexed="8"/>
        <rFont val="ＭＳ 明朝"/>
        <family val="1"/>
        <charset val="128"/>
      </rPr>
      <t>換算した値を示す。ただし、燃焼起源及びバイオマス起源の</t>
    </r>
    <r>
      <rPr>
        <sz val="11"/>
        <color indexed="8"/>
        <rFont val="Century"/>
        <family val="1"/>
      </rPr>
      <t>CO</t>
    </r>
    <r>
      <rPr>
        <sz val="11"/>
        <color indexed="8"/>
        <rFont val="ＭＳ 明朝"/>
        <family val="1"/>
        <charset val="128"/>
      </rPr>
      <t>、</t>
    </r>
    <r>
      <rPr>
        <sz val="11"/>
        <color indexed="8"/>
        <rFont val="Century"/>
        <family val="1"/>
      </rPr>
      <t>CH</t>
    </r>
    <r>
      <rPr>
        <vertAlign val="subscript"/>
        <sz val="11"/>
        <color indexed="8"/>
        <rFont val="Century"/>
        <family val="1"/>
      </rPr>
      <t>4</t>
    </r>
    <r>
      <rPr>
        <sz val="11"/>
        <color indexed="8"/>
        <rFont val="ＭＳ 明朝"/>
        <family val="1"/>
        <charset val="128"/>
      </rPr>
      <t>及び</t>
    </r>
    <r>
      <rPr>
        <sz val="11"/>
        <color indexed="8"/>
        <rFont val="Century"/>
        <family val="1"/>
      </rPr>
      <t>NMVOC</t>
    </r>
    <r>
      <rPr>
        <sz val="11"/>
        <color indexed="8"/>
        <rFont val="ＭＳ 明朝"/>
        <family val="1"/>
        <charset val="128"/>
      </rPr>
      <t>に由来する排出量は、二重計上や</t>
    </r>
    <rPh sb="0" eb="2">
      <t>カンセツ</t>
    </rPh>
    <rPh sb="10" eb="12">
      <t>ハイシュツ</t>
    </rPh>
    <rPh sb="12" eb="13">
      <t>リョウ</t>
    </rPh>
    <rPh sb="17" eb="19">
      <t>カンサン</t>
    </rPh>
    <rPh sb="21" eb="22">
      <t>アタイ</t>
    </rPh>
    <rPh sb="23" eb="24">
      <t>シメ</t>
    </rPh>
    <phoneticPr fontId="9"/>
  </si>
  <si>
    <r>
      <rPr>
        <sz val="11"/>
        <color theme="1"/>
        <rFont val="ＭＳ 明朝"/>
        <family val="1"/>
        <charset val="128"/>
      </rPr>
      <t>カーボンニュートラルの観点から計上対象外とする。なお、この間接</t>
    </r>
    <r>
      <rPr>
        <sz val="11"/>
        <color theme="1"/>
        <rFont val="Century"/>
        <family val="1"/>
      </rPr>
      <t>CO</t>
    </r>
    <r>
      <rPr>
        <vertAlign val="subscript"/>
        <sz val="11"/>
        <color theme="1"/>
        <rFont val="Century"/>
        <family val="1"/>
      </rPr>
      <t>2</t>
    </r>
    <r>
      <rPr>
        <sz val="11"/>
        <color theme="1"/>
        <rFont val="ＭＳ 明朝"/>
        <family val="1"/>
        <charset val="128"/>
      </rPr>
      <t>とは、電気・熱配分後排出量（</t>
    </r>
    <r>
      <rPr>
        <sz val="11"/>
        <color theme="1"/>
        <rFont val="Century"/>
        <family val="1"/>
      </rPr>
      <t>2015</t>
    </r>
    <r>
      <rPr>
        <sz val="11"/>
        <color theme="1"/>
        <rFont val="ＭＳ 明朝"/>
        <family val="1"/>
        <charset val="128"/>
      </rPr>
      <t>年度速報値まで「間接排出量」と呼称）とは異なる。</t>
    </r>
    <phoneticPr fontId="9"/>
  </si>
  <si>
    <t>Notes</t>
    <phoneticPr fontId="9"/>
  </si>
  <si>
    <r>
      <rPr>
        <sz val="11"/>
        <rFont val="ＭＳ 明朝"/>
        <family val="1"/>
        <charset val="128"/>
      </rPr>
      <t>■燃料種別内訳</t>
    </r>
    <r>
      <rPr>
        <sz val="11"/>
        <rFont val="Century"/>
        <family val="1"/>
      </rPr>
      <t xml:space="preserve"> [kg-CO</t>
    </r>
    <r>
      <rPr>
        <vertAlign val="subscript"/>
        <sz val="11"/>
        <rFont val="Century"/>
        <family val="1"/>
      </rPr>
      <t>2</t>
    </r>
    <r>
      <rPr>
        <sz val="11"/>
        <rFont val="Century"/>
        <family val="1"/>
      </rPr>
      <t>/</t>
    </r>
    <r>
      <rPr>
        <sz val="11"/>
        <rFont val="ＭＳ 明朝"/>
        <family val="1"/>
        <charset val="128"/>
      </rPr>
      <t>世帯</t>
    </r>
    <r>
      <rPr>
        <sz val="11"/>
        <rFont val="Century"/>
        <family val="1"/>
      </rPr>
      <t>]</t>
    </r>
    <rPh sb="1" eb="3">
      <t>ネンリョウ</t>
    </rPh>
    <rPh sb="3" eb="5">
      <t>シュベツ</t>
    </rPh>
    <rPh sb="5" eb="7">
      <t>ウチワケ</t>
    </rPh>
    <phoneticPr fontId="14"/>
  </si>
  <si>
    <r>
      <rPr>
        <sz val="11"/>
        <rFont val="ＭＳ Ｐゴシック"/>
        <family val="3"/>
        <charset val="128"/>
      </rPr>
      <t>■排出量</t>
    </r>
    <r>
      <rPr>
        <sz val="11"/>
        <rFont val="Century"/>
        <family val="1"/>
      </rPr>
      <t>(CO</t>
    </r>
    <r>
      <rPr>
        <vertAlign val="subscript"/>
        <sz val="11"/>
        <rFont val="Century"/>
        <family val="1"/>
      </rPr>
      <t xml:space="preserve">2 </t>
    </r>
    <r>
      <rPr>
        <sz val="11"/>
        <rFont val="ＭＳ Ｐゴシック"/>
        <family val="3"/>
        <charset val="128"/>
      </rPr>
      <t>換算</t>
    </r>
    <r>
      <rPr>
        <sz val="11"/>
        <rFont val="Century"/>
        <family val="1"/>
      </rPr>
      <t xml:space="preserve">) </t>
    </r>
    <r>
      <rPr>
        <sz val="11"/>
        <rFont val="Century"/>
        <family val="1"/>
      </rPr>
      <t>[kt CO</t>
    </r>
    <r>
      <rPr>
        <vertAlign val="subscript"/>
        <sz val="11"/>
        <rFont val="Century"/>
        <family val="1"/>
      </rPr>
      <t>2</t>
    </r>
    <r>
      <rPr>
        <sz val="11"/>
        <rFont val="Century"/>
        <family val="1"/>
      </rPr>
      <t xml:space="preserve"> eq.]</t>
    </r>
    <rPh sb="1" eb="3">
      <t>ハイシュツ</t>
    </rPh>
    <rPh sb="3" eb="4">
      <t>リョウ</t>
    </rPh>
    <rPh sb="9" eb="11">
      <t>カンザン</t>
    </rPh>
    <phoneticPr fontId="9"/>
  </si>
  <si>
    <r>
      <t>Household CO</t>
    </r>
    <r>
      <rPr>
        <b/>
        <vertAlign val="subscript"/>
        <sz val="16"/>
        <rFont val="Century"/>
        <family val="1"/>
      </rPr>
      <t>2</t>
    </r>
    <r>
      <rPr>
        <b/>
        <sz val="16"/>
        <rFont val="Century"/>
        <family val="1"/>
      </rPr>
      <t xml:space="preserve"> emissions
 (per household) </t>
    </r>
    <phoneticPr fontId="9"/>
  </si>
  <si>
    <t>Energy Industries
 (Oil Refinery, Electric Power Plant)</t>
    <phoneticPr fontId="9"/>
  </si>
  <si>
    <r>
      <t>1990-1993</t>
    </r>
    <r>
      <rPr>
        <sz val="11"/>
        <rFont val="ＭＳ 明朝"/>
        <family val="1"/>
        <charset val="128"/>
      </rPr>
      <t>：内閣府
「平成</t>
    </r>
    <r>
      <rPr>
        <sz val="11"/>
        <rFont val="Century"/>
        <family val="1"/>
      </rPr>
      <t>23</t>
    </r>
    <r>
      <rPr>
        <sz val="11"/>
        <rFont val="ＭＳ 明朝"/>
        <family val="1"/>
        <charset val="128"/>
      </rPr>
      <t xml:space="preserve">年基準支出系列簡易遡及」
</t>
    </r>
    <r>
      <rPr>
        <sz val="11"/>
        <rFont val="Century"/>
        <family val="1"/>
      </rPr>
      <t>1994-</t>
    </r>
    <r>
      <rPr>
        <sz val="11"/>
        <rFont val="ＭＳ 明朝"/>
        <family val="1"/>
        <charset val="128"/>
      </rPr>
      <t>：内閣府
「国民経済計算年報」（確報）</t>
    </r>
    <phoneticPr fontId="9"/>
  </si>
  <si>
    <r>
      <t xml:space="preserve">GDP
</t>
    </r>
    <r>
      <rPr>
        <sz val="11"/>
        <rFont val="ＭＳ 明朝"/>
        <family val="1"/>
        <charset val="128"/>
      </rPr>
      <t>（支出側、実質：連鎖方式</t>
    </r>
    <r>
      <rPr>
        <sz val="11"/>
        <rFont val="Century"/>
        <family val="1"/>
      </rPr>
      <t>[2011</t>
    </r>
    <r>
      <rPr>
        <sz val="11"/>
        <rFont val="ＭＳ 明朝"/>
        <family val="1"/>
        <charset val="128"/>
      </rPr>
      <t>年基準</t>
    </r>
    <r>
      <rPr>
        <sz val="11"/>
        <rFont val="Century"/>
        <family val="1"/>
      </rPr>
      <t>]</t>
    </r>
    <r>
      <rPr>
        <sz val="11"/>
        <rFont val="ＭＳ 明朝"/>
        <family val="1"/>
        <charset val="128"/>
      </rPr>
      <t>）</t>
    </r>
    <phoneticPr fontId="9"/>
  </si>
  <si>
    <t>速報値</t>
    <rPh sb="0" eb="3">
      <t>ソクホウチ</t>
    </rPh>
    <phoneticPr fontId="9"/>
  </si>
  <si>
    <r>
      <rPr>
        <sz val="14"/>
        <rFont val="Century"/>
        <family val="1"/>
      </rPr>
      <t>2017</t>
    </r>
    <r>
      <rPr>
        <sz val="14"/>
        <rFont val="ＭＳ Ｐ明朝"/>
        <family val="1"/>
        <charset val="128"/>
      </rPr>
      <t>年度</t>
    </r>
    <r>
      <rPr>
        <sz val="10"/>
        <rFont val="ＭＳ Ｐ明朝"/>
        <family val="1"/>
        <charset val="128"/>
      </rPr>
      <t/>
    </r>
    <phoneticPr fontId="9"/>
  </si>
  <si>
    <r>
      <rPr>
        <sz val="14"/>
        <rFont val="Century"/>
        <family val="1"/>
      </rPr>
      <t>2018</t>
    </r>
    <r>
      <rPr>
        <sz val="14"/>
        <rFont val="ＭＳ Ｐ明朝"/>
        <family val="1"/>
        <charset val="128"/>
      </rPr>
      <t>年度</t>
    </r>
    <r>
      <rPr>
        <sz val="10"/>
        <rFont val="ＭＳ Ｐ明朝"/>
        <family val="1"/>
        <charset val="128"/>
      </rPr>
      <t/>
    </r>
    <phoneticPr fontId="9"/>
  </si>
  <si>
    <r>
      <rPr>
        <sz val="14"/>
        <rFont val="Century"/>
        <family val="1"/>
      </rPr>
      <t>2019</t>
    </r>
    <r>
      <rPr>
        <sz val="14"/>
        <rFont val="ＭＳ Ｐ明朝"/>
        <family val="1"/>
        <charset val="128"/>
      </rPr>
      <t>年度</t>
    </r>
    <r>
      <rPr>
        <sz val="10"/>
        <rFont val="ＭＳ Ｐ明朝"/>
        <family val="1"/>
        <charset val="128"/>
      </rPr>
      <t/>
    </r>
    <phoneticPr fontId="9"/>
  </si>
  <si>
    <r>
      <rPr>
        <sz val="14"/>
        <rFont val="Century"/>
        <family val="1"/>
      </rPr>
      <t>2020</t>
    </r>
    <r>
      <rPr>
        <sz val="14"/>
        <rFont val="ＭＳ Ｐ明朝"/>
        <family val="1"/>
        <charset val="128"/>
      </rPr>
      <t>年度</t>
    </r>
    <r>
      <rPr>
        <sz val="10"/>
        <rFont val="ＭＳ Ｐ明朝"/>
        <family val="1"/>
        <charset val="128"/>
      </rPr>
      <t/>
    </r>
    <phoneticPr fontId="9"/>
  </si>
  <si>
    <r>
      <rPr>
        <sz val="14"/>
        <rFont val="Century"/>
        <family val="1"/>
      </rPr>
      <t>2021</t>
    </r>
    <r>
      <rPr>
        <sz val="14"/>
        <rFont val="ＭＳ Ｐ明朝"/>
        <family val="1"/>
        <charset val="128"/>
      </rPr>
      <t>年度</t>
    </r>
    <r>
      <rPr>
        <sz val="10"/>
        <rFont val="ＭＳ Ｐ明朝"/>
        <family val="1"/>
        <charset val="128"/>
      </rPr>
      <t/>
    </r>
    <phoneticPr fontId="9"/>
  </si>
  <si>
    <r>
      <rPr>
        <sz val="14"/>
        <rFont val="Century"/>
        <family val="1"/>
      </rPr>
      <t>2022</t>
    </r>
    <r>
      <rPr>
        <sz val="14"/>
        <rFont val="ＭＳ Ｐ明朝"/>
        <family val="1"/>
        <charset val="128"/>
      </rPr>
      <t>年度</t>
    </r>
    <r>
      <rPr>
        <sz val="10"/>
        <rFont val="ＭＳ Ｐ明朝"/>
        <family val="1"/>
        <charset val="128"/>
      </rPr>
      <t/>
    </r>
    <phoneticPr fontId="9"/>
  </si>
  <si>
    <r>
      <rPr>
        <sz val="14"/>
        <rFont val="Century"/>
        <family val="1"/>
      </rPr>
      <t>2016</t>
    </r>
    <r>
      <rPr>
        <sz val="14"/>
        <rFont val="ＭＳ Ｐ明朝"/>
        <family val="1"/>
        <charset val="128"/>
      </rPr>
      <t>年度</t>
    </r>
    <r>
      <rPr>
        <sz val="10"/>
        <rFont val="ＭＳ Ｐ明朝"/>
        <family val="1"/>
        <charset val="128"/>
      </rPr>
      <t/>
    </r>
    <phoneticPr fontId="9"/>
  </si>
  <si>
    <t xml:space="preserve">      FY2016</t>
    <phoneticPr fontId="9"/>
  </si>
  <si>
    <t xml:space="preserve">      FY2017</t>
    <phoneticPr fontId="9"/>
  </si>
  <si>
    <t xml:space="preserve">      FY2018</t>
    <phoneticPr fontId="9"/>
  </si>
  <si>
    <t xml:space="preserve">      FY2019</t>
    <phoneticPr fontId="9"/>
  </si>
  <si>
    <t xml:space="preserve">      FY2020</t>
    <phoneticPr fontId="9"/>
  </si>
  <si>
    <r>
      <t>CO</t>
    </r>
    <r>
      <rPr>
        <b/>
        <vertAlign val="subscript"/>
        <sz val="16"/>
        <rFont val="Century"/>
        <family val="1"/>
      </rPr>
      <t>2</t>
    </r>
    <r>
      <rPr>
        <b/>
        <sz val="16"/>
        <rFont val="Century"/>
        <family val="1"/>
      </rPr>
      <t xml:space="preserve"> emissions by sector
(Summary)</t>
    </r>
    <phoneticPr fontId="9"/>
  </si>
  <si>
    <r>
      <rPr>
        <b/>
        <sz val="16"/>
        <rFont val="ＭＳ Ｐゴシック"/>
        <family val="3"/>
        <charset val="128"/>
      </rPr>
      <t>部門別</t>
    </r>
    <r>
      <rPr>
        <b/>
        <sz val="16"/>
        <rFont val="Century"/>
        <family val="1"/>
      </rPr>
      <t>CO</t>
    </r>
    <r>
      <rPr>
        <b/>
        <vertAlign val="subscript"/>
        <sz val="16"/>
        <rFont val="Century"/>
        <family val="1"/>
      </rPr>
      <t>2</t>
    </r>
    <r>
      <rPr>
        <b/>
        <sz val="16"/>
        <rFont val="ＭＳ Ｐゴシック"/>
        <family val="3"/>
        <charset val="128"/>
      </rPr>
      <t>排出量【電気・熱配分後】
（簡約表）</t>
    </r>
    <phoneticPr fontId="9"/>
  </si>
  <si>
    <r>
      <rPr>
        <b/>
        <sz val="16"/>
        <rFont val="ＭＳ Ｐゴシック"/>
        <family val="3"/>
        <charset val="128"/>
      </rPr>
      <t>部門別</t>
    </r>
    <r>
      <rPr>
        <b/>
        <sz val="16"/>
        <rFont val="Century"/>
        <family val="1"/>
      </rPr>
      <t>CO</t>
    </r>
    <r>
      <rPr>
        <b/>
        <vertAlign val="subscript"/>
        <sz val="16"/>
        <rFont val="Century"/>
        <family val="1"/>
      </rPr>
      <t>2</t>
    </r>
    <r>
      <rPr>
        <b/>
        <sz val="16"/>
        <rFont val="ＭＳ Ｐゴシック"/>
        <family val="3"/>
        <charset val="128"/>
      </rPr>
      <t>排出量【電気・熱配分後】
（詳細表）</t>
    </r>
    <phoneticPr fontId="9"/>
  </si>
  <si>
    <r>
      <t>F-gas (HFCs, PFCs, SF</t>
    </r>
    <r>
      <rPr>
        <b/>
        <vertAlign val="subscript"/>
        <sz val="16"/>
        <rFont val="Century"/>
        <family val="1"/>
      </rPr>
      <t>6</t>
    </r>
    <r>
      <rPr>
        <b/>
        <sz val="16"/>
        <rFont val="Century"/>
        <family val="1"/>
      </rPr>
      <t>, NF</t>
    </r>
    <r>
      <rPr>
        <b/>
        <vertAlign val="subscript"/>
        <sz val="16"/>
        <rFont val="Century"/>
        <family val="1"/>
      </rPr>
      <t>3</t>
    </r>
    <r>
      <rPr>
        <b/>
        <sz val="16"/>
        <rFont val="Century"/>
        <family val="1"/>
      </rPr>
      <t xml:space="preserve">) </t>
    </r>
    <r>
      <rPr>
        <b/>
        <sz val="16"/>
        <rFont val="ＭＳ Ｐゴシック"/>
        <family val="3"/>
        <charset val="128"/>
      </rPr>
      <t>排出量</t>
    </r>
    <phoneticPr fontId="9"/>
  </si>
  <si>
    <r>
      <rPr>
        <sz val="11"/>
        <rFont val="ＭＳ Ｐ明朝"/>
        <family val="1"/>
        <charset val="128"/>
      </rPr>
      <t>※</t>
    </r>
    <r>
      <rPr>
        <sz val="11"/>
        <rFont val="Century"/>
        <family val="1"/>
      </rPr>
      <t>4</t>
    </r>
    <r>
      <rPr>
        <sz val="11"/>
        <rFont val="ＭＳ Ｐ明朝"/>
        <family val="1"/>
        <charset val="128"/>
      </rPr>
      <t>：合計（</t>
    </r>
    <r>
      <rPr>
        <sz val="11"/>
        <rFont val="Century"/>
        <family val="1"/>
      </rPr>
      <t>LULUCF</t>
    </r>
    <r>
      <rPr>
        <sz val="11"/>
        <rFont val="ＭＳ Ｐ明朝"/>
        <family val="1"/>
        <charset val="128"/>
      </rPr>
      <t>を除く、間接</t>
    </r>
    <r>
      <rPr>
        <sz val="11"/>
        <rFont val="Century"/>
        <family val="1"/>
      </rPr>
      <t>CO</t>
    </r>
    <r>
      <rPr>
        <vertAlign val="subscript"/>
        <sz val="11"/>
        <rFont val="Century"/>
        <family val="1"/>
      </rPr>
      <t>2</t>
    </r>
    <r>
      <rPr>
        <sz val="11"/>
        <rFont val="ＭＳ Ｐ明朝"/>
        <family val="1"/>
        <charset val="128"/>
      </rPr>
      <t>を含む）は国内公表の</t>
    </r>
    <r>
      <rPr>
        <sz val="11"/>
        <rFont val="Century"/>
        <family val="1"/>
      </rPr>
      <t>CO</t>
    </r>
    <r>
      <rPr>
        <vertAlign val="subscript"/>
        <sz val="11"/>
        <rFont val="Century"/>
        <family val="1"/>
      </rPr>
      <t>2</t>
    </r>
    <r>
      <rPr>
        <sz val="11"/>
        <rFont val="ＭＳ Ｐ明朝"/>
        <family val="1"/>
        <charset val="128"/>
      </rPr>
      <t>総排出量と等しい。</t>
    </r>
    <rPh sb="3" eb="5">
      <t>ゴウケイ</t>
    </rPh>
    <rPh sb="13" eb="14">
      <t>ノゾ</t>
    </rPh>
    <rPh sb="16" eb="18">
      <t>カンセツ</t>
    </rPh>
    <rPh sb="22" eb="23">
      <t>フク</t>
    </rPh>
    <rPh sb="26" eb="28">
      <t>コクナイ</t>
    </rPh>
    <rPh sb="28" eb="30">
      <t>コウヒョウ</t>
    </rPh>
    <rPh sb="34" eb="35">
      <t>ソウ</t>
    </rPh>
    <rPh sb="35" eb="37">
      <t>ハイシュツ</t>
    </rPh>
    <rPh sb="37" eb="38">
      <t>リョウ</t>
    </rPh>
    <rPh sb="39" eb="40">
      <t>ヒト</t>
    </rPh>
    <phoneticPr fontId="9"/>
  </si>
  <si>
    <r>
      <t>*4:  Total (excluding LULUCF, including indirect CO</t>
    </r>
    <r>
      <rPr>
        <vertAlign val="subscript"/>
        <sz val="11"/>
        <rFont val="Century"/>
        <family val="1"/>
      </rPr>
      <t>2</t>
    </r>
    <r>
      <rPr>
        <sz val="11"/>
        <rFont val="Century"/>
        <family val="1"/>
      </rPr>
      <t>) is equal to the domestic publication version.</t>
    </r>
    <phoneticPr fontId="9"/>
  </si>
  <si>
    <r>
      <t>1990</t>
    </r>
    <r>
      <rPr>
        <sz val="10"/>
        <rFont val="ＭＳ 明朝"/>
        <family val="1"/>
        <charset val="128"/>
      </rPr>
      <t>年度　　　　　　　　　　　　　　　　　　　　　　　　　　　　　　　　　　　　　　　　　　　　　　　　　　　　　　　　　　　　　　　　</t>
    </r>
    <rPh sb="4" eb="5">
      <t>ネン</t>
    </rPh>
    <rPh sb="5" eb="6">
      <t>ド</t>
    </rPh>
    <phoneticPr fontId="9"/>
  </si>
  <si>
    <r>
      <t>2005</t>
    </r>
    <r>
      <rPr>
        <sz val="10"/>
        <rFont val="ＭＳ 明朝"/>
        <family val="1"/>
        <charset val="128"/>
      </rPr>
      <t>年度</t>
    </r>
    <r>
      <rPr>
        <sz val="10"/>
        <rFont val="Century"/>
        <family val="1"/>
      </rPr>
      <t/>
    </r>
    <rPh sb="5" eb="6">
      <t>ド</t>
    </rPh>
    <phoneticPr fontId="9"/>
  </si>
  <si>
    <r>
      <t>2013</t>
    </r>
    <r>
      <rPr>
        <sz val="10"/>
        <rFont val="ＭＳ 明朝"/>
        <family val="1"/>
        <charset val="128"/>
      </rPr>
      <t>年度</t>
    </r>
    <rPh sb="5" eb="6">
      <t>ド</t>
    </rPh>
    <phoneticPr fontId="9"/>
  </si>
  <si>
    <r>
      <t>2015</t>
    </r>
    <r>
      <rPr>
        <sz val="10"/>
        <rFont val="ＭＳ Ｐ明朝"/>
        <family val="1"/>
        <charset val="128"/>
      </rPr>
      <t>年度</t>
    </r>
    <rPh sb="5" eb="6">
      <t>ド</t>
    </rPh>
    <phoneticPr fontId="9"/>
  </si>
  <si>
    <r>
      <t>2016</t>
    </r>
    <r>
      <rPr>
        <sz val="10"/>
        <rFont val="ＭＳ Ｐ明朝"/>
        <family val="1"/>
        <charset val="128"/>
      </rPr>
      <t>年度</t>
    </r>
    <rPh sb="5" eb="6">
      <t>ド</t>
    </rPh>
    <phoneticPr fontId="9"/>
  </si>
  <si>
    <r>
      <t>2017</t>
    </r>
    <r>
      <rPr>
        <sz val="10"/>
        <rFont val="ＭＳ Ｐ明朝"/>
        <family val="1"/>
        <charset val="128"/>
      </rPr>
      <t>年度</t>
    </r>
    <rPh sb="5" eb="6">
      <t>ド</t>
    </rPh>
    <phoneticPr fontId="9"/>
  </si>
  <si>
    <r>
      <t>2018</t>
    </r>
    <r>
      <rPr>
        <sz val="10"/>
        <rFont val="ＭＳ Ｐ明朝"/>
        <family val="1"/>
        <charset val="128"/>
      </rPr>
      <t>年度</t>
    </r>
    <rPh sb="5" eb="6">
      <t>ド</t>
    </rPh>
    <phoneticPr fontId="9"/>
  </si>
  <si>
    <r>
      <t>2019</t>
    </r>
    <r>
      <rPr>
        <sz val="10"/>
        <rFont val="ＭＳ Ｐ明朝"/>
        <family val="1"/>
        <charset val="128"/>
      </rPr>
      <t>年度</t>
    </r>
    <rPh sb="5" eb="6">
      <t>ド</t>
    </rPh>
    <phoneticPr fontId="9"/>
  </si>
  <si>
    <r>
      <t>2020年度</t>
    </r>
    <r>
      <rPr>
        <sz val="10"/>
        <rFont val="ＭＳ Ｐ明朝"/>
        <family val="1"/>
        <charset val="128"/>
      </rPr>
      <t/>
    </r>
    <rPh sb="5" eb="6">
      <t>ド</t>
    </rPh>
    <phoneticPr fontId="9"/>
  </si>
  <si>
    <r>
      <t>2021年度</t>
    </r>
    <r>
      <rPr>
        <sz val="10"/>
        <rFont val="ＭＳ Ｐ明朝"/>
        <family val="1"/>
        <charset val="128"/>
      </rPr>
      <t/>
    </r>
    <rPh sb="5" eb="6">
      <t>ド</t>
    </rPh>
    <phoneticPr fontId="9"/>
  </si>
  <si>
    <r>
      <t>1990</t>
    </r>
    <r>
      <rPr>
        <sz val="10"/>
        <rFont val="ＭＳ 明朝"/>
        <family val="1"/>
        <charset val="128"/>
      </rPr>
      <t>年度</t>
    </r>
    <rPh sb="4" eb="5">
      <t>ネン</t>
    </rPh>
    <rPh sb="5" eb="6">
      <t>ド</t>
    </rPh>
    <phoneticPr fontId="9"/>
  </si>
  <si>
    <r>
      <t>2017年度</t>
    </r>
    <r>
      <rPr>
        <sz val="10"/>
        <rFont val="ＭＳ Ｐ明朝"/>
        <family val="1"/>
        <charset val="128"/>
      </rPr>
      <t/>
    </r>
    <rPh sb="5" eb="6">
      <t>ド</t>
    </rPh>
    <phoneticPr fontId="9"/>
  </si>
  <si>
    <r>
      <t>2018年度</t>
    </r>
    <r>
      <rPr>
        <sz val="10"/>
        <rFont val="ＭＳ Ｐ明朝"/>
        <family val="1"/>
        <charset val="128"/>
      </rPr>
      <t/>
    </r>
    <rPh sb="5" eb="6">
      <t>ド</t>
    </rPh>
    <phoneticPr fontId="9"/>
  </si>
  <si>
    <r>
      <t>2019年度</t>
    </r>
    <r>
      <rPr>
        <sz val="10"/>
        <rFont val="ＭＳ Ｐ明朝"/>
        <family val="1"/>
        <charset val="128"/>
      </rPr>
      <t/>
    </r>
    <rPh sb="5" eb="6">
      <t>ド</t>
    </rPh>
    <phoneticPr fontId="9"/>
  </si>
  <si>
    <r>
      <t>1990</t>
    </r>
    <r>
      <rPr>
        <sz val="10"/>
        <rFont val="ＭＳ 明朝"/>
        <family val="1"/>
        <charset val="128"/>
      </rPr>
      <t>年</t>
    </r>
    <rPh sb="4" eb="5">
      <t>ネン</t>
    </rPh>
    <phoneticPr fontId="9"/>
  </si>
  <si>
    <r>
      <t>2005</t>
    </r>
    <r>
      <rPr>
        <sz val="10"/>
        <rFont val="ＭＳ 明朝"/>
        <family val="1"/>
        <charset val="128"/>
      </rPr>
      <t>年</t>
    </r>
    <r>
      <rPr>
        <sz val="10"/>
        <rFont val="Century"/>
        <family val="1"/>
      </rPr>
      <t/>
    </r>
    <phoneticPr fontId="9"/>
  </si>
  <si>
    <r>
      <t>2013</t>
    </r>
    <r>
      <rPr>
        <sz val="10"/>
        <rFont val="ＭＳ 明朝"/>
        <family val="1"/>
        <charset val="128"/>
      </rPr>
      <t>年</t>
    </r>
    <phoneticPr fontId="9"/>
  </si>
  <si>
    <r>
      <t>2015</t>
    </r>
    <r>
      <rPr>
        <sz val="10"/>
        <rFont val="ＭＳ Ｐ明朝"/>
        <family val="1"/>
        <charset val="128"/>
      </rPr>
      <t>年</t>
    </r>
    <phoneticPr fontId="9"/>
  </si>
  <si>
    <r>
      <t>2016</t>
    </r>
    <r>
      <rPr>
        <sz val="10"/>
        <rFont val="ＭＳ Ｐ明朝"/>
        <family val="1"/>
        <charset val="128"/>
      </rPr>
      <t>年</t>
    </r>
    <phoneticPr fontId="9"/>
  </si>
  <si>
    <r>
      <t>2017年</t>
    </r>
    <r>
      <rPr>
        <sz val="10"/>
        <rFont val="ＭＳ Ｐ明朝"/>
        <family val="1"/>
        <charset val="128"/>
      </rPr>
      <t/>
    </r>
  </si>
  <si>
    <r>
      <t>2018年</t>
    </r>
    <r>
      <rPr>
        <sz val="10"/>
        <rFont val="ＭＳ Ｐ明朝"/>
        <family val="1"/>
        <charset val="128"/>
      </rPr>
      <t/>
    </r>
  </si>
  <si>
    <r>
      <t>2019年</t>
    </r>
    <r>
      <rPr>
        <sz val="10"/>
        <rFont val="ＭＳ Ｐ明朝"/>
        <family val="1"/>
        <charset val="128"/>
      </rPr>
      <t/>
    </r>
  </si>
  <si>
    <r>
      <t>2020年</t>
    </r>
    <r>
      <rPr>
        <sz val="10"/>
        <rFont val="ＭＳ Ｐ明朝"/>
        <family val="1"/>
        <charset val="128"/>
      </rPr>
      <t/>
    </r>
  </si>
  <si>
    <r>
      <t>2021年</t>
    </r>
    <r>
      <rPr>
        <sz val="10"/>
        <rFont val="ＭＳ Ｐ明朝"/>
        <family val="1"/>
        <charset val="128"/>
      </rPr>
      <t/>
    </r>
  </si>
  <si>
    <t>工業プロセス及び製品の使用</t>
    <rPh sb="0" eb="2">
      <t>コウギョウ</t>
    </rPh>
    <rPh sb="6" eb="7">
      <t>オヨ</t>
    </rPh>
    <rPh sb="8" eb="10">
      <t>セイヒン</t>
    </rPh>
    <rPh sb="11" eb="13">
      <t>シヨウ</t>
    </rPh>
    <phoneticPr fontId="11"/>
  </si>
  <si>
    <t>工業プロセス及び製品の使用
（石灰石消費等）</t>
    <phoneticPr fontId="9"/>
  </si>
  <si>
    <t>エネルギー転換部門
（製油所・発電所等）</t>
    <phoneticPr fontId="9"/>
  </si>
  <si>
    <t>工業プロセス及び製品の使用
（化学産業、半導体・液晶製造工程等）</t>
    <phoneticPr fontId="9"/>
  </si>
  <si>
    <t>工業プロセス及び製品の使用</t>
    <rPh sb="0" eb="2">
      <t>コウギョウ</t>
    </rPh>
    <rPh sb="6" eb="7">
      <t>オヨ</t>
    </rPh>
    <rPh sb="8" eb="10">
      <t>セイヒン</t>
    </rPh>
    <rPh sb="11" eb="13">
      <t>シヨウ</t>
    </rPh>
    <phoneticPr fontId="9"/>
  </si>
  <si>
    <r>
      <t xml:space="preserve">2. </t>
    </r>
    <r>
      <rPr>
        <sz val="11"/>
        <rFont val="ＭＳ 明朝"/>
        <family val="1"/>
        <charset val="128"/>
      </rPr>
      <t>工業プロセス及び製品の使用</t>
    </r>
    <phoneticPr fontId="9"/>
  </si>
  <si>
    <r>
      <t xml:space="preserve">2. </t>
    </r>
    <r>
      <rPr>
        <sz val="11"/>
        <rFont val="ＭＳ 明朝"/>
        <family val="1"/>
        <charset val="128"/>
      </rPr>
      <t>工業プロセス及び製品の使用</t>
    </r>
    <rPh sb="3" eb="5">
      <t>コウギョウ</t>
    </rPh>
    <rPh sb="9" eb="10">
      <t>オヨ</t>
    </rPh>
    <rPh sb="11" eb="13">
      <t>セイヒン</t>
    </rPh>
    <rPh sb="14" eb="16">
      <t>シヨウ</t>
    </rPh>
    <phoneticPr fontId="9"/>
  </si>
  <si>
    <t>エネルギー転換部門
（電気熱配分統計誤差除く）</t>
    <rPh sb="5" eb="7">
      <t>テンカン</t>
    </rPh>
    <rPh sb="7" eb="9">
      <t>ブモン</t>
    </rPh>
    <phoneticPr fontId="9"/>
  </si>
  <si>
    <t>Wholesale and Retail, Finance and Insurance, 
Real Estate</t>
    <phoneticPr fontId="9"/>
  </si>
  <si>
    <t>Education, Learning Support, Medical, 
Health Care and Welfare, Miscellaneous Services</t>
    <phoneticPr fontId="9"/>
  </si>
  <si>
    <t>Electricity, Gas, Water, Information and Communications, Transport and Post service</t>
    <phoneticPr fontId="9"/>
  </si>
  <si>
    <r>
      <rPr>
        <sz val="11"/>
        <color indexed="8"/>
        <rFont val="ＭＳ Ｐ明朝"/>
        <family val="1"/>
        <charset val="128"/>
      </rPr>
      <t>一酸化炭素（</t>
    </r>
    <r>
      <rPr>
        <sz val="11"/>
        <color indexed="8"/>
        <rFont val="Century"/>
        <family val="1"/>
      </rPr>
      <t>CO</t>
    </r>
    <r>
      <rPr>
        <sz val="11"/>
        <color indexed="8"/>
        <rFont val="ＭＳ Ｐ明朝"/>
        <family val="1"/>
        <charset val="128"/>
      </rPr>
      <t>）、メタン（</t>
    </r>
    <r>
      <rPr>
        <sz val="11"/>
        <color indexed="8"/>
        <rFont val="Century"/>
        <family val="1"/>
      </rPr>
      <t>CH</t>
    </r>
    <r>
      <rPr>
        <sz val="8"/>
        <color indexed="8"/>
        <rFont val="Century"/>
        <family val="1"/>
      </rPr>
      <t>4</t>
    </r>
    <r>
      <rPr>
        <sz val="11"/>
        <color indexed="8"/>
        <rFont val="ＭＳ Ｐ明朝"/>
        <family val="1"/>
        <charset val="128"/>
      </rPr>
      <t>）、及び、非メタン揮発性有機化合物（</t>
    </r>
    <r>
      <rPr>
        <sz val="11"/>
        <color indexed="8"/>
        <rFont val="Century"/>
        <family val="1"/>
      </rPr>
      <t>NMVOC</t>
    </r>
    <r>
      <rPr>
        <sz val="11"/>
        <color indexed="8"/>
        <rFont val="ＭＳ Ｐ明朝"/>
        <family val="1"/>
        <charset val="128"/>
      </rPr>
      <t>）は長期的には大気中で酸化されて</t>
    </r>
    <r>
      <rPr>
        <sz val="11"/>
        <color indexed="8"/>
        <rFont val="Century"/>
        <family val="1"/>
      </rPr>
      <t>CO</t>
    </r>
    <r>
      <rPr>
        <sz val="8"/>
        <color indexed="8"/>
        <rFont val="Century"/>
        <family val="1"/>
      </rPr>
      <t>2</t>
    </r>
    <r>
      <rPr>
        <sz val="11"/>
        <color indexed="8"/>
        <rFont val="ＭＳ Ｐ明朝"/>
        <family val="1"/>
        <charset val="128"/>
      </rPr>
      <t>に変換される。</t>
    </r>
    <phoneticPr fontId="9"/>
  </si>
  <si>
    <r>
      <t>2017</t>
    </r>
    <r>
      <rPr>
        <sz val="14"/>
        <rFont val="ＭＳ 明朝"/>
        <family val="1"/>
        <charset val="128"/>
      </rPr>
      <t>年度</t>
    </r>
    <rPh sb="4" eb="5">
      <t>ネン</t>
    </rPh>
    <rPh sb="5" eb="6">
      <t>ド</t>
    </rPh>
    <phoneticPr fontId="9"/>
  </si>
  <si>
    <r>
      <t>2017</t>
    </r>
    <r>
      <rPr>
        <sz val="11"/>
        <rFont val="ＭＳ Ｐ明朝"/>
        <family val="1"/>
        <charset val="128"/>
      </rPr>
      <t>年度</t>
    </r>
    <r>
      <rPr>
        <vertAlign val="superscript"/>
        <sz val="11"/>
        <rFont val="Century"/>
        <family val="1"/>
      </rPr>
      <t xml:space="preserve"> </t>
    </r>
    <r>
      <rPr>
        <vertAlign val="superscript"/>
        <sz val="11"/>
        <rFont val="ＭＳ Ｐゴシック"/>
        <family val="3"/>
        <charset val="128"/>
      </rPr>
      <t>※</t>
    </r>
    <r>
      <rPr>
        <vertAlign val="superscript"/>
        <sz val="11"/>
        <rFont val="Century"/>
        <family val="1"/>
      </rPr>
      <t>2, 3</t>
    </r>
    <rPh sb="4" eb="6">
      <t>ネンド</t>
    </rPh>
    <phoneticPr fontId="9"/>
  </si>
  <si>
    <r>
      <t>FY2017 *</t>
    </r>
    <r>
      <rPr>
        <vertAlign val="superscript"/>
        <sz val="11"/>
        <rFont val="Century"/>
        <family val="1"/>
      </rPr>
      <t>2, 3</t>
    </r>
    <phoneticPr fontId="9"/>
  </si>
  <si>
    <r>
      <rPr>
        <b/>
        <sz val="16"/>
        <rFont val="ＭＳ Ｐ明朝"/>
        <family val="1"/>
        <charset val="128"/>
      </rPr>
      <t>温室効果ガス排出量</t>
    </r>
    <phoneticPr fontId="8"/>
  </si>
  <si>
    <r>
      <rPr>
        <sz val="11"/>
        <rFont val="ＭＳ 明朝"/>
        <family val="1"/>
        <charset val="128"/>
      </rPr>
      <t>■</t>
    </r>
    <r>
      <rPr>
        <sz val="11"/>
        <rFont val="Century"/>
        <family val="1"/>
      </rPr>
      <t>Emissions [Mt CO</t>
    </r>
    <r>
      <rPr>
        <vertAlign val="subscript"/>
        <sz val="11"/>
        <rFont val="Century"/>
        <family val="1"/>
      </rPr>
      <t>2</t>
    </r>
    <r>
      <rPr>
        <sz val="11"/>
        <rFont val="Century"/>
        <family val="1"/>
      </rPr>
      <t xml:space="preserve"> eq.]</t>
    </r>
    <phoneticPr fontId="9"/>
  </si>
  <si>
    <r>
      <rPr>
        <sz val="11"/>
        <rFont val="ＭＳ 明朝"/>
        <family val="1"/>
        <charset val="128"/>
      </rPr>
      <t>■</t>
    </r>
    <r>
      <rPr>
        <sz val="11"/>
        <rFont val="Century"/>
        <family val="1"/>
      </rPr>
      <t>Share</t>
    </r>
    <phoneticPr fontId="8"/>
  </si>
  <si>
    <r>
      <rPr>
        <sz val="11"/>
        <rFont val="ＭＳ 明朝"/>
        <family val="1"/>
        <charset val="128"/>
      </rPr>
      <t>■</t>
    </r>
    <r>
      <rPr>
        <sz val="11"/>
        <rFont val="Century"/>
        <family val="1"/>
      </rPr>
      <t>Comparison with FY1990</t>
    </r>
    <phoneticPr fontId="9"/>
  </si>
  <si>
    <r>
      <rPr>
        <sz val="11"/>
        <rFont val="ＭＳ 明朝"/>
        <family val="1"/>
        <charset val="128"/>
      </rPr>
      <t>■</t>
    </r>
    <r>
      <rPr>
        <sz val="11"/>
        <rFont val="Century"/>
        <family val="1"/>
      </rPr>
      <t>Comparison with FY2005</t>
    </r>
    <phoneticPr fontId="9"/>
  </si>
  <si>
    <r>
      <rPr>
        <sz val="11"/>
        <rFont val="ＭＳ 明朝"/>
        <family val="1"/>
        <charset val="128"/>
      </rPr>
      <t>■</t>
    </r>
    <r>
      <rPr>
        <sz val="11"/>
        <rFont val="Century"/>
        <family val="1"/>
      </rPr>
      <t>Comparison with FY2013</t>
    </r>
    <phoneticPr fontId="9"/>
  </si>
  <si>
    <t>Cement Production</t>
    <phoneticPr fontId="9"/>
  </si>
  <si>
    <t>Lime Production</t>
    <phoneticPr fontId="9"/>
  </si>
  <si>
    <t>Glass Production</t>
    <phoneticPr fontId="9"/>
  </si>
  <si>
    <t>Other Process Uses of Carbonates</t>
    <phoneticPr fontId="9"/>
  </si>
  <si>
    <t>Mineral Products</t>
    <phoneticPr fontId="9"/>
  </si>
  <si>
    <t>Ammonia</t>
    <phoneticPr fontId="9"/>
  </si>
  <si>
    <t>Ethylene &amp; Carbide, etc.</t>
    <phoneticPr fontId="9"/>
  </si>
  <si>
    <t>Chemical Industry</t>
    <phoneticPr fontId="9"/>
  </si>
  <si>
    <t>Metal Production</t>
    <phoneticPr fontId="9"/>
  </si>
  <si>
    <t>Non-energy Products from Fuels and Solvent Use</t>
    <phoneticPr fontId="9"/>
  </si>
  <si>
    <t>Carbonated Gas and Dry Ice</t>
    <phoneticPr fontId="9"/>
  </si>
  <si>
    <t>Waste for Energy Purposes</t>
    <phoneticPr fontId="9"/>
  </si>
  <si>
    <t>Waste</t>
    <phoneticPr fontId="9"/>
  </si>
  <si>
    <t>Liming</t>
    <phoneticPr fontId="9"/>
  </si>
  <si>
    <t>Urea Fertilization</t>
    <phoneticPr fontId="9"/>
  </si>
  <si>
    <t>Agriculture</t>
    <phoneticPr fontId="9"/>
  </si>
  <si>
    <t>Other (Agriculture and indirect CO2, etc.)</t>
    <phoneticPr fontId="9"/>
  </si>
  <si>
    <t>Fugitive Emissions from Fuel, etc.</t>
    <phoneticPr fontId="9"/>
  </si>
  <si>
    <t>Indirect CO2</t>
    <phoneticPr fontId="9"/>
  </si>
  <si>
    <t>非エネルギー起源</t>
    <phoneticPr fontId="9"/>
  </si>
  <si>
    <r>
      <t>Non energy related CO</t>
    </r>
    <r>
      <rPr>
        <vertAlign val="subscript"/>
        <sz val="11"/>
        <rFont val="Century"/>
        <family val="1"/>
      </rPr>
      <t>2</t>
    </r>
    <phoneticPr fontId="9"/>
  </si>
  <si>
    <t>FY2017</t>
    <phoneticPr fontId="9"/>
  </si>
  <si>
    <t>in FY2017</t>
    <phoneticPr fontId="9"/>
  </si>
  <si>
    <t>in FY2013</t>
    <phoneticPr fontId="9"/>
  </si>
  <si>
    <t>in FY2005</t>
    <phoneticPr fontId="9"/>
  </si>
  <si>
    <t>in FY1990</t>
    <phoneticPr fontId="9"/>
  </si>
  <si>
    <t>in FY2018</t>
    <phoneticPr fontId="9"/>
  </si>
  <si>
    <t>in FY2019</t>
    <phoneticPr fontId="9"/>
  </si>
  <si>
    <t>in FY2020</t>
    <phoneticPr fontId="9"/>
  </si>
  <si>
    <t xml:space="preserve">   in FY1990</t>
    <phoneticPr fontId="9"/>
  </si>
  <si>
    <t xml:space="preserve">   in FY2005</t>
    <phoneticPr fontId="9"/>
  </si>
  <si>
    <t xml:space="preserve">   in FY2013</t>
    <phoneticPr fontId="9"/>
  </si>
  <si>
    <t xml:space="preserve">   in FY2016</t>
    <phoneticPr fontId="9"/>
  </si>
  <si>
    <t xml:space="preserve">   in FY2017</t>
    <phoneticPr fontId="9"/>
  </si>
  <si>
    <t xml:space="preserve">   in FY2018</t>
    <phoneticPr fontId="9"/>
  </si>
  <si>
    <t xml:space="preserve">   in FY2019</t>
    <phoneticPr fontId="9"/>
  </si>
  <si>
    <t xml:space="preserve"> in FY2019</t>
    <phoneticPr fontId="9"/>
  </si>
  <si>
    <t xml:space="preserve"> in FY2020</t>
    <phoneticPr fontId="9"/>
  </si>
  <si>
    <t xml:space="preserve">  in CY2005</t>
    <phoneticPr fontId="9"/>
  </si>
  <si>
    <t xml:space="preserve">  in CY1990</t>
    <phoneticPr fontId="9"/>
  </si>
  <si>
    <t xml:space="preserve">  in CY2013</t>
    <phoneticPr fontId="9"/>
  </si>
  <si>
    <t xml:space="preserve">  in CY2015</t>
    <phoneticPr fontId="9"/>
  </si>
  <si>
    <t xml:space="preserve">  in CY2016</t>
    <phoneticPr fontId="9"/>
  </si>
  <si>
    <t xml:space="preserve">  in CY2017</t>
    <phoneticPr fontId="9"/>
  </si>
  <si>
    <t xml:space="preserve">  in CY2018</t>
    <phoneticPr fontId="9"/>
  </si>
  <si>
    <t xml:space="preserve">  in CY2019</t>
    <phoneticPr fontId="9"/>
  </si>
  <si>
    <t xml:space="preserve">  in CY2020</t>
    <phoneticPr fontId="9"/>
  </si>
  <si>
    <t>in FY2016</t>
    <phoneticPr fontId="9"/>
  </si>
  <si>
    <t>in FY2015</t>
    <phoneticPr fontId="9"/>
  </si>
  <si>
    <t>in FY2014</t>
    <phoneticPr fontId="9"/>
  </si>
  <si>
    <t>事業用発電及び熱供給</t>
    <rPh sb="0" eb="3">
      <t>ジギョウヨウ</t>
    </rPh>
    <rPh sb="3" eb="5">
      <t>ハツデン</t>
    </rPh>
    <rPh sb="5" eb="6">
      <t>オヨ</t>
    </rPh>
    <rPh sb="7" eb="8">
      <t>ネツ</t>
    </rPh>
    <rPh sb="8" eb="10">
      <t>キョウキュウ</t>
    </rPh>
    <phoneticPr fontId="9"/>
  </si>
  <si>
    <t>石油製品製造</t>
    <rPh sb="0" eb="2">
      <t>セキユ</t>
    </rPh>
    <rPh sb="2" eb="4">
      <t>セイヒン</t>
    </rPh>
    <rPh sb="4" eb="6">
      <t>セイゾウ</t>
    </rPh>
    <phoneticPr fontId="9"/>
  </si>
  <si>
    <r>
      <t xml:space="preserve">5. </t>
    </r>
    <r>
      <rPr>
        <b/>
        <sz val="11"/>
        <rFont val="ＭＳ 明朝"/>
        <family val="1"/>
        <charset val="128"/>
      </rPr>
      <t>廃棄物</t>
    </r>
    <rPh sb="3" eb="6">
      <t>ハイキブツ</t>
    </rPh>
    <phoneticPr fontId="9"/>
  </si>
  <si>
    <r>
      <rPr>
        <sz val="10"/>
        <rFont val="ＭＳ Ｐ明朝"/>
        <family val="1"/>
        <charset val="128"/>
      </rPr>
      <t>一人当たり</t>
    </r>
    <r>
      <rPr>
        <sz val="10"/>
        <rFont val="Century"/>
        <family val="1"/>
      </rPr>
      <t>CO</t>
    </r>
    <r>
      <rPr>
        <vertAlign val="subscript"/>
        <sz val="10"/>
        <rFont val="Century"/>
        <family val="1"/>
      </rPr>
      <t>2</t>
    </r>
    <r>
      <rPr>
        <sz val="10"/>
        <rFont val="ＭＳ 明朝"/>
        <family val="1"/>
        <charset val="128"/>
      </rPr>
      <t>排出量</t>
    </r>
    <rPh sb="0" eb="2">
      <t>ヒトリ</t>
    </rPh>
    <rPh sb="2" eb="3">
      <t>ア</t>
    </rPh>
    <rPh sb="8" eb="10">
      <t>ハイシュツ</t>
    </rPh>
    <rPh sb="10" eb="11">
      <t>リョウ</t>
    </rPh>
    <phoneticPr fontId="9"/>
  </si>
  <si>
    <r>
      <rPr>
        <sz val="11"/>
        <rFont val="Segoe UI Symbol"/>
        <family val="3"/>
      </rPr>
      <t>■</t>
    </r>
    <r>
      <rPr>
        <sz val="11"/>
        <rFont val="ＭＳ Ｐゴシック"/>
        <family val="3"/>
        <charset val="128"/>
      </rPr>
      <t>用途別排出量</t>
    </r>
    <r>
      <rPr>
        <sz val="11"/>
        <rFont val="Century"/>
        <family val="1"/>
      </rPr>
      <t xml:space="preserve"> [kg-CO</t>
    </r>
    <r>
      <rPr>
        <vertAlign val="subscript"/>
        <sz val="11"/>
        <rFont val="Century"/>
        <family val="1"/>
      </rPr>
      <t>2</t>
    </r>
    <r>
      <rPr>
        <sz val="11"/>
        <rFont val="Century"/>
        <family val="1"/>
      </rPr>
      <t>/</t>
    </r>
    <r>
      <rPr>
        <sz val="11"/>
        <rFont val="ＭＳ Ｐゴシック"/>
        <family val="3"/>
        <charset val="128"/>
      </rPr>
      <t>世帯</t>
    </r>
    <r>
      <rPr>
        <sz val="11"/>
        <rFont val="Century"/>
        <family val="1"/>
      </rPr>
      <t>]</t>
    </r>
    <phoneticPr fontId="9"/>
  </si>
  <si>
    <r>
      <rPr>
        <sz val="11"/>
        <rFont val="Segoe UI Symbol"/>
        <family val="1"/>
      </rPr>
      <t>■</t>
    </r>
    <r>
      <rPr>
        <sz val="11"/>
        <rFont val="ＭＳ 明朝"/>
        <family val="1"/>
        <charset val="128"/>
      </rPr>
      <t>排出量</t>
    </r>
    <r>
      <rPr>
        <sz val="11"/>
        <rFont val="Century"/>
        <family val="1"/>
      </rPr>
      <t>(CO</t>
    </r>
    <r>
      <rPr>
        <vertAlign val="subscript"/>
        <sz val="11"/>
        <rFont val="Century"/>
        <family val="1"/>
      </rPr>
      <t xml:space="preserve">2 </t>
    </r>
    <r>
      <rPr>
        <sz val="11"/>
        <rFont val="ＭＳ 明朝"/>
        <family val="1"/>
        <charset val="128"/>
      </rPr>
      <t>換算</t>
    </r>
    <r>
      <rPr>
        <sz val="11"/>
        <rFont val="Century"/>
        <family val="1"/>
      </rPr>
      <t>) [kt CO</t>
    </r>
    <r>
      <rPr>
        <vertAlign val="subscript"/>
        <sz val="11"/>
        <rFont val="Century"/>
        <family val="1"/>
      </rPr>
      <t>2</t>
    </r>
    <r>
      <rPr>
        <sz val="11"/>
        <rFont val="Century"/>
        <family val="1"/>
      </rPr>
      <t xml:space="preserve"> eq.]</t>
    </r>
    <rPh sb="1" eb="3">
      <t>ハイシュツ</t>
    </rPh>
    <rPh sb="3" eb="4">
      <t>リョウ</t>
    </rPh>
    <rPh sb="9" eb="11">
      <t>カンザン</t>
    </rPh>
    <phoneticPr fontId="9"/>
  </si>
  <si>
    <r>
      <rPr>
        <b/>
        <sz val="12"/>
        <rFont val="ＭＳ Ｐ明朝"/>
        <family val="1"/>
        <charset val="128"/>
      </rPr>
      <t>＜確報値＞</t>
    </r>
    <rPh sb="1" eb="3">
      <t>カクホウ</t>
    </rPh>
    <rPh sb="3" eb="4">
      <t>チ</t>
    </rPh>
    <phoneticPr fontId="8"/>
  </si>
  <si>
    <r>
      <rPr>
        <sz val="11"/>
        <rFont val="ＭＳ 明朝"/>
        <family val="1"/>
        <charset val="128"/>
      </rPr>
      <t>シート名／</t>
    </r>
    <r>
      <rPr>
        <sz val="11"/>
        <rFont val="Century"/>
        <family val="1"/>
      </rPr>
      <t>Sheets</t>
    </r>
    <rPh sb="3" eb="4">
      <t>メイ</t>
    </rPh>
    <phoneticPr fontId="9"/>
  </si>
  <si>
    <r>
      <rPr>
        <u/>
        <sz val="11"/>
        <color indexed="12"/>
        <rFont val="ＭＳ Ｐゴシック"/>
        <family val="3"/>
        <charset val="128"/>
      </rPr>
      <t>単位／地球温暖化係数／その他注意事項</t>
    </r>
    <rPh sb="0" eb="2">
      <t>タンイ</t>
    </rPh>
    <rPh sb="3" eb="5">
      <t>チキュウ</t>
    </rPh>
    <rPh sb="5" eb="8">
      <t>オンダンカ</t>
    </rPh>
    <rPh sb="8" eb="10">
      <t>ケイスウ</t>
    </rPh>
    <rPh sb="13" eb="14">
      <t>タ</t>
    </rPh>
    <rPh sb="14" eb="16">
      <t>チュウイ</t>
    </rPh>
    <rPh sb="16" eb="18">
      <t>ジコウ</t>
    </rPh>
    <phoneticPr fontId="9"/>
  </si>
  <si>
    <r>
      <rPr>
        <u/>
        <sz val="11"/>
        <color indexed="12"/>
        <rFont val="ＭＳ Ｐゴシック"/>
        <family val="3"/>
        <charset val="128"/>
      </rPr>
      <t>温室効果ガス排出量</t>
    </r>
    <rPh sb="0" eb="2">
      <t>オンシツ</t>
    </rPh>
    <rPh sb="2" eb="4">
      <t>コウカ</t>
    </rPh>
    <rPh sb="6" eb="8">
      <t>ハイシュツ</t>
    </rPh>
    <rPh sb="8" eb="9">
      <t>リョウ</t>
    </rPh>
    <phoneticPr fontId="9"/>
  </si>
  <si>
    <r>
      <rPr>
        <u/>
        <sz val="11"/>
        <color indexed="12"/>
        <rFont val="ＭＳ Ｐゴシック"/>
        <family val="3"/>
        <charset val="128"/>
      </rPr>
      <t>京都議定書に基づく吸収源活動の排出・吸収量</t>
    </r>
    <phoneticPr fontId="9"/>
  </si>
  <si>
    <r>
      <rPr>
        <u/>
        <sz val="11"/>
        <color indexed="12"/>
        <rFont val="ＭＳ Ｐゴシック"/>
        <family val="3"/>
        <charset val="128"/>
      </rPr>
      <t>国際バンカー油起源の</t>
    </r>
    <r>
      <rPr>
        <u/>
        <sz val="11"/>
        <color indexed="12"/>
        <rFont val="Century"/>
        <family val="1"/>
      </rPr>
      <t xml:space="preserve">GHG </t>
    </r>
    <r>
      <rPr>
        <u/>
        <sz val="11"/>
        <color indexed="12"/>
        <rFont val="ＭＳ Ｐゴシック"/>
        <family val="3"/>
        <charset val="128"/>
      </rPr>
      <t>排出量　【参考値】</t>
    </r>
    <rPh sb="0" eb="2">
      <t>コクサイ</t>
    </rPh>
    <rPh sb="6" eb="9">
      <t>ユキゲン</t>
    </rPh>
    <rPh sb="14" eb="17">
      <t>ハイシュツリョウ</t>
    </rPh>
    <rPh sb="19" eb="21">
      <t>サンコウ</t>
    </rPh>
    <rPh sb="21" eb="22">
      <t>チ</t>
    </rPh>
    <phoneticPr fontId="9"/>
  </si>
  <si>
    <r>
      <rPr>
        <b/>
        <sz val="16"/>
        <rFont val="ＭＳ Ｐゴシック"/>
        <family val="3"/>
        <charset val="128"/>
      </rPr>
      <t>日本の温室効果ガス排出量データ（</t>
    </r>
    <r>
      <rPr>
        <b/>
        <sz val="16"/>
        <rFont val="Century"/>
        <family val="1"/>
      </rPr>
      <t>1990</t>
    </r>
    <r>
      <rPr>
        <b/>
        <sz val="16"/>
        <rFont val="ＭＳ Ｐゴシック"/>
        <family val="3"/>
        <charset val="128"/>
      </rPr>
      <t>～</t>
    </r>
    <r>
      <rPr>
        <b/>
        <sz val="16"/>
        <rFont val="Century"/>
        <family val="1"/>
      </rPr>
      <t>2017</t>
    </r>
    <r>
      <rPr>
        <b/>
        <sz val="16"/>
        <rFont val="ＭＳ Ｐゴシック"/>
        <family val="3"/>
        <charset val="128"/>
      </rPr>
      <t>年度確報値）</t>
    </r>
    <phoneticPr fontId="9"/>
  </si>
  <si>
    <r>
      <t>Allocated CO</t>
    </r>
    <r>
      <rPr>
        <b/>
        <vertAlign val="subscript"/>
        <sz val="16"/>
        <rFont val="Century"/>
        <family val="1"/>
      </rPr>
      <t>2</t>
    </r>
    <r>
      <rPr>
        <b/>
        <sz val="16"/>
        <rFont val="Century"/>
        <family val="1"/>
      </rPr>
      <t xml:space="preserve"> emissions by sector (Summary) </t>
    </r>
    <phoneticPr fontId="9"/>
  </si>
  <si>
    <t>(in FY2005, 2013 and 2017)</t>
    <phoneticPr fontId="9"/>
  </si>
  <si>
    <r>
      <t>18.</t>
    </r>
    <r>
      <rPr>
        <sz val="11"/>
        <rFont val="ＭＳ Ｐ明朝"/>
        <family val="1"/>
        <charset val="128"/>
      </rPr>
      <t>【</t>
    </r>
    <r>
      <rPr>
        <sz val="11"/>
        <rFont val="Century"/>
        <family val="1"/>
      </rPr>
      <t>Annex</t>
    </r>
    <r>
      <rPr>
        <sz val="11"/>
        <rFont val="ＭＳ Ｐ明朝"/>
        <family val="1"/>
        <charset val="128"/>
      </rPr>
      <t>】</t>
    </r>
    <r>
      <rPr>
        <sz val="11"/>
        <rFont val="Century"/>
        <family val="1"/>
      </rPr>
      <t>CRF-CO2</t>
    </r>
    <phoneticPr fontId="9"/>
  </si>
  <si>
    <r>
      <rPr>
        <sz val="11"/>
        <rFont val="Segoe UI Symbol"/>
        <family val="1"/>
      </rPr>
      <t>■</t>
    </r>
    <r>
      <rPr>
        <sz val="11"/>
        <rFont val="ＭＳ 明朝"/>
        <family val="1"/>
        <charset val="128"/>
      </rPr>
      <t>排出量</t>
    </r>
    <r>
      <rPr>
        <sz val="11"/>
        <rFont val="Century"/>
        <family val="1"/>
      </rPr>
      <t>(CO</t>
    </r>
    <r>
      <rPr>
        <vertAlign val="subscript"/>
        <sz val="11"/>
        <rFont val="Century"/>
        <family val="1"/>
      </rPr>
      <t xml:space="preserve">2 </t>
    </r>
    <r>
      <rPr>
        <sz val="11"/>
        <rFont val="ＭＳ 明朝"/>
        <family val="1"/>
        <charset val="128"/>
      </rPr>
      <t>換算</t>
    </r>
    <r>
      <rPr>
        <sz val="11"/>
        <rFont val="Century"/>
        <family val="1"/>
      </rPr>
      <t>)  [kt CO</t>
    </r>
    <r>
      <rPr>
        <vertAlign val="subscript"/>
        <sz val="11"/>
        <rFont val="Century"/>
        <family val="1"/>
      </rPr>
      <t>2</t>
    </r>
    <r>
      <rPr>
        <sz val="11"/>
        <rFont val="Century"/>
        <family val="1"/>
      </rPr>
      <t xml:space="preserve"> eq.]</t>
    </r>
    <rPh sb="1" eb="3">
      <t>ハイシュツ</t>
    </rPh>
    <rPh sb="3" eb="4">
      <t>リョウ</t>
    </rPh>
    <rPh sb="9" eb="11">
      <t>カンザン</t>
    </rPh>
    <phoneticPr fontId="9"/>
  </si>
  <si>
    <r>
      <rPr>
        <sz val="11"/>
        <rFont val="Segoe UI Symbol"/>
        <family val="1"/>
      </rPr>
      <t>■</t>
    </r>
    <r>
      <rPr>
        <sz val="11"/>
        <rFont val="ＭＳ 明朝"/>
        <family val="1"/>
        <charset val="128"/>
      </rPr>
      <t>排出量（</t>
    </r>
    <r>
      <rPr>
        <sz val="11"/>
        <rFont val="Century"/>
        <family val="1"/>
      </rPr>
      <t>CO</t>
    </r>
    <r>
      <rPr>
        <vertAlign val="subscript"/>
        <sz val="11"/>
        <rFont val="Century"/>
        <family val="1"/>
      </rPr>
      <t xml:space="preserve">2 </t>
    </r>
    <r>
      <rPr>
        <sz val="11"/>
        <rFont val="ＭＳ 明朝"/>
        <family val="1"/>
        <charset val="128"/>
      </rPr>
      <t>換算）</t>
    </r>
    <r>
      <rPr>
        <sz val="11"/>
        <rFont val="Century"/>
        <family val="1"/>
      </rPr>
      <t xml:space="preserve"> [kt CO</t>
    </r>
    <r>
      <rPr>
        <vertAlign val="subscript"/>
        <sz val="11"/>
        <rFont val="Century"/>
        <family val="1"/>
      </rPr>
      <t>2</t>
    </r>
    <r>
      <rPr>
        <sz val="11"/>
        <rFont val="Century"/>
        <family val="1"/>
      </rPr>
      <t xml:space="preserve"> eq.]</t>
    </r>
    <rPh sb="1" eb="3">
      <t>ハイシュツ</t>
    </rPh>
    <rPh sb="3" eb="4">
      <t>リョウ</t>
    </rPh>
    <rPh sb="9" eb="11">
      <t>カンザン</t>
    </rPh>
    <phoneticPr fontId="9"/>
  </si>
  <si>
    <r>
      <t>CO</t>
    </r>
    <r>
      <rPr>
        <sz val="11"/>
        <color theme="0" tint="-0.499984740745262"/>
        <rFont val="ＭＳ Ｐ明朝"/>
        <family val="1"/>
        <charset val="128"/>
      </rPr>
      <t>₂</t>
    </r>
    <phoneticPr fontId="9"/>
  </si>
  <si>
    <r>
      <t>N</t>
    </r>
    <r>
      <rPr>
        <sz val="11"/>
        <rFont val="ＭＳ 明朝"/>
        <family val="1"/>
        <charset val="128"/>
      </rPr>
      <t>₂</t>
    </r>
    <r>
      <rPr>
        <sz val="11"/>
        <rFont val="Century"/>
        <family val="1"/>
      </rPr>
      <t>O</t>
    </r>
    <phoneticPr fontId="9"/>
  </si>
  <si>
    <r>
      <t>(2005</t>
    </r>
    <r>
      <rPr>
        <sz val="12"/>
        <rFont val="ＭＳ 明朝"/>
        <family val="1"/>
        <charset val="128"/>
      </rPr>
      <t>年度、</t>
    </r>
    <r>
      <rPr>
        <sz val="12"/>
        <rFont val="Century"/>
        <family val="1"/>
      </rPr>
      <t>2013</t>
    </r>
    <r>
      <rPr>
        <sz val="12"/>
        <rFont val="ＭＳ 明朝"/>
        <family val="1"/>
        <charset val="128"/>
      </rPr>
      <t>年度、</t>
    </r>
    <r>
      <rPr>
        <sz val="12"/>
        <rFont val="Century"/>
        <family val="1"/>
      </rPr>
      <t>2017</t>
    </r>
    <r>
      <rPr>
        <sz val="12"/>
        <rFont val="ＭＳ 明朝"/>
        <family val="1"/>
        <charset val="128"/>
      </rPr>
      <t>年度</t>
    </r>
    <r>
      <rPr>
        <sz val="12"/>
        <rFont val="Century"/>
        <family val="1"/>
      </rPr>
      <t>)</t>
    </r>
    <rPh sb="5" eb="6">
      <t>ネン</t>
    </rPh>
    <rPh sb="6" eb="7">
      <t>ド</t>
    </rPh>
    <rPh sb="12" eb="13">
      <t>ネン</t>
    </rPh>
    <rPh sb="13" eb="14">
      <t>ド</t>
    </rPh>
    <rPh sb="19" eb="20">
      <t>ネン</t>
    </rPh>
    <rPh sb="20" eb="21">
      <t>ド</t>
    </rPh>
    <phoneticPr fontId="9"/>
  </si>
  <si>
    <t>*Including "Statistical discrepancy from power and heat allocation"</t>
    <phoneticPr fontId="9"/>
  </si>
  <si>
    <t>マグネシウム鋳造</t>
    <rPh sb="6" eb="8">
      <t>チュウゾウ</t>
    </rPh>
    <phoneticPr fontId="9"/>
  </si>
  <si>
    <r>
      <rPr>
        <b/>
        <sz val="16"/>
        <rFont val="ＭＳ Ｐゴシック"/>
        <family val="3"/>
        <charset val="128"/>
      </rPr>
      <t xml:space="preserve">エネルギー起源
</t>
    </r>
    <r>
      <rPr>
        <b/>
        <sz val="16"/>
        <rFont val="Century"/>
        <family val="1"/>
      </rPr>
      <t>CO</t>
    </r>
    <r>
      <rPr>
        <b/>
        <vertAlign val="subscript"/>
        <sz val="16"/>
        <rFont val="Century"/>
        <family val="1"/>
      </rPr>
      <t>2</t>
    </r>
    <r>
      <rPr>
        <b/>
        <sz val="16"/>
        <rFont val="ＭＳ Ｐゴシック"/>
        <family val="3"/>
        <charset val="128"/>
      </rPr>
      <t>排出量
（燃料種別）</t>
    </r>
    <rPh sb="5" eb="7">
      <t>キゲン</t>
    </rPh>
    <phoneticPr fontId="9"/>
  </si>
  <si>
    <t>セメント製造</t>
    <rPh sb="4" eb="6">
      <t>セイゾウ</t>
    </rPh>
    <phoneticPr fontId="9"/>
  </si>
  <si>
    <t>石灰製造</t>
    <rPh sb="2" eb="4">
      <t>セイゾウ</t>
    </rPh>
    <phoneticPr fontId="9"/>
  </si>
  <si>
    <t>ガラス製造</t>
    <rPh sb="3" eb="5">
      <t>セイゾウ</t>
    </rPh>
    <phoneticPr fontId="9"/>
  </si>
  <si>
    <t>アンモニア製造</t>
    <rPh sb="5" eb="7">
      <t>セイゾウ</t>
    </rPh>
    <phoneticPr fontId="9"/>
  </si>
  <si>
    <t>エチレン、カーバイド製造ほか</t>
    <rPh sb="10" eb="12">
      <t>セイゾウ</t>
    </rPh>
    <phoneticPr fontId="9"/>
  </si>
  <si>
    <t>金属製造</t>
    <rPh sb="0" eb="2">
      <t>キンゾク</t>
    </rPh>
    <rPh sb="2" eb="4">
      <t>セイゾウ</t>
    </rPh>
    <phoneticPr fontId="9"/>
  </si>
  <si>
    <t>その他プロセスにおける炭酸塩の使用</t>
    <rPh sb="2" eb="3">
      <t>タ</t>
    </rPh>
    <rPh sb="11" eb="14">
      <t>タンサンエン</t>
    </rPh>
    <rPh sb="15" eb="17">
      <t>シヨウ</t>
    </rPh>
    <phoneticPr fontId="9"/>
  </si>
  <si>
    <t>燃料からの非エネルギー製品及び溶剤の使用</t>
    <rPh sb="0" eb="2">
      <t>ネンリョウ</t>
    </rPh>
    <rPh sb="5" eb="6">
      <t>ヒ</t>
    </rPh>
    <rPh sb="11" eb="13">
      <t>セイヒン</t>
    </rPh>
    <rPh sb="13" eb="14">
      <t>オヨ</t>
    </rPh>
    <rPh sb="15" eb="17">
      <t>ヨウザイ</t>
    </rPh>
    <rPh sb="18" eb="20">
      <t>シヨウ</t>
    </rPh>
    <phoneticPr fontId="9"/>
  </si>
  <si>
    <t>14.Household (per household)</t>
    <phoneticPr fontId="9"/>
  </si>
  <si>
    <t>15.Household (per capita)</t>
    <phoneticPr fontId="9"/>
  </si>
  <si>
    <r>
      <t>CH</t>
    </r>
    <r>
      <rPr>
        <u/>
        <sz val="8"/>
        <color rgb="FF0000FF"/>
        <rFont val="Century"/>
        <family val="1"/>
      </rPr>
      <t>4</t>
    </r>
    <r>
      <rPr>
        <u/>
        <sz val="11"/>
        <color indexed="12"/>
        <rFont val="Century"/>
        <family val="1"/>
      </rPr>
      <t xml:space="preserve"> </t>
    </r>
    <r>
      <rPr>
        <u/>
        <sz val="11"/>
        <color indexed="12"/>
        <rFont val="ＭＳ Ｐゴシック"/>
        <family val="3"/>
        <charset val="128"/>
      </rPr>
      <t>排出量（詳細表）</t>
    </r>
    <rPh sb="4" eb="7">
      <t>ハイシュツリョウ</t>
    </rPh>
    <rPh sb="8" eb="10">
      <t>ショウサイ</t>
    </rPh>
    <rPh sb="10" eb="11">
      <t>ヒョウ</t>
    </rPh>
    <phoneticPr fontId="9"/>
  </si>
  <si>
    <r>
      <t>CH</t>
    </r>
    <r>
      <rPr>
        <u/>
        <sz val="8"/>
        <color rgb="FF0000FF"/>
        <rFont val="Century"/>
        <family val="1"/>
      </rPr>
      <t>4</t>
    </r>
    <r>
      <rPr>
        <u/>
        <sz val="11"/>
        <color indexed="12"/>
        <rFont val="Century"/>
        <family val="1"/>
      </rPr>
      <t xml:space="preserve"> </t>
    </r>
    <r>
      <rPr>
        <u/>
        <sz val="11"/>
        <color indexed="12"/>
        <rFont val="ＭＳ Ｐゴシック"/>
        <family val="3"/>
        <charset val="128"/>
      </rPr>
      <t>排出量（簡約表）</t>
    </r>
    <rPh sb="4" eb="7">
      <t>ハイシュツリョウ</t>
    </rPh>
    <rPh sb="8" eb="11">
      <t>カンヤクヒョウ</t>
    </rPh>
    <phoneticPr fontId="9"/>
  </si>
  <si>
    <r>
      <t>N</t>
    </r>
    <r>
      <rPr>
        <u/>
        <sz val="8"/>
        <color rgb="FF0000FF"/>
        <rFont val="Century"/>
        <family val="1"/>
      </rPr>
      <t>2</t>
    </r>
    <r>
      <rPr>
        <u/>
        <sz val="11"/>
        <color indexed="12"/>
        <rFont val="Century"/>
        <family val="1"/>
      </rPr>
      <t>O</t>
    </r>
    <r>
      <rPr>
        <u/>
        <sz val="11"/>
        <color indexed="12"/>
        <rFont val="ＭＳ Ｐゴシック"/>
        <family val="3"/>
        <charset val="128"/>
      </rPr>
      <t>排出量（簡約表）</t>
    </r>
    <rPh sb="3" eb="6">
      <t>ハイシュツリョウ</t>
    </rPh>
    <rPh sb="7" eb="10">
      <t>カンヤクヒョウ</t>
    </rPh>
    <phoneticPr fontId="9"/>
  </si>
  <si>
    <r>
      <t>N</t>
    </r>
    <r>
      <rPr>
        <u/>
        <sz val="8"/>
        <color rgb="FF0000FF"/>
        <rFont val="Century"/>
        <family val="1"/>
      </rPr>
      <t>2</t>
    </r>
    <r>
      <rPr>
        <u/>
        <sz val="11"/>
        <color indexed="12"/>
        <rFont val="Century"/>
        <family val="1"/>
      </rPr>
      <t>O</t>
    </r>
    <r>
      <rPr>
        <u/>
        <sz val="11"/>
        <color indexed="12"/>
        <rFont val="ＭＳ Ｐゴシック"/>
        <family val="3"/>
        <charset val="128"/>
      </rPr>
      <t>排出量（詳細表）</t>
    </r>
    <rPh sb="3" eb="6">
      <t>ハイシュツリョウ</t>
    </rPh>
    <rPh sb="7" eb="9">
      <t>ショウサイ</t>
    </rPh>
    <rPh sb="9" eb="10">
      <t>ヒョウ</t>
    </rPh>
    <phoneticPr fontId="9"/>
  </si>
  <si>
    <r>
      <t>F-gas</t>
    </r>
    <r>
      <rPr>
        <u/>
        <sz val="11"/>
        <color indexed="12"/>
        <rFont val="ＭＳ Ｐゴシック"/>
        <family val="3"/>
        <charset val="128"/>
      </rPr>
      <t>（</t>
    </r>
    <r>
      <rPr>
        <u/>
        <sz val="11"/>
        <color indexed="12"/>
        <rFont val="Century"/>
        <family val="1"/>
      </rPr>
      <t>HFCs, PFCs, SF</t>
    </r>
    <r>
      <rPr>
        <u/>
        <sz val="8"/>
        <color rgb="FF0000FF"/>
        <rFont val="Century"/>
        <family val="1"/>
      </rPr>
      <t>6</t>
    </r>
    <r>
      <rPr>
        <u/>
        <sz val="11"/>
        <color indexed="12"/>
        <rFont val="Century"/>
        <family val="1"/>
      </rPr>
      <t>, NF</t>
    </r>
    <r>
      <rPr>
        <u/>
        <sz val="8"/>
        <color rgb="FF0000FF"/>
        <rFont val="Century"/>
        <family val="1"/>
      </rPr>
      <t>3</t>
    </r>
    <r>
      <rPr>
        <u/>
        <sz val="11"/>
        <color indexed="12"/>
        <rFont val="ＭＳ Ｐゴシック"/>
        <family val="3"/>
        <charset val="128"/>
      </rPr>
      <t>）排出量</t>
    </r>
    <rPh sb="27" eb="30">
      <t>ハイシュツリョウ</t>
    </rPh>
    <phoneticPr fontId="9"/>
  </si>
  <si>
    <r>
      <rPr>
        <u/>
        <sz val="11"/>
        <color indexed="12"/>
        <rFont val="ＭＳ Ｐゴシック"/>
        <family val="3"/>
        <charset val="128"/>
      </rPr>
      <t>部門別</t>
    </r>
    <r>
      <rPr>
        <u/>
        <sz val="11"/>
        <color indexed="12"/>
        <rFont val="Century"/>
        <family val="1"/>
      </rPr>
      <t>CO</t>
    </r>
    <r>
      <rPr>
        <u/>
        <sz val="8"/>
        <color rgb="FF0000FF"/>
        <rFont val="Century"/>
        <family val="1"/>
      </rPr>
      <t>2</t>
    </r>
    <r>
      <rPr>
        <u/>
        <sz val="11"/>
        <color indexed="12"/>
        <rFont val="Century"/>
        <family val="1"/>
      </rPr>
      <t xml:space="preserve"> </t>
    </r>
    <r>
      <rPr>
        <u/>
        <sz val="11"/>
        <color indexed="12"/>
        <rFont val="ＭＳ Ｐゴシック"/>
        <family val="3"/>
        <charset val="128"/>
      </rPr>
      <t>排出量【電気・熱配分前排出量】（簡約表）</t>
    </r>
    <rPh sb="0" eb="3">
      <t>ブモンベツ</t>
    </rPh>
    <rPh sb="7" eb="10">
      <t>ハイシュツリョウ</t>
    </rPh>
    <rPh sb="11" eb="13">
      <t>デンキ</t>
    </rPh>
    <rPh sb="14" eb="15">
      <t>ネツ</t>
    </rPh>
    <rPh sb="15" eb="17">
      <t>ハイブン</t>
    </rPh>
    <rPh sb="17" eb="18">
      <t>マエ</t>
    </rPh>
    <rPh sb="18" eb="20">
      <t>ハイシュツ</t>
    </rPh>
    <rPh sb="20" eb="21">
      <t>リョウ</t>
    </rPh>
    <rPh sb="23" eb="24">
      <t>カン</t>
    </rPh>
    <rPh sb="24" eb="25">
      <t>ヤク</t>
    </rPh>
    <rPh sb="25" eb="26">
      <t>ヒョウ</t>
    </rPh>
    <phoneticPr fontId="9"/>
  </si>
  <si>
    <r>
      <rPr>
        <u/>
        <sz val="11"/>
        <color indexed="12"/>
        <rFont val="ＭＳ Ｐゴシック"/>
        <family val="3"/>
        <charset val="128"/>
      </rPr>
      <t>部門別</t>
    </r>
    <r>
      <rPr>
        <u/>
        <sz val="11"/>
        <color indexed="12"/>
        <rFont val="Century"/>
        <family val="1"/>
      </rPr>
      <t>CO</t>
    </r>
    <r>
      <rPr>
        <u/>
        <sz val="8"/>
        <color rgb="FF0000FF"/>
        <rFont val="Century"/>
        <family val="1"/>
      </rPr>
      <t>2</t>
    </r>
    <r>
      <rPr>
        <u/>
        <sz val="11"/>
        <color indexed="12"/>
        <rFont val="Century"/>
        <family val="1"/>
      </rPr>
      <t xml:space="preserve"> </t>
    </r>
    <r>
      <rPr>
        <u/>
        <sz val="11"/>
        <color indexed="12"/>
        <rFont val="ＭＳ Ｐゴシック"/>
        <family val="3"/>
        <charset val="128"/>
      </rPr>
      <t>排出量【電気・熱配分後排出量】（簡約表）</t>
    </r>
    <rPh sb="11" eb="13">
      <t>デンキ</t>
    </rPh>
    <rPh sb="14" eb="15">
      <t>ネツ</t>
    </rPh>
    <rPh sb="15" eb="17">
      <t>ハイブン</t>
    </rPh>
    <rPh sb="17" eb="18">
      <t>ゴ</t>
    </rPh>
    <rPh sb="23" eb="24">
      <t>カン</t>
    </rPh>
    <rPh sb="24" eb="25">
      <t>ヤク</t>
    </rPh>
    <rPh sb="25" eb="26">
      <t>ヒョウ</t>
    </rPh>
    <phoneticPr fontId="9"/>
  </si>
  <si>
    <r>
      <rPr>
        <u/>
        <sz val="11"/>
        <color indexed="12"/>
        <rFont val="ＭＳ Ｐゴシック"/>
        <family val="3"/>
        <charset val="128"/>
      </rPr>
      <t>部門別</t>
    </r>
    <r>
      <rPr>
        <u/>
        <sz val="11"/>
        <color indexed="12"/>
        <rFont val="Century"/>
        <family val="1"/>
      </rPr>
      <t>CO</t>
    </r>
    <r>
      <rPr>
        <u/>
        <sz val="8"/>
        <color rgb="FF0000FF"/>
        <rFont val="Century"/>
        <family val="1"/>
      </rPr>
      <t>2</t>
    </r>
    <r>
      <rPr>
        <u/>
        <sz val="11"/>
        <color indexed="12"/>
        <rFont val="Century"/>
        <family val="1"/>
      </rPr>
      <t xml:space="preserve"> </t>
    </r>
    <r>
      <rPr>
        <u/>
        <sz val="11"/>
        <color indexed="12"/>
        <rFont val="ＭＳ Ｐゴシック"/>
        <family val="3"/>
        <charset val="128"/>
      </rPr>
      <t>排出量【電気・熱配分後排出量】（詳細表）</t>
    </r>
    <rPh sb="11" eb="13">
      <t>デンキ</t>
    </rPh>
    <rPh sb="14" eb="15">
      <t>ネツ</t>
    </rPh>
    <rPh sb="15" eb="17">
      <t>ハイブン</t>
    </rPh>
    <rPh sb="17" eb="18">
      <t>ゴ</t>
    </rPh>
    <rPh sb="23" eb="25">
      <t>ショウサイ</t>
    </rPh>
    <rPh sb="25" eb="26">
      <t>ヒョウ</t>
    </rPh>
    <phoneticPr fontId="9"/>
  </si>
  <si>
    <r>
      <rPr>
        <u/>
        <sz val="11"/>
        <color indexed="12"/>
        <rFont val="ＭＳ Ｐゴシック"/>
        <family val="3"/>
        <charset val="128"/>
      </rPr>
      <t>一人あたり</t>
    </r>
    <r>
      <rPr>
        <u/>
        <sz val="11"/>
        <color indexed="12"/>
        <rFont val="Century"/>
        <family val="1"/>
      </rPr>
      <t>CO</t>
    </r>
    <r>
      <rPr>
        <u/>
        <sz val="8"/>
        <color rgb="FF0000FF"/>
        <rFont val="Century"/>
        <family val="1"/>
      </rPr>
      <t>2</t>
    </r>
    <r>
      <rPr>
        <u/>
        <sz val="11"/>
        <color indexed="12"/>
        <rFont val="Century"/>
        <family val="1"/>
      </rPr>
      <t xml:space="preserve"> </t>
    </r>
    <r>
      <rPr>
        <u/>
        <sz val="11"/>
        <color indexed="12"/>
        <rFont val="ＭＳ Ｐゴシック"/>
        <family val="3"/>
        <charset val="128"/>
      </rPr>
      <t>排出量</t>
    </r>
    <rPh sb="0" eb="2">
      <t>ヒトリ</t>
    </rPh>
    <rPh sb="1" eb="2">
      <t>ニン</t>
    </rPh>
    <rPh sb="9" eb="12">
      <t>ハイシュツリョウ</t>
    </rPh>
    <phoneticPr fontId="9"/>
  </si>
  <si>
    <r>
      <t>GDP</t>
    </r>
    <r>
      <rPr>
        <u/>
        <sz val="11"/>
        <color indexed="12"/>
        <rFont val="ＭＳ Ｐゴシック"/>
        <family val="3"/>
        <charset val="128"/>
      </rPr>
      <t>あたり</t>
    </r>
    <r>
      <rPr>
        <u/>
        <sz val="11"/>
        <color indexed="12"/>
        <rFont val="Century"/>
        <family val="1"/>
      </rPr>
      <t>CO</t>
    </r>
    <r>
      <rPr>
        <u/>
        <sz val="8"/>
        <color rgb="FF0000FF"/>
        <rFont val="Century"/>
        <family val="1"/>
      </rPr>
      <t>2</t>
    </r>
    <r>
      <rPr>
        <u/>
        <sz val="11"/>
        <color indexed="12"/>
        <rFont val="Century"/>
        <family val="1"/>
      </rPr>
      <t xml:space="preserve"> </t>
    </r>
    <r>
      <rPr>
        <u/>
        <sz val="11"/>
        <color indexed="12"/>
        <rFont val="ＭＳ Ｐゴシック"/>
        <family val="3"/>
        <charset val="128"/>
      </rPr>
      <t>排出量</t>
    </r>
    <rPh sb="10" eb="12">
      <t>ハイシュツ</t>
    </rPh>
    <rPh sb="12" eb="13">
      <t>リョウ</t>
    </rPh>
    <phoneticPr fontId="9"/>
  </si>
  <si>
    <r>
      <t>CO</t>
    </r>
    <r>
      <rPr>
        <u/>
        <sz val="8"/>
        <color rgb="FF0000FF"/>
        <rFont val="Century"/>
        <family val="1"/>
      </rPr>
      <t>2</t>
    </r>
    <r>
      <rPr>
        <u/>
        <sz val="11"/>
        <color indexed="12"/>
        <rFont val="Century"/>
        <family val="1"/>
      </rPr>
      <t xml:space="preserve"> emissions by sector (without allocation of CO</t>
    </r>
    <r>
      <rPr>
        <u/>
        <sz val="8"/>
        <color rgb="FF0000FF"/>
        <rFont val="Century"/>
        <family val="1"/>
      </rPr>
      <t>2</t>
    </r>
    <r>
      <rPr>
        <u/>
        <sz val="11"/>
        <color indexed="12"/>
        <rFont val="Century"/>
        <family val="1"/>
      </rPr>
      <t xml:space="preserve"> emissions from power generation and steam generation to each sector) (Summary)</t>
    </r>
    <phoneticPr fontId="9"/>
  </si>
  <si>
    <r>
      <t>Allocated CO</t>
    </r>
    <r>
      <rPr>
        <u/>
        <sz val="8"/>
        <color rgb="FF0000FF"/>
        <rFont val="Century"/>
        <family val="1"/>
      </rPr>
      <t>2</t>
    </r>
    <r>
      <rPr>
        <u/>
        <sz val="11"/>
        <color indexed="12"/>
        <rFont val="Century"/>
        <family val="1"/>
      </rPr>
      <t xml:space="preserve"> emissions by sector (Summary) (with allocation of CO</t>
    </r>
    <r>
      <rPr>
        <u/>
        <sz val="8"/>
        <color rgb="FF0000FF"/>
        <rFont val="Century"/>
        <family val="1"/>
      </rPr>
      <t>2</t>
    </r>
    <r>
      <rPr>
        <u/>
        <sz val="11"/>
        <color indexed="12"/>
        <rFont val="Century"/>
        <family val="1"/>
      </rPr>
      <t xml:space="preserve"> emissions from power generation and steam generation to each sector)</t>
    </r>
    <phoneticPr fontId="9"/>
  </si>
  <si>
    <r>
      <t>Allocated CO</t>
    </r>
    <r>
      <rPr>
        <u/>
        <sz val="8"/>
        <color rgb="FF0000FF"/>
        <rFont val="Century"/>
        <family val="1"/>
      </rPr>
      <t>2</t>
    </r>
    <r>
      <rPr>
        <u/>
        <sz val="11"/>
        <color indexed="12"/>
        <rFont val="Century"/>
        <family val="1"/>
      </rPr>
      <t xml:space="preserve"> emissions by sector (Detail)   (with allocation of CO</t>
    </r>
    <r>
      <rPr>
        <u/>
        <sz val="8"/>
        <color rgb="FF0000FF"/>
        <rFont val="Century"/>
        <family val="1"/>
      </rPr>
      <t>2</t>
    </r>
    <r>
      <rPr>
        <u/>
        <sz val="11"/>
        <color indexed="12"/>
        <rFont val="Century"/>
        <family val="1"/>
      </rPr>
      <t xml:space="preserve"> emissions from power generation and steam generation to each sector)</t>
    </r>
    <phoneticPr fontId="9"/>
  </si>
  <si>
    <r>
      <t>CO</t>
    </r>
    <r>
      <rPr>
        <u/>
        <sz val="8"/>
        <color rgb="FF0000FF"/>
        <rFont val="Century"/>
        <family val="1"/>
      </rPr>
      <t>2</t>
    </r>
    <r>
      <rPr>
        <u/>
        <sz val="11"/>
        <color indexed="12"/>
        <rFont val="Century"/>
        <family val="1"/>
      </rPr>
      <t xml:space="preserve"> emissions per capita</t>
    </r>
    <phoneticPr fontId="9"/>
  </si>
  <si>
    <r>
      <t>CO</t>
    </r>
    <r>
      <rPr>
        <u/>
        <sz val="8"/>
        <color rgb="FF0000FF"/>
        <rFont val="Century"/>
        <family val="1"/>
      </rPr>
      <t>2</t>
    </r>
    <r>
      <rPr>
        <u/>
        <sz val="11"/>
        <color indexed="12"/>
        <rFont val="Century"/>
        <family val="1"/>
      </rPr>
      <t xml:space="preserve"> emissions per GDP</t>
    </r>
    <phoneticPr fontId="9"/>
  </si>
  <si>
    <r>
      <t>CO</t>
    </r>
    <r>
      <rPr>
        <u/>
        <sz val="8"/>
        <color rgb="FF0000FF"/>
        <rFont val="Century"/>
        <family val="1"/>
      </rPr>
      <t>2</t>
    </r>
    <r>
      <rPr>
        <u/>
        <sz val="11"/>
        <color indexed="12"/>
        <rFont val="Century"/>
        <family val="1"/>
      </rPr>
      <t xml:space="preserve"> emissions by fuel type </t>
    </r>
    <phoneticPr fontId="9"/>
  </si>
  <si>
    <r>
      <t>CH</t>
    </r>
    <r>
      <rPr>
        <u/>
        <sz val="8"/>
        <color rgb="FF0000FF"/>
        <rFont val="Century"/>
        <family val="1"/>
      </rPr>
      <t>4</t>
    </r>
    <r>
      <rPr>
        <u/>
        <sz val="11"/>
        <color indexed="12"/>
        <rFont val="Century"/>
        <family val="1"/>
      </rPr>
      <t xml:space="preserve"> emissions (Summary)</t>
    </r>
    <phoneticPr fontId="9"/>
  </si>
  <si>
    <r>
      <t>CH</t>
    </r>
    <r>
      <rPr>
        <u/>
        <sz val="8"/>
        <color rgb="FF0000FF"/>
        <rFont val="Century"/>
        <family val="1"/>
      </rPr>
      <t>4</t>
    </r>
    <r>
      <rPr>
        <u/>
        <sz val="11"/>
        <color indexed="12"/>
        <rFont val="Century"/>
        <family val="1"/>
      </rPr>
      <t xml:space="preserve"> emissions (Detail)</t>
    </r>
    <phoneticPr fontId="9"/>
  </si>
  <si>
    <r>
      <t>Allocated CO</t>
    </r>
    <r>
      <rPr>
        <b/>
        <vertAlign val="subscript"/>
        <sz val="16"/>
        <rFont val="Century"/>
        <family val="1"/>
      </rPr>
      <t>2</t>
    </r>
    <r>
      <rPr>
        <b/>
        <sz val="16"/>
        <rFont val="Century"/>
        <family val="1"/>
      </rPr>
      <t xml:space="preserve"> emissions by sector
(Detail) </t>
    </r>
    <phoneticPr fontId="9"/>
  </si>
  <si>
    <r>
      <t>N</t>
    </r>
    <r>
      <rPr>
        <u/>
        <sz val="8"/>
        <color rgb="FF0000FF"/>
        <rFont val="Century"/>
        <family val="1"/>
      </rPr>
      <t>2</t>
    </r>
    <r>
      <rPr>
        <u/>
        <sz val="11"/>
        <color indexed="12"/>
        <rFont val="Century"/>
        <family val="1"/>
      </rPr>
      <t>O emissions (Summary)</t>
    </r>
    <phoneticPr fontId="9"/>
  </si>
  <si>
    <r>
      <t>N</t>
    </r>
    <r>
      <rPr>
        <u/>
        <sz val="8"/>
        <color rgb="FF0000FF"/>
        <rFont val="Century"/>
        <family val="1"/>
      </rPr>
      <t>2</t>
    </r>
    <r>
      <rPr>
        <u/>
        <sz val="11"/>
        <color indexed="12"/>
        <rFont val="Century"/>
        <family val="1"/>
      </rPr>
      <t>O emissions (Detail)</t>
    </r>
    <phoneticPr fontId="9"/>
  </si>
  <si>
    <r>
      <t>F-gas (HFCs, PFCs, SF</t>
    </r>
    <r>
      <rPr>
        <u/>
        <sz val="8"/>
        <color rgb="FF0000FF"/>
        <rFont val="Century"/>
        <family val="1"/>
      </rPr>
      <t>6</t>
    </r>
    <r>
      <rPr>
        <u/>
        <sz val="11"/>
        <color indexed="12"/>
        <rFont val="Century"/>
        <family val="1"/>
      </rPr>
      <t>, NF</t>
    </r>
    <r>
      <rPr>
        <u/>
        <sz val="8"/>
        <color rgb="FF0000FF"/>
        <rFont val="Century"/>
        <family val="1"/>
      </rPr>
      <t>3</t>
    </r>
    <r>
      <rPr>
        <u/>
        <sz val="11"/>
        <color indexed="12"/>
        <rFont val="Century"/>
        <family val="1"/>
      </rPr>
      <t>) emissions</t>
    </r>
    <phoneticPr fontId="9"/>
  </si>
  <si>
    <t xml:space="preserve">GHG emissions from International Bunker fuel </t>
    <phoneticPr fontId="9"/>
  </si>
  <si>
    <t>廃棄物の焼却と野焼き（エネルギー利用を含まない）</t>
    <rPh sb="0" eb="3">
      <t>ハイキブツ</t>
    </rPh>
    <rPh sb="4" eb="6">
      <t>ショウキャク</t>
    </rPh>
    <rPh sb="7" eb="9">
      <t>ノヤ</t>
    </rPh>
    <rPh sb="16" eb="18">
      <t>リヨウ</t>
    </rPh>
    <rPh sb="19" eb="20">
      <t>フク</t>
    </rPh>
    <phoneticPr fontId="9"/>
  </si>
  <si>
    <t>Incineration and Open Burning of Waste (excluding waste for energy purposes)</t>
    <phoneticPr fontId="9"/>
  </si>
  <si>
    <r>
      <t xml:space="preserve">5C. </t>
    </r>
    <r>
      <rPr>
        <sz val="11"/>
        <rFont val="ＭＳ 明朝"/>
        <family val="1"/>
        <charset val="128"/>
      </rPr>
      <t>廃棄物の焼却と野焼き（エネルギー利用を含まない)</t>
    </r>
    <rPh sb="4" eb="7">
      <t>ハイキブツ</t>
    </rPh>
    <rPh sb="8" eb="10">
      <t>ショウキャク</t>
    </rPh>
    <phoneticPr fontId="9"/>
  </si>
  <si>
    <t>5C. Incineration and Open Burning of Waste
  (excluding waste for energy purposes)</t>
    <phoneticPr fontId="9"/>
  </si>
  <si>
    <t>Incineration and Open Burning of Waste
  (excluding waste for energy purposes)</t>
    <phoneticPr fontId="9"/>
  </si>
  <si>
    <r>
      <rPr>
        <sz val="11"/>
        <rFont val="ＭＳ 明朝"/>
        <family val="1"/>
        <charset val="128"/>
      </rPr>
      <t>廃棄物の焼却と野焼き
（エネルギー利用を含まない</t>
    </r>
    <r>
      <rPr>
        <sz val="11"/>
        <rFont val="Century"/>
        <family val="1"/>
      </rPr>
      <t>)</t>
    </r>
    <rPh sb="0" eb="3">
      <t>ハイキブツ</t>
    </rPh>
    <rPh sb="4" eb="6">
      <t>ショウキャク</t>
    </rPh>
    <rPh sb="7" eb="9">
      <t>ノヤ</t>
    </rPh>
    <rPh sb="17" eb="19">
      <t>リヨウ</t>
    </rPh>
    <rPh sb="20" eb="21">
      <t>フク</t>
    </rPh>
    <phoneticPr fontId="9"/>
  </si>
  <si>
    <r>
      <t xml:space="preserve">5D. </t>
    </r>
    <r>
      <rPr>
        <sz val="11"/>
        <rFont val="ＭＳ 明朝"/>
        <family val="1"/>
        <charset val="128"/>
      </rPr>
      <t>排水の処理と放出</t>
    </r>
    <rPh sb="4" eb="6">
      <t>ハイスイ</t>
    </rPh>
    <rPh sb="7" eb="9">
      <t>ショリ</t>
    </rPh>
    <rPh sb="10" eb="12">
      <t>ホウシュツ</t>
    </rPh>
    <phoneticPr fontId="9"/>
  </si>
  <si>
    <t>排水の処理と放出</t>
    <rPh sb="0" eb="2">
      <t>ハイスイ</t>
    </rPh>
    <rPh sb="3" eb="5">
      <t>ショリ</t>
    </rPh>
    <rPh sb="6" eb="8">
      <t>ホウシュツ</t>
    </rPh>
    <phoneticPr fontId="9"/>
  </si>
  <si>
    <r>
      <rPr>
        <sz val="10"/>
        <rFont val="ＭＳ Ｐ明朝"/>
        <family val="1"/>
        <charset val="128"/>
      </rPr>
      <t xml:space="preserve">農業
</t>
    </r>
    <r>
      <rPr>
        <sz val="10"/>
        <rFont val="Century"/>
        <family val="1"/>
      </rPr>
      <t>(</t>
    </r>
    <r>
      <rPr>
        <sz val="10"/>
        <rFont val="ＭＳ Ｐ明朝"/>
        <family val="1"/>
        <charset val="128"/>
      </rPr>
      <t>家畜の消化管内発酵、
稲作等</t>
    </r>
    <r>
      <rPr>
        <sz val="10"/>
        <rFont val="Century"/>
        <family val="1"/>
      </rPr>
      <t>)</t>
    </r>
    <rPh sb="0" eb="2">
      <t>ノウギョウ</t>
    </rPh>
    <phoneticPr fontId="11"/>
  </si>
  <si>
    <r>
      <rPr>
        <sz val="11"/>
        <rFont val="ＭＳ 明朝"/>
        <family val="1"/>
        <charset val="128"/>
      </rPr>
      <t>農地管理活動及び牧草地管理活動の排出・吸収量も算定することとしている。</t>
    </r>
    <phoneticPr fontId="9"/>
  </si>
  <si>
    <r>
      <rPr>
        <sz val="11"/>
        <rFont val="ＭＳ 明朝"/>
        <family val="1"/>
        <charset val="128"/>
      </rPr>
      <t>新規植林・再植林活動及び森林減少活動は京都議定書</t>
    </r>
    <r>
      <rPr>
        <sz val="11"/>
        <rFont val="Century"/>
        <family val="1"/>
      </rPr>
      <t>3</t>
    </r>
    <r>
      <rPr>
        <sz val="11"/>
        <rFont val="ＭＳ 明朝"/>
        <family val="1"/>
        <charset val="128"/>
      </rPr>
      <t>条</t>
    </r>
    <r>
      <rPr>
        <sz val="11"/>
        <rFont val="Century"/>
        <family val="1"/>
      </rPr>
      <t>3</t>
    </r>
    <r>
      <rPr>
        <sz val="11"/>
        <rFont val="ＭＳ 明朝"/>
        <family val="1"/>
        <charset val="128"/>
      </rPr>
      <t>に、森林経営活動・農地管理活動・牧草地管理活動及び</t>
    </r>
    <phoneticPr fontId="9"/>
  </si>
  <si>
    <r>
      <rPr>
        <sz val="11"/>
        <rFont val="ＭＳ 明朝"/>
        <family val="1"/>
        <charset val="128"/>
      </rPr>
      <t>植生回復活動は京都議定書</t>
    </r>
    <r>
      <rPr>
        <sz val="11"/>
        <rFont val="Century"/>
        <family val="1"/>
      </rPr>
      <t>3</t>
    </r>
    <r>
      <rPr>
        <sz val="11"/>
        <rFont val="ＭＳ 明朝"/>
        <family val="1"/>
        <charset val="128"/>
      </rPr>
      <t>条</t>
    </r>
    <r>
      <rPr>
        <sz val="11"/>
        <rFont val="Century"/>
        <family val="1"/>
      </rPr>
      <t>4</t>
    </r>
    <r>
      <rPr>
        <sz val="11"/>
        <rFont val="ＭＳ 明朝"/>
        <family val="1"/>
        <charset val="128"/>
      </rPr>
      <t>に規定されている。我が国は、</t>
    </r>
    <r>
      <rPr>
        <sz val="11"/>
        <rFont val="Century"/>
        <family val="1"/>
      </rPr>
      <t>2013</t>
    </r>
    <r>
      <rPr>
        <sz val="11"/>
        <rFont val="ＭＳ 明朝"/>
        <family val="1"/>
        <charset val="128"/>
      </rPr>
      <t>年度以降は、森林吸収源対策及び植生回復活動に加え、</t>
    </r>
    <phoneticPr fontId="9"/>
  </si>
  <si>
    <t>The activities of afforestation, reforestation (AR), and deforestation (D) are stipulated in the article 3, paragraph 3 of the KP; forest</t>
    <phoneticPr fontId="9"/>
  </si>
  <si>
    <t>management (FM), cropland management (CM), and grazing land management (GM) are stipulated in the article 3, paragraph 4 of the KP.</t>
    <phoneticPr fontId="9"/>
  </si>
  <si>
    <t xml:space="preserve">Japan selected and has been calculating emissions and removals from CM and GM activities since FY2013 in addition to </t>
    <phoneticPr fontId="9"/>
  </si>
  <si>
    <t>those from AR, D, FM and RV activities.</t>
    <phoneticPr fontId="9"/>
  </si>
  <si>
    <r>
      <rPr>
        <sz val="11"/>
        <rFont val="ＭＳ 明朝"/>
        <family val="1"/>
        <charset val="128"/>
      </rPr>
      <t>伐採木材製品（</t>
    </r>
    <r>
      <rPr>
        <sz val="11"/>
        <rFont val="Century"/>
        <family val="1"/>
      </rPr>
      <t>HWP</t>
    </r>
    <r>
      <rPr>
        <sz val="11"/>
        <rFont val="ＭＳ 明朝"/>
        <family val="1"/>
        <charset val="128"/>
      </rPr>
      <t>））に算定することとされている。上表に示したのは、各炭素プールの</t>
    </r>
    <r>
      <rPr>
        <sz val="11"/>
        <rFont val="Century"/>
        <family val="1"/>
      </rPr>
      <t>CO</t>
    </r>
    <r>
      <rPr>
        <vertAlign val="subscript"/>
        <sz val="11"/>
        <rFont val="Century"/>
        <family val="1"/>
      </rPr>
      <t>2</t>
    </r>
    <r>
      <rPr>
        <sz val="11"/>
        <rFont val="ＭＳ 明朝"/>
        <family val="1"/>
        <charset val="128"/>
      </rPr>
      <t>排出・吸収量及び関連する</t>
    </r>
    <phoneticPr fontId="9"/>
  </si>
  <si>
    <r>
      <rPr>
        <sz val="11"/>
        <rFont val="ＭＳ 明朝"/>
        <family val="1"/>
        <charset val="128"/>
      </rPr>
      <t>非</t>
    </r>
    <r>
      <rPr>
        <sz val="11"/>
        <rFont val="Century"/>
        <family val="1"/>
      </rPr>
      <t>CO</t>
    </r>
    <r>
      <rPr>
        <vertAlign val="subscript"/>
        <sz val="11"/>
        <rFont val="Century"/>
        <family val="1"/>
      </rPr>
      <t>2</t>
    </r>
    <r>
      <rPr>
        <sz val="11"/>
        <rFont val="ＭＳ 明朝"/>
        <family val="1"/>
        <charset val="128"/>
      </rPr>
      <t>排出量の合計値である。</t>
    </r>
    <phoneticPr fontId="9"/>
  </si>
  <si>
    <t>Emissions and removals from each activity are required to be estimated for each of the pools (above-ground biomass,</t>
    <phoneticPr fontId="9"/>
  </si>
  <si>
    <t>below-ground biomass, dead wood, litter (fallen leaves and branches), soils, and harvested wood products (HWP) in forest land).</t>
    <phoneticPr fontId="9"/>
  </si>
  <si>
    <r>
      <t>The table above indicates total amount of CO</t>
    </r>
    <r>
      <rPr>
        <vertAlign val="subscript"/>
        <sz val="11"/>
        <rFont val="Century"/>
        <family val="1"/>
      </rPr>
      <t>2</t>
    </r>
    <r>
      <rPr>
        <sz val="11"/>
        <rFont val="Century"/>
        <family val="1"/>
      </rPr>
      <t xml:space="preserve"> emissions/removals for each of the pools and their related non-CO</t>
    </r>
    <r>
      <rPr>
        <vertAlign val="subscript"/>
        <sz val="11"/>
        <rFont val="Century"/>
        <family val="1"/>
      </rPr>
      <t>2</t>
    </r>
    <r>
      <rPr>
        <sz val="11"/>
        <rFont val="Century"/>
        <family val="1"/>
      </rPr>
      <t xml:space="preserve"> emissions/removals.</t>
    </r>
    <phoneticPr fontId="9"/>
  </si>
  <si>
    <t>森林経営活動による吸収量は、森林経営活動の計上のベースラインとして設定された参照レベルや、参照レベル設定時からの</t>
    <phoneticPr fontId="9"/>
  </si>
  <si>
    <t>上表に示したのは当年の吸収量に技術的調整を反映した値である。</t>
    <phoneticPr fontId="9"/>
  </si>
  <si>
    <r>
      <rPr>
        <sz val="11"/>
        <rFont val="ＭＳ 明朝"/>
        <family val="1"/>
        <charset val="128"/>
      </rPr>
      <t>方法論の変更により生じた排出・吸収を除外するための調整値（技術的調整）が考慮される（</t>
    </r>
    <r>
      <rPr>
        <sz val="11"/>
        <rFont val="Century"/>
        <family val="1"/>
      </rPr>
      <t>2/CMP.7</t>
    </r>
    <r>
      <rPr>
        <sz val="11"/>
        <rFont val="ＭＳ 明朝"/>
        <family val="1"/>
        <charset val="128"/>
      </rPr>
      <t>決定）。</t>
    </r>
    <phoneticPr fontId="9"/>
  </si>
  <si>
    <r>
      <rPr>
        <sz val="11"/>
        <rFont val="ＭＳ 明朝"/>
        <family val="1"/>
        <charset val="128"/>
      </rPr>
      <t>森林経営活動による吸収量の算入可能な上限値は、第二約束期間については基準年（</t>
    </r>
    <r>
      <rPr>
        <sz val="11"/>
        <rFont val="Century"/>
        <family val="1"/>
      </rPr>
      <t>1990</t>
    </r>
    <r>
      <rPr>
        <sz val="11"/>
        <rFont val="ＭＳ 明朝"/>
        <family val="1"/>
        <charset val="128"/>
      </rPr>
      <t>年度）総排出量の</t>
    </r>
    <r>
      <rPr>
        <sz val="11"/>
        <rFont val="Century"/>
        <family val="1"/>
      </rPr>
      <t>3.5</t>
    </r>
    <r>
      <rPr>
        <sz val="11"/>
        <rFont val="ＭＳ 明朝"/>
        <family val="1"/>
        <charset val="128"/>
      </rPr>
      <t>％相当と</t>
    </r>
    <phoneticPr fontId="9"/>
  </si>
  <si>
    <r>
      <rPr>
        <sz val="11"/>
        <rFont val="ＭＳ 明朝"/>
        <family val="1"/>
        <charset val="128"/>
      </rPr>
      <t>規定されている。算入可能な値は第二約束期間の最終年（</t>
    </r>
    <r>
      <rPr>
        <sz val="11"/>
        <rFont val="Century"/>
        <family val="1"/>
      </rPr>
      <t>2020</t>
    </r>
    <r>
      <rPr>
        <sz val="11"/>
        <rFont val="ＭＳ 明朝"/>
        <family val="1"/>
        <charset val="128"/>
      </rPr>
      <t>年）に確定する。</t>
    </r>
    <phoneticPr fontId="9"/>
  </si>
  <si>
    <t>排出量の減少分や吸収量の増加分が、吸収量となる。</t>
    <phoneticPr fontId="9"/>
  </si>
  <si>
    <r>
      <rPr>
        <sz val="11"/>
        <rFont val="ＭＳ 明朝"/>
        <family val="1"/>
        <charset val="128"/>
      </rPr>
      <t>農地管理・牧草地管理・植生回復活動には、直近年の排出・吸収量と</t>
    </r>
    <r>
      <rPr>
        <sz val="11"/>
        <rFont val="Century"/>
        <family val="1"/>
      </rPr>
      <t>1990</t>
    </r>
    <r>
      <rPr>
        <sz val="11"/>
        <rFont val="ＭＳ 明朝"/>
        <family val="1"/>
        <charset val="128"/>
      </rPr>
      <t>年度の排出・吸収量との差分を計上しており、</t>
    </r>
    <phoneticPr fontId="9"/>
  </si>
  <si>
    <t xml:space="preserve">For estimating removals resulting from FM activity, reference level, which was provided as base line, and correction value (technical correction) </t>
    <phoneticPr fontId="9"/>
  </si>
  <si>
    <t>The table above shows the current year’s values of removals already reflecting technical correction.</t>
    <phoneticPr fontId="9"/>
  </si>
  <si>
    <t xml:space="preserve">The upper limit of the removals by forest management activities for the second commitment period is stipulated </t>
    <phoneticPr fontId="9"/>
  </si>
  <si>
    <t xml:space="preserve">at 3.5% equivalent of the total emissions in the base year (FY1990). An amount to be included </t>
    <phoneticPr fontId="9"/>
  </si>
  <si>
    <t>in the estimation will be determined in the last year of the second commitment period (FY2020).</t>
    <phoneticPr fontId="9"/>
  </si>
  <si>
    <t xml:space="preserve">CM, GM and RV are accounted to be the difference between emissions/removals in current year and emissions/removals </t>
    <phoneticPr fontId="9"/>
  </si>
  <si>
    <t>in FY1990; decreased amount of emissions and/or increased amount of removals are regarded as removals.</t>
    <phoneticPr fontId="9"/>
  </si>
  <si>
    <t>新規植林・再植林活動</t>
    <phoneticPr fontId="9"/>
  </si>
  <si>
    <r>
      <rPr>
        <sz val="11"/>
        <rFont val="ＭＳ 明朝"/>
        <family val="1"/>
        <charset val="128"/>
      </rPr>
      <t>総排出量比［</t>
    </r>
    <r>
      <rPr>
        <sz val="11"/>
        <rFont val="Century"/>
        <family val="1"/>
      </rPr>
      <t>%</t>
    </r>
    <r>
      <rPr>
        <sz val="11"/>
        <rFont val="ＭＳ 明朝"/>
        <family val="1"/>
        <charset val="128"/>
      </rPr>
      <t>］</t>
    </r>
    <rPh sb="0" eb="1">
      <t>ソウ</t>
    </rPh>
    <rPh sb="1" eb="3">
      <t>ハイシュツ</t>
    </rPh>
    <rPh sb="3" eb="4">
      <t>リョウ</t>
    </rPh>
    <rPh sb="4" eb="5">
      <t>ヒ</t>
    </rPh>
    <phoneticPr fontId="9"/>
  </si>
  <si>
    <t>セメント製造</t>
    <phoneticPr fontId="9"/>
  </si>
  <si>
    <t>石灰製造</t>
    <phoneticPr fontId="9"/>
  </si>
  <si>
    <t>その他プロセスにおける炭酸塩の使用</t>
    <phoneticPr fontId="9"/>
  </si>
  <si>
    <t>鉱物産業</t>
    <rPh sb="0" eb="2">
      <t>コウブツ</t>
    </rPh>
    <rPh sb="2" eb="4">
      <t>サンギョウ</t>
    </rPh>
    <phoneticPr fontId="9"/>
  </si>
  <si>
    <r>
      <t xml:space="preserve">2A </t>
    </r>
    <r>
      <rPr>
        <sz val="11"/>
        <rFont val="ＭＳ 明朝"/>
        <family val="1"/>
        <charset val="128"/>
      </rPr>
      <t>鉱物産業</t>
    </r>
    <rPh sb="3" eb="5">
      <t>コウブツ</t>
    </rPh>
    <rPh sb="5" eb="7">
      <t>サンギョウ</t>
    </rPh>
    <phoneticPr fontId="9"/>
  </si>
  <si>
    <r>
      <t xml:space="preserve">2C </t>
    </r>
    <r>
      <rPr>
        <sz val="11"/>
        <rFont val="ＭＳ 明朝"/>
        <family val="1"/>
        <charset val="128"/>
      </rPr>
      <t>金属製造</t>
    </r>
    <rPh sb="3" eb="5">
      <t>キンゾク</t>
    </rPh>
    <rPh sb="5" eb="7">
      <t>セイゾウ</t>
    </rPh>
    <phoneticPr fontId="9"/>
  </si>
  <si>
    <r>
      <t xml:space="preserve">2D </t>
    </r>
    <r>
      <rPr>
        <sz val="11"/>
        <rFont val="ＭＳ 明朝"/>
        <family val="1"/>
        <charset val="128"/>
      </rPr>
      <t>燃料からの非エネルギー製品及び溶剤の使用</t>
    </r>
    <rPh sb="3" eb="5">
      <t>ネンリョウ</t>
    </rPh>
    <rPh sb="8" eb="9">
      <t>ヒ</t>
    </rPh>
    <rPh sb="14" eb="16">
      <t>セイヒン</t>
    </rPh>
    <rPh sb="16" eb="17">
      <t>オヨ</t>
    </rPh>
    <rPh sb="18" eb="20">
      <t>ヨウザイ</t>
    </rPh>
    <rPh sb="21" eb="23">
      <t>シヨウ</t>
    </rPh>
    <phoneticPr fontId="9"/>
  </si>
  <si>
    <r>
      <t xml:space="preserve">5C </t>
    </r>
    <r>
      <rPr>
        <sz val="11"/>
        <rFont val="ＭＳ 明朝"/>
        <family val="1"/>
        <charset val="128"/>
      </rPr>
      <t>廃棄物の焼却と野焼き（エネルギー利用を含まない）</t>
    </r>
    <rPh sb="3" eb="6">
      <t>ハイキブツ</t>
    </rPh>
    <rPh sb="7" eb="9">
      <t>ショウキャク</t>
    </rPh>
    <rPh sb="10" eb="12">
      <t>ノヤ</t>
    </rPh>
    <rPh sb="19" eb="21">
      <t>リヨウ</t>
    </rPh>
    <rPh sb="22" eb="23">
      <t>フク</t>
    </rPh>
    <phoneticPr fontId="9"/>
  </si>
  <si>
    <r>
      <rPr>
        <sz val="11"/>
        <rFont val="ＭＳ 明朝"/>
        <family val="1"/>
        <charset val="128"/>
      </rPr>
      <t>農地管理活動</t>
    </r>
    <r>
      <rPr>
        <vertAlign val="superscript"/>
        <sz val="11"/>
        <rFont val="ＭＳ Ｐゴシック"/>
        <family val="3"/>
        <charset val="128"/>
      </rPr>
      <t>※</t>
    </r>
    <r>
      <rPr>
        <vertAlign val="superscript"/>
        <sz val="11"/>
        <rFont val="Century"/>
        <family val="1"/>
      </rPr>
      <t>6</t>
    </r>
    <rPh sb="0" eb="2">
      <t>ノウチ</t>
    </rPh>
    <rPh sb="2" eb="4">
      <t>カンリ</t>
    </rPh>
    <phoneticPr fontId="9"/>
  </si>
  <si>
    <r>
      <rPr>
        <sz val="11"/>
        <rFont val="ＭＳ 明朝"/>
        <family val="1"/>
        <charset val="128"/>
      </rPr>
      <t>牧草地管理活動</t>
    </r>
    <r>
      <rPr>
        <vertAlign val="superscript"/>
        <sz val="11"/>
        <rFont val="ＭＳ Ｐゴシック"/>
        <family val="3"/>
        <charset val="128"/>
      </rPr>
      <t>※</t>
    </r>
    <r>
      <rPr>
        <vertAlign val="superscript"/>
        <sz val="11"/>
        <rFont val="Century"/>
        <family val="1"/>
      </rPr>
      <t>6</t>
    </r>
    <rPh sb="0" eb="3">
      <t>ボクソウチ</t>
    </rPh>
    <rPh sb="3" eb="5">
      <t>カンリ</t>
    </rPh>
    <phoneticPr fontId="9"/>
  </si>
  <si>
    <r>
      <rPr>
        <sz val="11"/>
        <rFont val="ＭＳ 明朝"/>
        <family val="1"/>
        <charset val="128"/>
      </rPr>
      <t>植生回復活動</t>
    </r>
    <r>
      <rPr>
        <vertAlign val="superscript"/>
        <sz val="11"/>
        <rFont val="ＭＳ Ｐゴシック"/>
        <family val="3"/>
        <charset val="128"/>
      </rPr>
      <t>※</t>
    </r>
    <r>
      <rPr>
        <vertAlign val="superscript"/>
        <sz val="11"/>
        <rFont val="Century"/>
        <family val="1"/>
      </rPr>
      <t>6</t>
    </r>
    <phoneticPr fontId="9"/>
  </si>
  <si>
    <r>
      <t>Forest management</t>
    </r>
    <r>
      <rPr>
        <vertAlign val="superscript"/>
        <sz val="11"/>
        <rFont val="Century"/>
        <family val="1"/>
      </rPr>
      <t xml:space="preserve"> *4,5</t>
    </r>
    <phoneticPr fontId="9"/>
  </si>
  <si>
    <r>
      <t xml:space="preserve">Afforestation, reforestation </t>
    </r>
    <r>
      <rPr>
        <vertAlign val="superscript"/>
        <sz val="11"/>
        <rFont val="Century"/>
        <family val="1"/>
      </rPr>
      <t>*3</t>
    </r>
    <phoneticPr fontId="9"/>
  </si>
  <si>
    <r>
      <t>KP-LULUCF activity</t>
    </r>
    <r>
      <rPr>
        <vertAlign val="superscript"/>
        <sz val="11"/>
        <rFont val="Century"/>
        <family val="1"/>
      </rPr>
      <t>*1</t>
    </r>
    <r>
      <rPr>
        <sz val="11"/>
        <rFont val="Century"/>
        <family val="1"/>
      </rPr>
      <t>(see notes for the definitions)</t>
    </r>
    <phoneticPr fontId="9"/>
  </si>
  <si>
    <t>溶剤</t>
    <rPh sb="0" eb="2">
      <t>ヨウザイ</t>
    </rPh>
    <phoneticPr fontId="9"/>
  </si>
  <si>
    <r>
      <t>Japan's GHG emissions data (FY1990</t>
    </r>
    <r>
      <rPr>
        <b/>
        <sz val="16"/>
        <rFont val="游ゴシック"/>
        <family val="1"/>
        <charset val="128"/>
      </rPr>
      <t>ｰ</t>
    </r>
    <r>
      <rPr>
        <b/>
        <sz val="16"/>
        <rFont val="Century"/>
        <family val="1"/>
      </rPr>
      <t>2017, Final figures)</t>
    </r>
    <phoneticPr fontId="9"/>
  </si>
  <si>
    <t>Cropland management,  Grazing land management, Urban revegetation</t>
    <phoneticPr fontId="9"/>
  </si>
  <si>
    <r>
      <t>Cropland management (CM)</t>
    </r>
    <r>
      <rPr>
        <vertAlign val="superscript"/>
        <sz val="11"/>
        <rFont val="Century"/>
        <family val="1"/>
      </rPr>
      <t>*6</t>
    </r>
    <phoneticPr fontId="9"/>
  </si>
  <si>
    <r>
      <t>Grazing land management (GM)</t>
    </r>
    <r>
      <rPr>
        <vertAlign val="superscript"/>
        <sz val="11"/>
        <rFont val="Century"/>
        <family val="1"/>
      </rPr>
      <t>*6</t>
    </r>
    <phoneticPr fontId="9"/>
  </si>
  <si>
    <r>
      <t>Revegetation (RV)</t>
    </r>
    <r>
      <rPr>
        <vertAlign val="superscript"/>
        <sz val="11"/>
        <rFont val="Century"/>
        <family val="1"/>
      </rPr>
      <t>*6</t>
    </r>
    <phoneticPr fontId="9"/>
  </si>
  <si>
    <r>
      <rPr>
        <sz val="11"/>
        <rFont val="ＭＳ Ｐ明朝"/>
        <family val="1"/>
        <charset val="128"/>
      </rPr>
      <t>■</t>
    </r>
    <r>
      <rPr>
        <sz val="11"/>
        <rFont val="Century"/>
        <family val="1"/>
      </rPr>
      <t>Population [thousand]</t>
    </r>
    <phoneticPr fontId="9"/>
  </si>
  <si>
    <r>
      <t>Data Source: 1990, 1995, 2000, 2005, 2010, 2015: Population Census ( at 1st Oct.),</t>
    </r>
    <r>
      <rPr>
        <sz val="11"/>
        <rFont val="ＭＳ Ｐ明朝"/>
        <family val="1"/>
        <charset val="128"/>
      </rPr>
      <t>　</t>
    </r>
    <r>
      <rPr>
        <sz val="11"/>
        <rFont val="Century"/>
        <family val="1"/>
      </rPr>
      <t>Other: Year Book of Population Estimated (at 1st Oct.)</t>
    </r>
    <phoneticPr fontId="9"/>
  </si>
  <si>
    <r>
      <rPr>
        <sz val="11"/>
        <rFont val="Segoe UI Symbol"/>
        <family val="1"/>
      </rPr>
      <t>■</t>
    </r>
    <r>
      <rPr>
        <sz val="11"/>
        <rFont val="ＭＳ 明朝"/>
        <family val="1"/>
        <charset val="128"/>
      </rPr>
      <t>燃料種別内訳</t>
    </r>
    <r>
      <rPr>
        <sz val="11"/>
        <rFont val="Century"/>
        <family val="1"/>
      </rPr>
      <t xml:space="preserve"> [kg-CO</t>
    </r>
    <r>
      <rPr>
        <vertAlign val="subscript"/>
        <sz val="11"/>
        <rFont val="Century"/>
        <family val="1"/>
      </rPr>
      <t>2</t>
    </r>
    <r>
      <rPr>
        <sz val="11"/>
        <rFont val="Century"/>
        <family val="1"/>
      </rPr>
      <t>/</t>
    </r>
    <r>
      <rPr>
        <sz val="11"/>
        <rFont val="ＭＳ 明朝"/>
        <family val="1"/>
        <charset val="128"/>
      </rPr>
      <t>人</t>
    </r>
    <r>
      <rPr>
        <sz val="11"/>
        <rFont val="Century"/>
        <family val="1"/>
      </rPr>
      <t>]</t>
    </r>
    <rPh sb="1" eb="3">
      <t>ネンリョウ</t>
    </rPh>
    <rPh sb="3" eb="5">
      <t>シュベツ</t>
    </rPh>
    <rPh sb="5" eb="7">
      <t>ウチワケ</t>
    </rPh>
    <phoneticPr fontId="14"/>
  </si>
  <si>
    <r>
      <rPr>
        <sz val="11"/>
        <rFont val="ＭＳ Ｐ明朝"/>
        <family val="1"/>
        <charset val="128"/>
      </rPr>
      <t>■</t>
    </r>
    <r>
      <rPr>
        <sz val="11"/>
        <rFont val="Century"/>
        <family val="1"/>
      </rPr>
      <t>Emissions by fuel type [kg CO</t>
    </r>
    <r>
      <rPr>
        <vertAlign val="subscript"/>
        <sz val="11"/>
        <rFont val="Century"/>
        <family val="1"/>
      </rPr>
      <t>2</t>
    </r>
    <r>
      <rPr>
        <sz val="11"/>
        <rFont val="Century"/>
        <family val="1"/>
      </rPr>
      <t>/capita]</t>
    </r>
    <phoneticPr fontId="14"/>
  </si>
  <si>
    <r>
      <rPr>
        <sz val="11"/>
        <rFont val="ＭＳ Ｐ明朝"/>
        <family val="1"/>
        <charset val="128"/>
      </rPr>
      <t>■</t>
    </r>
    <r>
      <rPr>
        <sz val="11"/>
        <rFont val="Century"/>
        <family val="1"/>
      </rPr>
      <t>Emissions by purpose [kg CO</t>
    </r>
    <r>
      <rPr>
        <vertAlign val="subscript"/>
        <sz val="11"/>
        <rFont val="Century"/>
        <family val="1"/>
      </rPr>
      <t>2</t>
    </r>
    <r>
      <rPr>
        <sz val="11"/>
        <rFont val="Century"/>
        <family val="1"/>
      </rPr>
      <t>/capita]</t>
    </r>
    <phoneticPr fontId="14"/>
  </si>
  <si>
    <r>
      <t>Household CO</t>
    </r>
    <r>
      <rPr>
        <b/>
        <vertAlign val="subscript"/>
        <sz val="16"/>
        <rFont val="Century"/>
        <family val="1"/>
      </rPr>
      <t>2</t>
    </r>
    <r>
      <rPr>
        <b/>
        <sz val="16"/>
        <rFont val="Century"/>
        <family val="1"/>
      </rPr>
      <t xml:space="preserve"> emissions
(per capita)</t>
    </r>
    <phoneticPr fontId="9"/>
  </si>
  <si>
    <r>
      <t>Ratio to national total GHG</t>
    </r>
    <r>
      <rPr>
        <sz val="11"/>
        <rFont val="ＭＳ 明朝"/>
        <family val="1"/>
        <charset val="128"/>
      </rPr>
      <t>［</t>
    </r>
    <r>
      <rPr>
        <sz val="11"/>
        <rFont val="Century"/>
        <family val="1"/>
      </rPr>
      <t>%</t>
    </r>
    <r>
      <rPr>
        <sz val="11"/>
        <rFont val="ＭＳ 明朝"/>
        <family val="1"/>
        <charset val="128"/>
      </rPr>
      <t>］</t>
    </r>
    <phoneticPr fontId="9"/>
  </si>
  <si>
    <r>
      <t xml:space="preserve">Removals by CM, GM, RV under Kyoto Protocol </t>
    </r>
    <r>
      <rPr>
        <sz val="11"/>
        <rFont val="ＭＳ Ｐゴシック"/>
        <family val="3"/>
        <charset val="128"/>
      </rPr>
      <t>②</t>
    </r>
    <phoneticPr fontId="9"/>
  </si>
  <si>
    <t>農地管理・牧草地管理・都市緑化等の推進</t>
    <rPh sb="0" eb="2">
      <t>ノウチ</t>
    </rPh>
    <rPh sb="2" eb="4">
      <t>カンリ</t>
    </rPh>
    <rPh sb="5" eb="8">
      <t>ボクソウチ</t>
    </rPh>
    <rPh sb="8" eb="10">
      <t>カンリ</t>
    </rPh>
    <rPh sb="11" eb="13">
      <t>トシ</t>
    </rPh>
    <rPh sb="13" eb="15">
      <t>リョクカ</t>
    </rPh>
    <rPh sb="15" eb="16">
      <t>トウ</t>
    </rPh>
    <rPh sb="17" eb="19">
      <t>スイシン</t>
    </rPh>
    <phoneticPr fontId="9"/>
  </si>
  <si>
    <t>紙パルプ</t>
    <rPh sb="0" eb="1">
      <t>カミ</t>
    </rPh>
    <phoneticPr fontId="9"/>
  </si>
  <si>
    <r>
      <rPr>
        <sz val="11"/>
        <rFont val="ＭＳ 明朝"/>
        <family val="1"/>
        <charset val="128"/>
      </rPr>
      <t>アンモニア</t>
    </r>
    <r>
      <rPr>
        <sz val="11"/>
        <rFont val="MS明朝"/>
        <family val="3"/>
        <charset val="128"/>
      </rPr>
      <t>製造</t>
    </r>
    <rPh sb="5" eb="7">
      <t>セイゾウ</t>
    </rPh>
    <phoneticPr fontId="9"/>
  </si>
  <si>
    <r>
      <rPr>
        <u/>
        <sz val="11"/>
        <color indexed="12"/>
        <rFont val="ＭＳ Ｐゴシック"/>
        <family val="3"/>
        <charset val="128"/>
      </rPr>
      <t>【参考】</t>
    </r>
    <r>
      <rPr>
        <u/>
        <sz val="11"/>
        <color indexed="12"/>
        <rFont val="Century"/>
        <family val="1"/>
      </rPr>
      <t>UNFCCC</t>
    </r>
    <r>
      <rPr>
        <u/>
        <sz val="11"/>
        <color indexed="12"/>
        <rFont val="ＭＳ Ｐゴシック"/>
        <family val="3"/>
        <charset val="128"/>
      </rPr>
      <t>に提出された共通報告様式（</t>
    </r>
    <r>
      <rPr>
        <u/>
        <sz val="11"/>
        <color indexed="12"/>
        <rFont val="Century"/>
        <family val="1"/>
      </rPr>
      <t>CRF</t>
    </r>
    <r>
      <rPr>
        <u/>
        <sz val="11"/>
        <color indexed="12"/>
        <rFont val="ＭＳ Ｐゴシック"/>
        <family val="3"/>
        <charset val="128"/>
      </rPr>
      <t>）及び日本国温室効果ガスインベントリ報告書（</t>
    </r>
    <r>
      <rPr>
        <u/>
        <sz val="11"/>
        <color indexed="12"/>
        <rFont val="Century"/>
        <family val="1"/>
      </rPr>
      <t>NIR</t>
    </r>
    <r>
      <rPr>
        <u/>
        <sz val="11"/>
        <color indexed="12"/>
        <rFont val="ＭＳ Ｐゴシック"/>
        <family val="3"/>
        <charset val="128"/>
      </rPr>
      <t>）に記載されている部門別</t>
    </r>
    <r>
      <rPr>
        <u/>
        <sz val="11"/>
        <color indexed="12"/>
        <rFont val="Century"/>
        <family val="1"/>
      </rPr>
      <t>CO</t>
    </r>
    <r>
      <rPr>
        <u/>
        <sz val="7"/>
        <color rgb="FF0000FF"/>
        <rFont val="Century"/>
        <family val="1"/>
      </rPr>
      <t>2</t>
    </r>
    <r>
      <rPr>
        <u/>
        <sz val="11"/>
        <color indexed="12"/>
        <rFont val="Century"/>
        <family val="1"/>
      </rPr>
      <t xml:space="preserve"> </t>
    </r>
    <r>
      <rPr>
        <u/>
        <sz val="11"/>
        <color indexed="12"/>
        <rFont val="ＭＳ Ｐゴシック"/>
        <family val="3"/>
        <charset val="128"/>
      </rPr>
      <t>排出量</t>
    </r>
    <rPh sb="1" eb="3">
      <t>サンコウ</t>
    </rPh>
    <rPh sb="11" eb="13">
      <t>テイシュツ</t>
    </rPh>
    <rPh sb="16" eb="18">
      <t>キョウツウ</t>
    </rPh>
    <rPh sb="18" eb="20">
      <t>ホウコク</t>
    </rPh>
    <rPh sb="20" eb="22">
      <t>ヨウシキ</t>
    </rPh>
    <rPh sb="27" eb="28">
      <t>オヨ</t>
    </rPh>
    <rPh sb="53" eb="55">
      <t>キサイ</t>
    </rPh>
    <phoneticPr fontId="9"/>
  </si>
  <si>
    <r>
      <rPr>
        <u/>
        <sz val="11"/>
        <color indexed="12"/>
        <rFont val="ＭＳ Ｐゴシック"/>
        <family val="3"/>
        <charset val="128"/>
      </rPr>
      <t>部門別</t>
    </r>
    <r>
      <rPr>
        <u/>
        <sz val="11"/>
        <color indexed="12"/>
        <rFont val="Century"/>
        <family val="1"/>
      </rPr>
      <t>CO</t>
    </r>
    <r>
      <rPr>
        <u/>
        <sz val="8"/>
        <color rgb="FF0000FF"/>
        <rFont val="Century"/>
        <family val="1"/>
      </rPr>
      <t>2</t>
    </r>
    <r>
      <rPr>
        <u/>
        <sz val="11"/>
        <color indexed="12"/>
        <rFont val="Century"/>
        <family val="1"/>
      </rPr>
      <t xml:space="preserve"> </t>
    </r>
    <r>
      <rPr>
        <u/>
        <sz val="11"/>
        <color indexed="12"/>
        <rFont val="ＭＳ Ｐゴシック"/>
        <family val="3"/>
        <charset val="128"/>
      </rPr>
      <t>排出量のシェア（電気・熱配分前後のシェア）</t>
    </r>
    <phoneticPr fontId="9"/>
  </si>
  <si>
    <r>
      <t>Breakdown of CO</t>
    </r>
    <r>
      <rPr>
        <u/>
        <sz val="8"/>
        <color rgb="FF0000FF"/>
        <rFont val="Century"/>
        <family val="1"/>
      </rPr>
      <t>2</t>
    </r>
    <r>
      <rPr>
        <u/>
        <sz val="11"/>
        <color indexed="12"/>
        <rFont val="Century"/>
        <family val="1"/>
      </rPr>
      <t xml:space="preserve"> emissions (Share of Unallocated and Allocated emissions)</t>
    </r>
    <phoneticPr fontId="9"/>
  </si>
  <si>
    <r>
      <rPr>
        <u/>
        <sz val="11"/>
        <color indexed="12"/>
        <rFont val="ＭＳ Ｐゴシック"/>
        <family val="3"/>
        <charset val="128"/>
      </rPr>
      <t>エネルギー起源</t>
    </r>
    <r>
      <rPr>
        <u/>
        <sz val="11"/>
        <color indexed="12"/>
        <rFont val="Century"/>
        <family val="1"/>
      </rPr>
      <t>CO</t>
    </r>
    <r>
      <rPr>
        <u/>
        <sz val="7"/>
        <color rgb="FF0000FF"/>
        <rFont val="Century"/>
        <family val="1"/>
      </rPr>
      <t>2</t>
    </r>
    <r>
      <rPr>
        <u/>
        <sz val="11"/>
        <color indexed="12"/>
        <rFont val="Century"/>
        <family val="1"/>
      </rPr>
      <t xml:space="preserve"> </t>
    </r>
    <r>
      <rPr>
        <u/>
        <sz val="11"/>
        <color indexed="12"/>
        <rFont val="ＭＳ Ｐゴシック"/>
        <family val="3"/>
        <charset val="128"/>
      </rPr>
      <t>排出量（燃料種別）</t>
    </r>
    <phoneticPr fontId="9"/>
  </si>
  <si>
    <r>
      <rPr>
        <u/>
        <sz val="11"/>
        <color indexed="12"/>
        <rFont val="ＭＳ Ｐゴシック"/>
        <family val="3"/>
        <charset val="128"/>
      </rPr>
      <t>家庭における</t>
    </r>
    <r>
      <rPr>
        <u/>
        <sz val="11"/>
        <color indexed="12"/>
        <rFont val="Century"/>
        <family val="1"/>
      </rPr>
      <t>CO</t>
    </r>
    <r>
      <rPr>
        <u/>
        <sz val="7"/>
        <color rgb="FF0000FF"/>
        <rFont val="Century"/>
        <family val="1"/>
      </rPr>
      <t>2</t>
    </r>
    <r>
      <rPr>
        <u/>
        <sz val="11"/>
        <color indexed="12"/>
        <rFont val="Century"/>
        <family val="1"/>
      </rPr>
      <t xml:space="preserve"> </t>
    </r>
    <r>
      <rPr>
        <u/>
        <sz val="11"/>
        <color indexed="12"/>
        <rFont val="ＭＳ Ｐゴシック"/>
        <family val="3"/>
        <charset val="128"/>
      </rPr>
      <t>排出量（世帯あたり）</t>
    </r>
    <phoneticPr fontId="9"/>
  </si>
  <si>
    <r>
      <t>Household CO</t>
    </r>
    <r>
      <rPr>
        <u/>
        <sz val="7"/>
        <color indexed="12"/>
        <rFont val="Century"/>
        <family val="1"/>
      </rPr>
      <t>2</t>
    </r>
    <r>
      <rPr>
        <u/>
        <sz val="11"/>
        <color indexed="12"/>
        <rFont val="Century"/>
        <family val="1"/>
      </rPr>
      <t xml:space="preserve"> emissions (per household) </t>
    </r>
    <phoneticPr fontId="9"/>
  </si>
  <si>
    <r>
      <rPr>
        <u/>
        <sz val="11"/>
        <color indexed="12"/>
        <rFont val="ＭＳ Ｐゴシック"/>
        <family val="3"/>
        <charset val="128"/>
      </rPr>
      <t>家庭における</t>
    </r>
    <r>
      <rPr>
        <u/>
        <sz val="11"/>
        <color indexed="12"/>
        <rFont val="Century"/>
        <family val="1"/>
      </rPr>
      <t>CO</t>
    </r>
    <r>
      <rPr>
        <u/>
        <sz val="7"/>
        <color rgb="FF0000FF"/>
        <rFont val="Century"/>
        <family val="1"/>
      </rPr>
      <t>2</t>
    </r>
    <r>
      <rPr>
        <u/>
        <sz val="11"/>
        <color indexed="12"/>
        <rFont val="Century"/>
        <family val="1"/>
      </rPr>
      <t xml:space="preserve"> </t>
    </r>
    <r>
      <rPr>
        <u/>
        <sz val="11"/>
        <color indexed="12"/>
        <rFont val="ＭＳ Ｐゴシック"/>
        <family val="3"/>
        <charset val="128"/>
      </rPr>
      <t>排出量（一人あたり）</t>
    </r>
    <rPh sb="14" eb="16">
      <t>ヒトリ</t>
    </rPh>
    <phoneticPr fontId="9"/>
  </si>
  <si>
    <r>
      <t>Household CO</t>
    </r>
    <r>
      <rPr>
        <u/>
        <sz val="7"/>
        <color indexed="12"/>
        <rFont val="Century"/>
        <family val="1"/>
      </rPr>
      <t>2</t>
    </r>
    <r>
      <rPr>
        <u/>
        <sz val="11"/>
        <color indexed="12"/>
        <rFont val="Century"/>
        <family val="1"/>
      </rPr>
      <t xml:space="preserve"> emissions (per capita)</t>
    </r>
    <phoneticPr fontId="9"/>
  </si>
  <si>
    <r>
      <t>17.</t>
    </r>
    <r>
      <rPr>
        <sz val="11"/>
        <rFont val="ＭＳ Ｐゴシック"/>
        <family val="3"/>
        <charset val="128"/>
      </rPr>
      <t>【</t>
    </r>
    <r>
      <rPr>
        <sz val="11"/>
        <rFont val="Century"/>
        <family val="1"/>
      </rPr>
      <t>Annex</t>
    </r>
    <r>
      <rPr>
        <sz val="11"/>
        <rFont val="ＭＳ Ｐゴシック"/>
        <family val="3"/>
        <charset val="128"/>
      </rPr>
      <t>】</t>
    </r>
    <r>
      <rPr>
        <sz val="11"/>
        <rFont val="Century"/>
        <family val="1"/>
      </rPr>
      <t>GHG-bunker</t>
    </r>
  </si>
  <si>
    <r>
      <rPr>
        <u/>
        <sz val="11"/>
        <color indexed="12"/>
        <rFont val="ＭＳ Ｐゴシック"/>
        <family val="3"/>
        <charset val="128"/>
      </rPr>
      <t>【</t>
    </r>
    <r>
      <rPr>
        <u/>
        <sz val="11"/>
        <color indexed="12"/>
        <rFont val="Century"/>
        <family val="1"/>
      </rPr>
      <t>Annex</t>
    </r>
    <r>
      <rPr>
        <u/>
        <sz val="11"/>
        <color indexed="12"/>
        <rFont val="ＭＳ Ｐゴシック"/>
        <family val="3"/>
        <charset val="128"/>
      </rPr>
      <t>】</t>
    </r>
    <r>
      <rPr>
        <u/>
        <sz val="11"/>
        <color indexed="12"/>
        <rFont val="Century"/>
        <family val="1"/>
      </rPr>
      <t>CO</t>
    </r>
    <r>
      <rPr>
        <u/>
        <sz val="7"/>
        <color rgb="FF0000FF"/>
        <rFont val="Century"/>
        <family val="1"/>
      </rPr>
      <t>2</t>
    </r>
    <r>
      <rPr>
        <u/>
        <sz val="11"/>
        <color indexed="12"/>
        <rFont val="Century"/>
        <family val="1"/>
      </rPr>
      <t xml:space="preserve"> emissions by sector reported in the common reporting format (CRF) and national inventory report (NIR) submitted to the UNFCCC</t>
    </r>
    <phoneticPr fontId="9"/>
  </si>
  <si>
    <t>16th. Apr. 2019</t>
    <phoneticPr fontId="9"/>
  </si>
  <si>
    <t>to exclude emissions/removals due to changes of methodologies from when the reference level was initially set are taken into account (Decision 2/CMP.7).</t>
    <phoneticPr fontId="9"/>
  </si>
  <si>
    <r>
      <t xml:space="preserve">5A. </t>
    </r>
    <r>
      <rPr>
        <sz val="11"/>
        <rFont val="ＭＳ 明朝"/>
        <family val="1"/>
        <charset val="128"/>
      </rPr>
      <t>固形廃棄物の処分</t>
    </r>
    <rPh sb="4" eb="6">
      <t>コケイ</t>
    </rPh>
    <rPh sb="6" eb="9">
      <t>ハイキブツ</t>
    </rPh>
    <rPh sb="10" eb="12">
      <t>ショブン</t>
    </rPh>
    <phoneticPr fontId="9"/>
  </si>
  <si>
    <t>固形廃棄物の処分</t>
    <rPh sb="0" eb="2">
      <t>コケイ</t>
    </rPh>
    <rPh sb="2" eb="5">
      <t>ハイキブツ</t>
    </rPh>
    <rPh sb="6" eb="8">
      <t>ショブン</t>
    </rPh>
    <phoneticPr fontId="9"/>
  </si>
  <si>
    <t>5C Incineration and Open Burning of Waste
  (excluding waste for energy purposes)</t>
    <phoneticPr fontId="9"/>
  </si>
  <si>
    <t>石油由来の界面活性剤の分解</t>
    <phoneticPr fontId="9"/>
  </si>
  <si>
    <t>Decomposition of Petroleum-Derived Surfactants</t>
    <phoneticPr fontId="9"/>
  </si>
  <si>
    <r>
      <t xml:space="preserve">5E </t>
    </r>
    <r>
      <rPr>
        <sz val="11"/>
        <rFont val="ＭＳ 明朝"/>
        <family val="1"/>
        <charset val="128"/>
      </rPr>
      <t>石油由来の界面活性剤の分解</t>
    </r>
    <phoneticPr fontId="9"/>
  </si>
  <si>
    <t>5E Decomposition of Petroleum-Derived Surfactant</t>
    <phoneticPr fontId="9"/>
  </si>
  <si>
    <r>
      <t xml:space="preserve">2. </t>
    </r>
    <r>
      <rPr>
        <b/>
        <sz val="11"/>
        <rFont val="ＭＳ 明朝"/>
        <family val="1"/>
        <charset val="128"/>
      </rPr>
      <t>工業プロセス及び製品の使用</t>
    </r>
    <rPh sb="3" eb="5">
      <t>コウギョウ</t>
    </rPh>
    <rPh sb="9" eb="10">
      <t>オヨ</t>
    </rPh>
    <rPh sb="11" eb="13">
      <t>セイヒン</t>
    </rPh>
    <rPh sb="14" eb="16">
      <t>シヨウ</t>
    </rPh>
    <phoneticPr fontId="9"/>
  </si>
  <si>
    <t>2. Industrial Processes and Product Use</t>
    <phoneticPr fontId="9"/>
  </si>
  <si>
    <r>
      <t xml:space="preserve">2 </t>
    </r>
    <r>
      <rPr>
        <sz val="11"/>
        <rFont val="ＭＳ Ｐ明朝"/>
        <family val="1"/>
        <charset val="128"/>
      </rPr>
      <t>工業プロセス</t>
    </r>
    <r>
      <rPr>
        <sz val="11"/>
        <rFont val="ＭＳ 明朝"/>
        <family val="1"/>
        <charset val="128"/>
      </rPr>
      <t>及び製品の使用</t>
    </r>
    <rPh sb="2" eb="4">
      <t>コウギョウ</t>
    </rPh>
    <phoneticPr fontId="9"/>
  </si>
  <si>
    <t>2. Industrial Processes and Product Use</t>
    <phoneticPr fontId="9"/>
  </si>
  <si>
    <t>Industrial Processes and Product Use</t>
    <phoneticPr fontId="9"/>
  </si>
  <si>
    <t>Industrial Processes and Product Use</t>
    <phoneticPr fontId="11"/>
  </si>
  <si>
    <t>Industrial Processes and Product Use</t>
    <phoneticPr fontId="9"/>
  </si>
  <si>
    <t>Industrial Processes and Product Use</t>
    <phoneticPr fontId="9"/>
  </si>
  <si>
    <t>2. Industrial Processes and Product Use</t>
    <phoneticPr fontId="9"/>
  </si>
  <si>
    <t>NO</t>
  </si>
  <si>
    <t>内閣府　国民経済計算HP
フロー編　Ⅳ．主要系列表　（1）国内総生産（支出側）　実質(連鎖方式) 　年度　xls/ 5.国内総生産（支出側） （上記と同じ値）
http://www.esri.cao.go.jp/jp/sna/data/data_list/kakuhou/files/h28/h28_kaku_top.html#c1</t>
  </si>
  <si>
    <t>→L5-linked_7gas_gioweb 15.家庭における･･･ 行19へ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</si>
</sst>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3">
    <numFmt numFmtId="176" formatCode="#,##0_ "/>
    <numFmt numFmtId="177" formatCode="#,##0.0_ "/>
    <numFmt numFmtId="178" formatCode="0.0_ "/>
    <numFmt numFmtId="179" formatCode="0.0%"/>
    <numFmt numFmtId="180" formatCode="0.00_ "/>
    <numFmt numFmtId="181" formatCode="0.00_);\(0.00\)"/>
    <numFmt numFmtId="182" formatCode="#,##0.0000"/>
    <numFmt numFmtId="183" formatCode="#,##0.00_ "/>
    <numFmt numFmtId="184" formatCode="#,##0.0%;[Red]\-#,##0.0%"/>
    <numFmt numFmtId="185" formatCode="0.0000000000_ "/>
    <numFmt numFmtId="186" formatCode="#,##0.00_);[Red]\(#,##0.00\)"/>
    <numFmt numFmtId="187" formatCode="#,##0_);[Red]\(#,##0\)"/>
    <numFmt numFmtId="188" formatCode="#,##0.00000_ "/>
    <numFmt numFmtId="189" formatCode="#,##0.000000_ "/>
    <numFmt numFmtId="190" formatCode="#,##0.00000000_ "/>
    <numFmt numFmtId="191" formatCode="#0.0%;[Red]\-#0.0%"/>
    <numFmt numFmtId="192" formatCode="#,##0.000_ "/>
    <numFmt numFmtId="193" formatCode="#,##0.0000_);[Red]\(#,##0.0000\)"/>
    <numFmt numFmtId="194" formatCode="#,##0_ ;[Red]\-#,##0\ "/>
    <numFmt numFmtId="195" formatCode="#,##0.00000000_ ;[Red]\-#,##0.00000000\ "/>
    <numFmt numFmtId="196" formatCode="0.E+00"/>
    <numFmt numFmtId="197" formatCode="0.0E+00"/>
    <numFmt numFmtId="198" formatCode="0;_峿"/>
    <numFmt numFmtId="199" formatCode="yyyy/m/d;@"/>
    <numFmt numFmtId="200" formatCode="#,##0.0;[Red]\-#,##0.0"/>
    <numFmt numFmtId="201" formatCode="\+0.0;\ \-0.0"/>
    <numFmt numFmtId="202" formatCode="0_);[Red]\(0\)"/>
    <numFmt numFmtId="203" formatCode="0.000%"/>
    <numFmt numFmtId="204" formatCode="00&quot;00万トン&quot;"/>
    <numFmt numFmtId="205" formatCode="##&quot;億&quot;"/>
    <numFmt numFmtId="206" formatCode="&quot;(&quot;0000&quot;年度)&quot;"/>
    <numFmt numFmtId="207" formatCode="0.0000%"/>
    <numFmt numFmtId="208" formatCode="##&quot;億&quot;#,###&quot;万トン&quot;"/>
    <numFmt numFmtId="209" formatCode="#,##0&quot;万トン&quot;"/>
    <numFmt numFmtId="210" formatCode="##&quot;億&quot;#,###&quot;万t&quot;"/>
    <numFmt numFmtId="211" formatCode="&quot;約&quot;#,##0"/>
    <numFmt numFmtId="212" formatCode="#0.00%;[Red]\-#0.00%"/>
    <numFmt numFmtId="213" formatCode="#0.000%;[Red]\-#0.000%"/>
    <numFmt numFmtId="215" formatCode="&quot;(&quot;yyyy&quot;年度）&quot;"/>
    <numFmt numFmtId="216" formatCode="#0%;[Red]\-#0%"/>
    <numFmt numFmtId="217" formatCode="0.000000%"/>
    <numFmt numFmtId="218" formatCode="#0.0000%;[Red]\-#0.0000%"/>
    <numFmt numFmtId="221" formatCode="0.0"/>
    <numFmt numFmtId="222" formatCode="0.0_);[Red]\(0.0\)"/>
    <numFmt numFmtId="223" formatCode="&quot;(FY&quot;0000&quot;)&quot;"/>
    <numFmt numFmtId="224" formatCode="&quot;（&quot;0000&quot;年度）&quot;"/>
    <numFmt numFmtId="226" formatCode="#,##0.00%;[Red]\-#,##0.00%"/>
    <numFmt numFmtId="227" formatCode="#,##0.0000%;[Red]\-#,##0.0000%"/>
    <numFmt numFmtId="228" formatCode="#,##0%;[Red]\-#,##0%"/>
    <numFmt numFmtId="229" formatCode="#,##0.000%;[Red]\-#,##0.000%"/>
    <numFmt numFmtId="230" formatCode="#,##0.0000_ "/>
    <numFmt numFmtId="235" formatCode="#,##0.0_);[Red]\(#,##0.0\)"/>
    <numFmt numFmtId="236" formatCode="#,##0.0"/>
  </numFmts>
  <fonts count="117">
    <font>
      <sz val="11"/>
      <name val="ＭＳ Ｐゴシック"/>
      <family val="3"/>
      <charset val="128"/>
    </font>
    <font>
      <sz val="9"/>
      <name val="Times New Roman"/>
      <family val="1"/>
    </font>
    <font>
      <b/>
      <sz val="9"/>
      <name val="Times New Roman"/>
      <family val="1"/>
    </font>
    <font>
      <b/>
      <sz val="12"/>
      <name val="Times New Roman"/>
      <family val="1"/>
    </font>
    <font>
      <sz val="8"/>
      <name val="Helvetica"/>
      <family val="2"/>
    </font>
    <font>
      <sz val="10"/>
      <name val="Arial"/>
      <family val="2"/>
    </font>
    <font>
      <sz val="11"/>
      <name val="ＭＳ Ｐゴシック"/>
      <family val="3"/>
      <charset val="128"/>
    </font>
    <font>
      <u/>
      <sz val="11"/>
      <color indexed="12"/>
      <name val="ＭＳ Ｐゴシック"/>
      <family val="3"/>
      <charset val="128"/>
    </font>
    <font>
      <sz val="12"/>
      <name val="細明朝体"/>
      <family val="3"/>
      <charset val="128"/>
    </font>
    <font>
      <sz val="6"/>
      <name val="ＭＳ Ｐゴシック"/>
      <family val="3"/>
      <charset val="128"/>
    </font>
    <font>
      <sz val="11"/>
      <name val="Century"/>
      <family val="1"/>
    </font>
    <font>
      <sz val="11"/>
      <name val="ＭＳ 明朝"/>
      <family val="1"/>
      <charset val="128"/>
    </font>
    <font>
      <vertAlign val="subscript"/>
      <sz val="11"/>
      <name val="Century"/>
      <family val="1"/>
    </font>
    <font>
      <sz val="10"/>
      <name val="ＭＳ 明朝"/>
      <family val="1"/>
      <charset val="128"/>
    </font>
    <font>
      <sz val="6"/>
      <name val="ＭＳ Ｐ明朝"/>
      <family val="1"/>
      <charset val="128"/>
    </font>
    <font>
      <sz val="10"/>
      <name val="Century"/>
      <family val="1"/>
    </font>
    <font>
      <sz val="11"/>
      <name val="ＭＳ Ｐ明朝"/>
      <family val="1"/>
      <charset val="128"/>
    </font>
    <font>
      <b/>
      <sz val="11"/>
      <name val="Century"/>
      <family val="1"/>
    </font>
    <font>
      <sz val="12"/>
      <name val="ＭＳ Ｐゴシック"/>
      <family val="3"/>
      <charset val="128"/>
    </font>
    <font>
      <sz val="9"/>
      <color indexed="8"/>
      <name val="Times New Roman"/>
      <family val="1"/>
    </font>
    <font>
      <sz val="14"/>
      <name val="ＭＳ 明朝"/>
      <family val="1"/>
      <charset val="128"/>
    </font>
    <font>
      <sz val="11"/>
      <color indexed="55"/>
      <name val="Century"/>
      <family val="1"/>
    </font>
    <font>
      <sz val="9"/>
      <name val="ＭＳ Ｐ明朝"/>
      <family val="1"/>
      <charset val="128"/>
    </font>
    <font>
      <sz val="11"/>
      <color indexed="8"/>
      <name val="ＭＳ Ｐゴシック"/>
      <family val="3"/>
      <charset val="128"/>
    </font>
    <font>
      <vertAlign val="superscript"/>
      <sz val="11"/>
      <name val="ＭＳ Ｐ明朝"/>
      <family val="1"/>
      <charset val="128"/>
    </font>
    <font>
      <b/>
      <sz val="11"/>
      <name val="ＭＳ 明朝"/>
      <family val="1"/>
      <charset val="128"/>
    </font>
    <font>
      <b/>
      <sz val="16"/>
      <name val="ＭＳ Ｐゴシック"/>
      <family val="3"/>
      <charset val="128"/>
    </font>
    <font>
      <sz val="12"/>
      <name val="Century"/>
      <family val="1"/>
    </font>
    <font>
      <sz val="9"/>
      <name val="Century"/>
      <family val="1"/>
    </font>
    <font>
      <sz val="8"/>
      <name val="Century"/>
      <family val="1"/>
    </font>
    <font>
      <vertAlign val="superscript"/>
      <sz val="11"/>
      <name val="ＭＳ Ｐゴシック"/>
      <family val="3"/>
      <charset val="128"/>
    </font>
    <font>
      <sz val="11"/>
      <color rgb="FFFF0000"/>
      <name val="Century"/>
      <family val="1"/>
    </font>
    <font>
      <sz val="11"/>
      <color theme="1"/>
      <name val="ＭＳ Ｐゴシック"/>
      <family val="3"/>
      <charset val="128"/>
      <scheme val="minor"/>
    </font>
    <font>
      <sz val="11"/>
      <color theme="0" tint="-0.499984740745262"/>
      <name val="ＭＳ Ｐ明朝"/>
      <family val="1"/>
      <charset val="128"/>
    </font>
    <font>
      <sz val="11"/>
      <color theme="0" tint="-0.499984740745262"/>
      <name val="Century"/>
      <family val="1"/>
    </font>
    <font>
      <b/>
      <sz val="14"/>
      <name val="ＭＳ Ｐゴシック"/>
      <family val="3"/>
      <charset val="128"/>
    </font>
    <font>
      <sz val="11"/>
      <color theme="0" tint="-0.34998626667073579"/>
      <name val="Century"/>
      <family val="1"/>
    </font>
    <font>
      <sz val="11"/>
      <color rgb="FFFF0000"/>
      <name val="ＭＳ Ｐ明朝"/>
      <family val="1"/>
      <charset val="128"/>
    </font>
    <font>
      <sz val="11"/>
      <color rgb="FFFF0000"/>
      <name val="ＭＳ 明朝"/>
      <family val="1"/>
      <charset val="128"/>
    </font>
    <font>
      <vertAlign val="subscript"/>
      <sz val="11"/>
      <name val="ＭＳ 明朝"/>
      <family val="1"/>
      <charset val="128"/>
    </font>
    <font>
      <sz val="11"/>
      <color rgb="FF00B0F0"/>
      <name val="Century"/>
      <family val="1"/>
    </font>
    <font>
      <sz val="8"/>
      <name val="ＭＳ Ｐゴシック"/>
      <family val="3"/>
      <charset val="128"/>
    </font>
    <font>
      <b/>
      <sz val="11"/>
      <color theme="1"/>
      <name val="ＭＳ 明朝"/>
      <family val="1"/>
      <charset val="128"/>
    </font>
    <font>
      <sz val="11"/>
      <color rgb="FFFFFFFF"/>
      <name val="Century"/>
      <family val="1"/>
    </font>
    <font>
      <sz val="11"/>
      <color rgb="FFFFFFFF"/>
      <name val="ＭＳ 明朝"/>
      <family val="1"/>
      <charset val="128"/>
    </font>
    <font>
      <sz val="11"/>
      <color rgb="FFFFFFFF"/>
      <name val="ＭＳ Ｐ明朝"/>
      <family val="1"/>
      <charset val="128"/>
    </font>
    <font>
      <sz val="11"/>
      <color rgb="FFFFC000"/>
      <name val="Century"/>
      <family val="1"/>
    </font>
    <font>
      <sz val="10"/>
      <name val="ＭＳ Ｐ明朝"/>
      <family val="1"/>
      <charset val="128"/>
    </font>
    <font>
      <sz val="10"/>
      <name val="Times New Roman"/>
      <family val="1"/>
      <charset val="128"/>
    </font>
    <font>
      <vertAlign val="superscript"/>
      <sz val="11"/>
      <name val="ＭＳ 明朝"/>
      <family val="1"/>
      <charset val="128"/>
    </font>
    <font>
      <sz val="11"/>
      <color theme="0"/>
      <name val="ＭＳ 明朝"/>
      <family val="1"/>
      <charset val="128"/>
    </font>
    <font>
      <sz val="11"/>
      <color indexed="8"/>
      <name val="ＭＳ 明朝"/>
      <family val="1"/>
      <charset val="128"/>
    </font>
    <font>
      <sz val="11"/>
      <color theme="1"/>
      <name val="ＭＳ 明朝"/>
      <family val="1"/>
      <charset val="128"/>
    </font>
    <font>
      <sz val="12"/>
      <name val="ＭＳ 明朝"/>
      <family val="1"/>
      <charset val="128"/>
    </font>
    <font>
      <sz val="10"/>
      <name val="Century"/>
      <family val="1"/>
      <charset val="128"/>
    </font>
    <font>
      <b/>
      <sz val="16"/>
      <name val="Century"/>
      <family val="1"/>
    </font>
    <font>
      <b/>
      <vertAlign val="subscript"/>
      <sz val="16"/>
      <name val="Century"/>
      <family val="1"/>
    </font>
    <font>
      <sz val="11"/>
      <color theme="0" tint="-0.249977111117893"/>
      <name val="Century"/>
      <family val="1"/>
    </font>
    <font>
      <sz val="14"/>
      <name val="Century"/>
      <family val="1"/>
      <charset val="128"/>
    </font>
    <font>
      <sz val="14"/>
      <name val="Century"/>
      <family val="1"/>
    </font>
    <font>
      <sz val="14"/>
      <name val="ＭＳ Ｐ明朝"/>
      <family val="1"/>
      <charset val="128"/>
    </font>
    <font>
      <sz val="11"/>
      <color rgb="FF000000"/>
      <name val="Calibri"/>
      <family val="2"/>
    </font>
    <font>
      <sz val="11"/>
      <color rgb="FF000000"/>
      <name val="ＭＳ Ｐゴシック"/>
      <family val="3"/>
      <charset val="128"/>
    </font>
    <font>
      <vertAlign val="subscript"/>
      <sz val="10"/>
      <name val="Century"/>
      <family val="1"/>
    </font>
    <font>
      <b/>
      <sz val="11"/>
      <name val="ＭＳ Ｐ明朝"/>
      <family val="1"/>
      <charset val="128"/>
    </font>
    <font>
      <sz val="11"/>
      <color theme="0" tint="-0.34998626667073579"/>
      <name val="ＭＳ Ｐ明朝"/>
      <family val="1"/>
      <charset val="128"/>
    </font>
    <font>
      <sz val="11"/>
      <color theme="0" tint="-0.34998626667073579"/>
      <name val="Century"/>
      <family val="1"/>
      <charset val="128"/>
    </font>
    <font>
      <sz val="9"/>
      <name val="Century"/>
      <family val="1"/>
      <charset val="128"/>
    </font>
    <font>
      <sz val="11"/>
      <color theme="0" tint="-0.249977111117893"/>
      <name val="ＭＳ 明朝"/>
      <family val="1"/>
      <charset val="128"/>
    </font>
    <font>
      <sz val="16"/>
      <name val="Century"/>
      <family val="1"/>
    </font>
    <font>
      <sz val="18"/>
      <name val="Century"/>
      <family val="1"/>
    </font>
    <font>
      <b/>
      <sz val="11"/>
      <color theme="1"/>
      <name val="Century"/>
      <family val="1"/>
    </font>
    <font>
      <sz val="11"/>
      <color indexed="8"/>
      <name val="Century"/>
      <family val="1"/>
    </font>
    <font>
      <b/>
      <vertAlign val="subscript"/>
      <sz val="11"/>
      <color theme="1"/>
      <name val="Century"/>
      <family val="1"/>
    </font>
    <font>
      <b/>
      <sz val="16"/>
      <color rgb="FF00B0F0"/>
      <name val="Century"/>
      <family val="1"/>
    </font>
    <font>
      <sz val="11"/>
      <color theme="1"/>
      <name val="Century"/>
      <family val="1"/>
    </font>
    <font>
      <b/>
      <sz val="14"/>
      <name val="Century"/>
      <family val="1"/>
    </font>
    <font>
      <vertAlign val="superscript"/>
      <sz val="11"/>
      <name val="Century"/>
      <family val="1"/>
    </font>
    <font>
      <sz val="11"/>
      <color theme="0"/>
      <name val="Century"/>
      <family val="1"/>
    </font>
    <font>
      <b/>
      <vertAlign val="subscript"/>
      <sz val="11"/>
      <name val="Century"/>
      <family val="1"/>
    </font>
    <font>
      <u/>
      <sz val="11"/>
      <color indexed="12"/>
      <name val="Century"/>
      <family val="1"/>
    </font>
    <font>
      <vertAlign val="subscript"/>
      <sz val="11"/>
      <color indexed="8"/>
      <name val="Century"/>
      <family val="1"/>
    </font>
    <font>
      <vertAlign val="subscript"/>
      <sz val="11"/>
      <color theme="1"/>
      <name val="Century"/>
      <family val="1"/>
    </font>
    <font>
      <vertAlign val="superscript"/>
      <sz val="11"/>
      <color indexed="8"/>
      <name val="Century"/>
      <family val="1"/>
    </font>
    <font>
      <vertAlign val="subscript"/>
      <sz val="12"/>
      <name val="Century"/>
      <family val="1"/>
    </font>
    <font>
      <sz val="11"/>
      <name val="Century"/>
      <family val="1"/>
      <charset val="128"/>
    </font>
    <font>
      <sz val="11"/>
      <color indexed="8"/>
      <name val="ＭＳ Ｐ明朝"/>
      <family val="1"/>
      <charset val="128"/>
    </font>
    <font>
      <sz val="11"/>
      <color theme="1"/>
      <name val="ＭＳ Ｐ明朝"/>
      <family val="1"/>
      <charset val="128"/>
    </font>
    <font>
      <b/>
      <sz val="16"/>
      <name val="Century"/>
      <family val="3"/>
      <charset val="128"/>
    </font>
    <font>
      <b/>
      <sz val="16"/>
      <name val="ＭＳ Ｐ明朝"/>
      <family val="1"/>
      <charset val="128"/>
    </font>
    <font>
      <sz val="11"/>
      <name val="Times New Roman"/>
      <family val="1"/>
    </font>
    <font>
      <vertAlign val="subscript"/>
      <sz val="11"/>
      <name val="Times New Roman"/>
      <family val="1"/>
    </font>
    <font>
      <sz val="12"/>
      <name val="Times New Roman"/>
      <family val="1"/>
    </font>
    <font>
      <b/>
      <sz val="16"/>
      <name val="Times New Roman"/>
      <family val="1"/>
    </font>
    <font>
      <sz val="11"/>
      <color theme="0" tint="-0.499984740745262"/>
      <name val="ＭＳ 明朝"/>
      <family val="1"/>
      <charset val="128"/>
    </font>
    <font>
      <sz val="10"/>
      <name val="Times New Roman"/>
      <family val="1"/>
    </font>
    <font>
      <sz val="11"/>
      <name val="Times New Roman"/>
      <family val="1"/>
      <charset val="128"/>
    </font>
    <font>
      <sz val="10"/>
      <color theme="0"/>
      <name val="Century"/>
      <family val="1"/>
    </font>
    <font>
      <sz val="10"/>
      <color rgb="FFFFFFFF"/>
      <name val="Century"/>
      <family val="1"/>
    </font>
    <font>
      <b/>
      <sz val="18"/>
      <name val="Century"/>
      <family val="1"/>
    </font>
    <font>
      <sz val="10.5"/>
      <name val="Century"/>
      <family val="1"/>
    </font>
    <font>
      <sz val="11"/>
      <color rgb="FFC00000"/>
      <name val="Century"/>
      <family val="1"/>
    </font>
    <font>
      <sz val="11"/>
      <color indexed="8"/>
      <name val="Century"/>
      <family val="1"/>
      <charset val="128"/>
    </font>
    <font>
      <sz val="11"/>
      <color theme="1"/>
      <name val="Century"/>
      <family val="1"/>
      <charset val="128"/>
    </font>
    <font>
      <sz val="11"/>
      <name val="Century"/>
      <family val="3"/>
      <charset val="128"/>
    </font>
    <font>
      <sz val="12"/>
      <name val="ＭＳ Ｐ明朝"/>
      <family val="1"/>
      <charset val="128"/>
    </font>
    <font>
      <b/>
      <sz val="12"/>
      <name val="ＭＳ Ｐ明朝"/>
      <family val="1"/>
      <charset val="128"/>
    </font>
    <font>
      <b/>
      <sz val="12"/>
      <name val="Century"/>
      <family val="1"/>
    </font>
    <font>
      <sz val="8"/>
      <color indexed="8"/>
      <name val="Century"/>
      <family val="1"/>
    </font>
    <font>
      <sz val="11"/>
      <name val="Segoe UI Symbol"/>
      <family val="1"/>
    </font>
    <font>
      <sz val="11"/>
      <name val="Segoe UI Symbol"/>
      <family val="3"/>
    </font>
    <font>
      <sz val="11"/>
      <name val="Century"/>
      <family val="3"/>
    </font>
    <font>
      <u/>
      <sz val="8"/>
      <color rgb="FF0000FF"/>
      <name val="Century"/>
      <family val="1"/>
    </font>
    <font>
      <b/>
      <sz val="16"/>
      <name val="游ゴシック"/>
      <family val="1"/>
      <charset val="128"/>
    </font>
    <font>
      <sz val="11"/>
      <name val="MS明朝"/>
      <family val="3"/>
      <charset val="128"/>
    </font>
    <font>
      <u/>
      <sz val="7"/>
      <color rgb="FF0000FF"/>
      <name val="Century"/>
      <family val="1"/>
    </font>
    <font>
      <u/>
      <sz val="7"/>
      <color indexed="12"/>
      <name val="Century"/>
      <family val="1"/>
    </font>
  </fonts>
  <fills count="61">
    <fill>
      <patternFill patternType="none"/>
    </fill>
    <fill>
      <patternFill patternType="gray125"/>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indexed="22"/>
        <bgColor indexed="64"/>
      </patternFill>
    </fill>
    <fill>
      <patternFill patternType="darkTrellis"/>
    </fill>
    <fill>
      <patternFill patternType="solid">
        <fgColor indexed="55"/>
        <bgColor indexed="64"/>
      </patternFill>
    </fill>
    <fill>
      <patternFill patternType="solid">
        <fgColor indexed="9"/>
        <bgColor indexed="64"/>
      </patternFill>
    </fill>
    <fill>
      <patternFill patternType="solid">
        <fgColor indexed="41"/>
        <bgColor indexed="64"/>
      </patternFill>
    </fill>
    <fill>
      <patternFill patternType="solid">
        <fgColor indexed="31"/>
        <bgColor indexed="64"/>
      </patternFill>
    </fill>
    <fill>
      <patternFill patternType="solid">
        <fgColor indexed="45"/>
        <bgColor indexed="64"/>
      </patternFill>
    </fill>
    <fill>
      <patternFill patternType="solid">
        <fgColor indexed="44"/>
        <bgColor indexed="64"/>
      </patternFill>
    </fill>
    <fill>
      <patternFill patternType="solid">
        <fgColor indexed="45"/>
        <bgColor indexed="26"/>
      </patternFill>
    </fill>
    <fill>
      <patternFill patternType="solid">
        <fgColor indexed="42"/>
        <bgColor indexed="26"/>
      </patternFill>
    </fill>
    <fill>
      <patternFill patternType="solid">
        <fgColor indexed="9"/>
        <bgColor indexed="26"/>
      </patternFill>
    </fill>
    <fill>
      <patternFill patternType="solid">
        <fgColor indexed="9"/>
        <bgColor indexed="13"/>
      </patternFill>
    </fill>
    <fill>
      <patternFill patternType="solid">
        <fgColor indexed="47"/>
        <bgColor indexed="26"/>
      </patternFill>
    </fill>
    <fill>
      <patternFill patternType="solid">
        <fgColor indexed="44"/>
        <bgColor indexed="13"/>
      </patternFill>
    </fill>
    <fill>
      <patternFill patternType="solid">
        <fgColor indexed="9"/>
        <bgColor indexed="44"/>
      </patternFill>
    </fill>
    <fill>
      <patternFill patternType="solid">
        <fgColor rgb="FFCCFFCC"/>
        <bgColor indexed="64"/>
      </patternFill>
    </fill>
    <fill>
      <patternFill patternType="solid">
        <fgColor rgb="FF66CCFF"/>
        <bgColor indexed="64"/>
      </patternFill>
    </fill>
    <fill>
      <patternFill patternType="solid">
        <fgColor rgb="FFFFCCFF"/>
        <bgColor indexed="64"/>
      </patternFill>
    </fill>
    <fill>
      <patternFill patternType="solid">
        <fgColor rgb="FFFFFF99"/>
        <bgColor indexed="64"/>
      </patternFill>
    </fill>
    <fill>
      <patternFill patternType="solid">
        <fgColor theme="0" tint="-0.249977111117893"/>
        <bgColor indexed="64"/>
      </patternFill>
    </fill>
    <fill>
      <patternFill patternType="solid">
        <fgColor rgb="FFFFCC66"/>
        <bgColor indexed="64"/>
      </patternFill>
    </fill>
    <fill>
      <patternFill patternType="solid">
        <fgColor rgb="FF99CCFF"/>
        <bgColor indexed="64"/>
      </patternFill>
    </fill>
    <fill>
      <patternFill patternType="solid">
        <fgColor rgb="FF99FF66"/>
        <bgColor indexed="13"/>
      </patternFill>
    </fill>
    <fill>
      <patternFill patternType="solid">
        <fgColor rgb="FFCCFFCC"/>
        <bgColor indexed="26"/>
      </patternFill>
    </fill>
    <fill>
      <patternFill patternType="solid">
        <fgColor theme="0"/>
        <bgColor indexed="64"/>
      </patternFill>
    </fill>
    <fill>
      <patternFill patternType="solid">
        <fgColor theme="0"/>
        <bgColor indexed="13"/>
      </patternFill>
    </fill>
    <fill>
      <patternFill patternType="solid">
        <fgColor theme="4" tint="0.79998168889431442"/>
        <bgColor indexed="26"/>
      </patternFill>
    </fill>
    <fill>
      <patternFill patternType="solid">
        <fgColor theme="4" tint="0.79998168889431442"/>
        <bgColor indexed="64"/>
      </patternFill>
    </fill>
    <fill>
      <patternFill patternType="solid">
        <fgColor rgb="FFCCFFCC"/>
        <bgColor indexed="13"/>
      </patternFill>
    </fill>
    <fill>
      <patternFill patternType="solid">
        <fgColor rgb="FFCCFFCC"/>
        <bgColor indexed="9"/>
      </patternFill>
    </fill>
    <fill>
      <patternFill patternType="solid">
        <fgColor theme="4" tint="0.79998168889431442"/>
        <bgColor indexed="13"/>
      </patternFill>
    </fill>
    <fill>
      <patternFill patternType="solid">
        <fgColor theme="3" tint="0.79998168889431442"/>
        <bgColor indexed="64"/>
      </patternFill>
    </fill>
    <fill>
      <patternFill patternType="solid">
        <fgColor indexed="9"/>
        <bgColor theme="0"/>
      </patternFill>
    </fill>
    <fill>
      <patternFill patternType="solid">
        <fgColor theme="0"/>
        <bgColor indexed="26"/>
      </patternFill>
    </fill>
    <fill>
      <patternFill patternType="solid">
        <fgColor rgb="FFCCFFCC"/>
        <bgColor indexed="44"/>
      </patternFill>
    </fill>
    <fill>
      <patternFill patternType="solid">
        <fgColor theme="0" tint="-0.499984740745262"/>
        <bgColor indexed="64"/>
      </patternFill>
    </fill>
    <fill>
      <patternFill patternType="solid">
        <fgColor rgb="FFC0C0C0"/>
        <bgColor indexed="64"/>
      </patternFill>
    </fill>
    <fill>
      <patternFill patternType="solid">
        <fgColor rgb="FFFF7C80"/>
        <bgColor indexed="64"/>
      </patternFill>
    </fill>
    <fill>
      <patternFill patternType="solid">
        <fgColor rgb="FFFF99CC"/>
        <bgColor indexed="64"/>
      </patternFill>
    </fill>
    <fill>
      <patternFill patternType="solid">
        <fgColor rgb="FFCCCCFF"/>
        <bgColor indexed="64"/>
      </patternFill>
    </fill>
    <fill>
      <patternFill patternType="solid">
        <fgColor theme="0" tint="-0.249977111117893"/>
        <bgColor indexed="13"/>
      </patternFill>
    </fill>
    <fill>
      <patternFill patternType="solid">
        <fgColor rgb="FFFFFFCC"/>
        <bgColor indexed="64"/>
      </patternFill>
    </fill>
    <fill>
      <patternFill patternType="solid">
        <fgColor rgb="FFFFFFCC"/>
        <bgColor indexed="13"/>
      </patternFill>
    </fill>
    <fill>
      <patternFill patternType="solid">
        <fgColor rgb="FF99FF99"/>
        <bgColor indexed="64"/>
      </patternFill>
    </fill>
    <fill>
      <patternFill patternType="solid">
        <fgColor theme="1" tint="0.499984740745262"/>
        <bgColor indexed="64"/>
      </patternFill>
    </fill>
    <fill>
      <patternFill patternType="solid">
        <fgColor rgb="FF99FF66"/>
        <bgColor indexed="64"/>
      </patternFill>
    </fill>
    <fill>
      <patternFill patternType="solid">
        <fgColor rgb="FF99FF66"/>
        <bgColor indexed="26"/>
      </patternFill>
    </fill>
    <fill>
      <patternFill patternType="solid">
        <fgColor rgb="FFFFFFFF"/>
        <bgColor indexed="64"/>
      </patternFill>
    </fill>
    <fill>
      <patternFill patternType="solid">
        <fgColor rgb="FFCCCCFF"/>
        <bgColor indexed="13"/>
      </patternFill>
    </fill>
    <fill>
      <patternFill patternType="solid">
        <fgColor rgb="FFFFFFFF"/>
        <bgColor indexed="13"/>
      </patternFill>
    </fill>
    <fill>
      <patternFill patternType="solid">
        <fgColor rgb="FFCCFFFF"/>
        <bgColor indexed="64"/>
      </patternFill>
    </fill>
    <fill>
      <patternFill patternType="solid">
        <fgColor rgb="FFFFCCCC"/>
        <bgColor indexed="64"/>
      </patternFill>
    </fill>
    <fill>
      <patternFill patternType="solid">
        <fgColor theme="0"/>
        <bgColor indexed="44"/>
      </patternFill>
    </fill>
    <fill>
      <patternFill patternType="solid">
        <fgColor rgb="FFCCFFFF"/>
        <bgColor indexed="13"/>
      </patternFill>
    </fill>
    <fill>
      <patternFill patternType="solid">
        <fgColor rgb="FF99FF99"/>
        <bgColor indexed="13"/>
      </patternFill>
    </fill>
    <fill>
      <patternFill patternType="solid">
        <fgColor rgb="FF00CC00"/>
        <bgColor indexed="64"/>
      </patternFill>
    </fill>
  </fills>
  <borders count="182">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diagonalUp="1">
      <left style="thin">
        <color indexed="64"/>
      </left>
      <right style="thin">
        <color indexed="64"/>
      </right>
      <top style="thin">
        <color indexed="64"/>
      </top>
      <bottom style="double">
        <color indexed="64"/>
      </bottom>
      <diagonal style="thin">
        <color indexed="64"/>
      </diagonal>
    </border>
    <border diagonalUp="1">
      <left style="thin">
        <color indexed="64"/>
      </left>
      <right style="thin">
        <color indexed="64"/>
      </right>
      <top/>
      <bottom style="thin">
        <color indexed="64"/>
      </bottom>
      <diagonal style="thin">
        <color indexed="64"/>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dotted">
        <color indexed="64"/>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dotted">
        <color indexed="64"/>
      </top>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thin">
        <color indexed="64"/>
      </left>
      <right style="medium">
        <color indexed="64"/>
      </right>
      <top style="dashed">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top/>
      <bottom/>
      <diagonal/>
    </border>
    <border>
      <left/>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double">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style="dotted">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style="thin">
        <color indexed="64"/>
      </right>
      <top style="double">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dash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style="dashed">
        <color indexed="64"/>
      </top>
      <bottom style="double">
        <color indexed="64"/>
      </bottom>
      <diagonal/>
    </border>
    <border diagonalUp="1">
      <left style="thin">
        <color indexed="64"/>
      </left>
      <right style="thin">
        <color indexed="64"/>
      </right>
      <top style="thin">
        <color indexed="64"/>
      </top>
      <bottom/>
      <diagonal style="thin">
        <color indexed="64"/>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dashed">
        <color indexed="64"/>
      </top>
      <bottom/>
      <diagonal/>
    </border>
    <border>
      <left style="thin">
        <color indexed="64"/>
      </left>
      <right style="medium">
        <color indexed="64"/>
      </right>
      <top style="dashed">
        <color indexed="64"/>
      </top>
      <bottom/>
      <diagonal/>
    </border>
    <border>
      <left style="thin">
        <color indexed="64"/>
      </left>
      <right style="thin">
        <color indexed="64"/>
      </right>
      <top/>
      <bottom style="double">
        <color indexed="64"/>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dashed">
        <color indexed="64"/>
      </bottom>
      <diagonal/>
    </border>
    <border>
      <left/>
      <right style="thin">
        <color indexed="64"/>
      </right>
      <top/>
      <bottom style="double">
        <color indexed="64"/>
      </bottom>
      <diagonal/>
    </border>
    <border>
      <left/>
      <right style="thin">
        <color indexed="64"/>
      </right>
      <top style="dashed">
        <color indexed="64"/>
      </top>
      <bottom style="dashed">
        <color indexed="64"/>
      </bottom>
      <diagonal/>
    </border>
    <border>
      <left/>
      <right style="thin">
        <color indexed="64"/>
      </right>
      <top/>
      <bottom style="dashed">
        <color indexed="64"/>
      </bottom>
      <diagonal/>
    </border>
    <border diagonalUp="1">
      <left style="thin">
        <color indexed="64"/>
      </left>
      <right style="thin">
        <color indexed="64"/>
      </right>
      <top/>
      <bottom style="double">
        <color indexed="64"/>
      </bottom>
      <diagonal style="thin">
        <color indexed="64"/>
      </diagonal>
    </border>
    <border>
      <left style="thin">
        <color indexed="64"/>
      </left>
      <right style="thin">
        <color indexed="64"/>
      </right>
      <top style="dashed">
        <color indexed="64"/>
      </top>
      <bottom style="double">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medium">
        <color indexed="64"/>
      </bottom>
      <diagonal/>
    </border>
    <border>
      <left/>
      <right style="dotted">
        <color indexed="64"/>
      </right>
      <top style="medium">
        <color indexed="64"/>
      </top>
      <bottom style="thin">
        <color indexed="64"/>
      </bottom>
      <diagonal/>
    </border>
    <border>
      <left style="medium">
        <color indexed="64"/>
      </left>
      <right style="dotted">
        <color indexed="64"/>
      </right>
      <top style="medium">
        <color indexed="64"/>
      </top>
      <bottom style="thin">
        <color indexed="64"/>
      </bottom>
      <diagonal/>
    </border>
    <border>
      <left style="medium">
        <color indexed="64"/>
      </left>
      <right style="dotted">
        <color indexed="64"/>
      </right>
      <top style="thin">
        <color indexed="64"/>
      </top>
      <bottom style="thin">
        <color indexed="64"/>
      </bottom>
      <diagonal/>
    </border>
    <border>
      <left/>
      <right style="dotted">
        <color indexed="64"/>
      </right>
      <top style="thin">
        <color indexed="64"/>
      </top>
      <bottom style="thin">
        <color indexed="64"/>
      </bottom>
      <diagonal/>
    </border>
    <border>
      <left style="medium">
        <color indexed="64"/>
      </left>
      <right style="dashed">
        <color indexed="64"/>
      </right>
      <top style="medium">
        <color indexed="64"/>
      </top>
      <bottom style="thin">
        <color indexed="64"/>
      </bottom>
      <diagonal/>
    </border>
    <border>
      <left style="dashed">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double">
        <color indexed="64"/>
      </top>
      <bottom style="thin">
        <color indexed="64"/>
      </bottom>
      <diagonal/>
    </border>
    <border>
      <left style="medium">
        <color indexed="64"/>
      </left>
      <right/>
      <top style="double">
        <color indexed="64"/>
      </top>
      <bottom style="medium">
        <color indexed="64"/>
      </bottom>
      <diagonal/>
    </border>
    <border>
      <left style="thin">
        <color indexed="64"/>
      </left>
      <right/>
      <top style="double">
        <color indexed="64"/>
      </top>
      <bottom style="thin">
        <color indexed="64"/>
      </bottom>
      <diagonal/>
    </border>
    <border>
      <left/>
      <right/>
      <top style="thin">
        <color indexed="64"/>
      </top>
      <bottom style="double">
        <color indexed="64"/>
      </bottom>
      <diagonal/>
    </border>
    <border>
      <left style="thin">
        <color indexed="64"/>
      </left>
      <right/>
      <top/>
      <bottom style="medium">
        <color indexed="64"/>
      </bottom>
      <diagonal/>
    </border>
    <border>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style="thin">
        <color indexed="64"/>
      </left>
      <right/>
      <top style="dashed">
        <color indexed="64"/>
      </top>
      <bottom style="dashed">
        <color indexed="64"/>
      </bottom>
      <diagonal/>
    </border>
    <border>
      <left/>
      <right/>
      <top/>
      <bottom style="double">
        <color indexed="64"/>
      </bottom>
      <diagonal/>
    </border>
    <border>
      <left/>
      <right/>
      <top style="thin">
        <color indexed="64"/>
      </top>
      <bottom/>
      <diagonal/>
    </border>
    <border>
      <left style="thin">
        <color indexed="64"/>
      </left>
      <right/>
      <top style="thin">
        <color indexed="64"/>
      </top>
      <bottom style="dotted">
        <color indexed="64"/>
      </bottom>
      <diagonal/>
    </border>
    <border>
      <left/>
      <right style="thin">
        <color indexed="64"/>
      </right>
      <top/>
      <bottom style="dotted">
        <color indexed="64"/>
      </bottom>
      <diagonal/>
    </border>
    <border>
      <left/>
      <right style="thin">
        <color indexed="64"/>
      </right>
      <top/>
      <bottom/>
      <diagonal/>
    </border>
    <border>
      <left style="thin">
        <color indexed="64"/>
      </left>
      <right/>
      <top style="dashed">
        <color indexed="64"/>
      </top>
      <bottom style="double">
        <color indexed="64"/>
      </bottom>
      <diagonal/>
    </border>
    <border>
      <left/>
      <right style="thin">
        <color indexed="64"/>
      </right>
      <top style="dashed">
        <color indexed="64"/>
      </top>
      <bottom style="double">
        <color indexed="64"/>
      </bottom>
      <diagonal/>
    </border>
    <border>
      <left style="thin">
        <color indexed="64"/>
      </left>
      <right style="thin">
        <color indexed="64"/>
      </right>
      <top/>
      <bottom style="dotted">
        <color indexed="64"/>
      </bottom>
      <diagonal/>
    </border>
    <border>
      <left style="medium">
        <color indexed="64"/>
      </left>
      <right style="dashed">
        <color indexed="64"/>
      </right>
      <top style="thin">
        <color indexed="64"/>
      </top>
      <bottom/>
      <diagonal/>
    </border>
    <border>
      <left style="thin">
        <color indexed="64"/>
      </left>
      <right style="dashed">
        <color indexed="64"/>
      </right>
      <top style="thin">
        <color indexed="64"/>
      </top>
      <bottom style="thin">
        <color indexed="64"/>
      </bottom>
      <diagonal/>
    </border>
    <border>
      <left style="medium">
        <color indexed="64"/>
      </left>
      <right/>
      <top/>
      <bottom style="thin">
        <color indexed="64"/>
      </bottom>
      <diagonal/>
    </border>
    <border>
      <left/>
      <right/>
      <top style="double">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medium">
        <color indexed="64"/>
      </bottom>
      <diagonal/>
    </border>
    <border>
      <left style="medium">
        <color indexed="64"/>
      </left>
      <right style="dotted">
        <color indexed="64"/>
      </right>
      <top/>
      <bottom style="medium">
        <color indexed="64"/>
      </bottom>
      <diagonal/>
    </border>
    <border>
      <left style="medium">
        <color indexed="64"/>
      </left>
      <right style="dotted">
        <color indexed="64"/>
      </right>
      <top style="thin">
        <color indexed="64"/>
      </top>
      <bottom style="double">
        <color indexed="64"/>
      </bottom>
      <diagonal/>
    </border>
    <border>
      <left/>
      <right style="dotted">
        <color indexed="64"/>
      </right>
      <top style="thin">
        <color indexed="64"/>
      </top>
      <bottom style="double">
        <color indexed="64"/>
      </bottom>
      <diagonal/>
    </border>
    <border>
      <left style="thin">
        <color indexed="64"/>
      </left>
      <right/>
      <top style="thin">
        <color indexed="64"/>
      </top>
      <bottom style="medium">
        <color indexed="64"/>
      </bottom>
      <diagonal/>
    </border>
    <border>
      <left style="thin">
        <color indexed="64"/>
      </left>
      <right/>
      <top style="dashed">
        <color indexed="64"/>
      </top>
      <bottom style="medium">
        <color indexed="64"/>
      </bottom>
      <diagonal/>
    </border>
    <border>
      <left/>
      <right style="thin">
        <color indexed="64"/>
      </right>
      <top style="dashed">
        <color indexed="64"/>
      </top>
      <bottom style="medium">
        <color indexed="64"/>
      </bottom>
      <diagonal/>
    </border>
    <border>
      <left style="thin">
        <color indexed="64"/>
      </left>
      <right style="medium">
        <color indexed="64"/>
      </right>
      <top/>
      <bottom style="dashed">
        <color indexed="64"/>
      </bottom>
      <diagonal/>
    </border>
    <border>
      <left style="thin">
        <color indexed="64"/>
      </left>
      <right style="thin">
        <color indexed="64"/>
      </right>
      <top style="dotted">
        <color indexed="64"/>
      </top>
      <bottom style="double">
        <color indexed="64"/>
      </bottom>
      <diagonal/>
    </border>
    <border>
      <left/>
      <right style="thin">
        <color indexed="64"/>
      </right>
      <top style="dotted">
        <color indexed="64"/>
      </top>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diagonal/>
    </border>
    <border>
      <left/>
      <right/>
      <top/>
      <bottom style="thin">
        <color indexed="64"/>
      </bottom>
      <diagonal/>
    </border>
    <border diagonalUp="1">
      <left style="thin">
        <color indexed="64"/>
      </left>
      <right style="thin">
        <color indexed="64"/>
      </right>
      <top/>
      <bottom/>
      <diagonal style="thin">
        <color indexed="64"/>
      </diagonal>
    </border>
    <border>
      <left style="thin">
        <color indexed="64"/>
      </left>
      <right style="medium">
        <color indexed="64"/>
      </right>
      <top style="dashed">
        <color indexed="64"/>
      </top>
      <bottom style="thin">
        <color indexed="64"/>
      </bottom>
      <diagonal/>
    </border>
    <border>
      <left style="thin">
        <color indexed="64"/>
      </left>
      <right/>
      <top style="dashed">
        <color indexed="64"/>
      </top>
      <bottom/>
      <diagonal/>
    </border>
    <border>
      <left/>
      <right style="thin">
        <color indexed="64"/>
      </right>
      <top style="dashed">
        <color indexed="64"/>
      </top>
      <bottom/>
      <diagonal/>
    </border>
    <border>
      <left style="thin">
        <color indexed="64"/>
      </left>
      <right/>
      <top/>
      <bottom style="dashed">
        <color indexed="64"/>
      </bottom>
      <diagonal/>
    </border>
    <border>
      <left style="thin">
        <color indexed="64"/>
      </left>
      <right/>
      <top/>
      <bottom style="double">
        <color indexed="64"/>
      </bottom>
      <diagonal/>
    </border>
    <border>
      <left/>
      <right style="dashed">
        <color indexed="64"/>
      </right>
      <top style="thin">
        <color indexed="64"/>
      </top>
      <bottom style="thin">
        <color indexed="64"/>
      </bottom>
      <diagonal/>
    </border>
    <border>
      <left style="medium">
        <color indexed="64"/>
      </left>
      <right/>
      <top style="thin">
        <color indexed="64"/>
      </top>
      <bottom/>
      <diagonal/>
    </border>
    <border>
      <left/>
      <right/>
      <top style="double">
        <color indexed="64"/>
      </top>
      <bottom style="medium">
        <color indexed="64"/>
      </bottom>
      <diagonal/>
    </border>
    <border>
      <left/>
      <right/>
      <top/>
      <bottom style="dashed">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style="medium">
        <color indexed="64"/>
      </right>
      <top/>
      <bottom style="medium">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dotted">
        <color indexed="64"/>
      </bottom>
      <diagonal/>
    </border>
    <border>
      <left/>
      <right/>
      <top style="double">
        <color indexed="64"/>
      </top>
      <bottom style="dotted">
        <color indexed="64"/>
      </bottom>
      <diagonal/>
    </border>
    <border>
      <left/>
      <right style="thin">
        <color indexed="64"/>
      </right>
      <top style="double">
        <color indexed="64"/>
      </top>
      <bottom style="dotted">
        <color indexed="64"/>
      </bottom>
      <diagonal/>
    </border>
    <border>
      <left style="thin">
        <color indexed="64"/>
      </left>
      <right style="thin">
        <color indexed="64"/>
      </right>
      <top style="double">
        <color indexed="64"/>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top style="dashed">
        <color indexed="64"/>
      </top>
      <bottom style="dash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style="thin">
        <color indexed="64"/>
      </right>
      <top style="thin">
        <color indexed="64"/>
      </top>
      <bottom style="dotted">
        <color indexed="64"/>
      </bottom>
      <diagonal/>
    </border>
    <border>
      <left style="thin">
        <color indexed="64"/>
      </left>
      <right/>
      <top style="dotted">
        <color indexed="64"/>
      </top>
      <bottom style="medium">
        <color indexed="64"/>
      </bottom>
      <diagonal/>
    </border>
    <border>
      <left style="medium">
        <color theme="1"/>
      </left>
      <right/>
      <top style="double">
        <color indexed="64"/>
      </top>
      <bottom style="medium">
        <color indexed="64"/>
      </bottom>
      <diagonal/>
    </border>
    <border>
      <left style="thin">
        <color indexed="64"/>
      </left>
      <right style="dashed">
        <color indexed="64"/>
      </right>
      <top style="thin">
        <color indexed="64"/>
      </top>
      <bottom/>
      <diagonal/>
    </border>
    <border>
      <left style="thin">
        <color indexed="64"/>
      </left>
      <right style="medium">
        <color indexed="64"/>
      </right>
      <top/>
      <bottom style="double">
        <color indexed="64"/>
      </bottom>
      <diagonal/>
    </border>
    <border>
      <left style="medium">
        <color indexed="64"/>
      </left>
      <right style="thin">
        <color indexed="64"/>
      </right>
      <top/>
      <bottom style="thin">
        <color indexed="64"/>
      </bottom>
      <diagonal/>
    </border>
    <border>
      <left/>
      <right style="dashed">
        <color indexed="64"/>
      </right>
      <top style="medium">
        <color indexed="64"/>
      </top>
      <bottom style="thin">
        <color indexed="64"/>
      </bottom>
      <diagonal/>
    </border>
    <border>
      <left style="medium">
        <color indexed="64"/>
      </left>
      <right/>
      <top/>
      <bottom style="double">
        <color indexed="64"/>
      </bottom>
      <diagonal/>
    </border>
    <border>
      <left style="thin">
        <color indexed="64"/>
      </left>
      <right style="dashed">
        <color indexed="64"/>
      </right>
      <top/>
      <bottom style="double">
        <color indexed="64"/>
      </bottom>
      <diagonal/>
    </border>
    <border>
      <left/>
      <right/>
      <top style="thin">
        <color indexed="64"/>
      </top>
      <bottom style="dotted">
        <color indexed="64"/>
      </bottom>
      <diagonal/>
    </border>
    <border>
      <left style="thin">
        <color indexed="64"/>
      </left>
      <right/>
      <top style="dotted">
        <color indexed="64"/>
      </top>
      <bottom style="double">
        <color indexed="64"/>
      </bottom>
      <diagonal/>
    </border>
    <border>
      <left/>
      <right/>
      <top style="dotted">
        <color indexed="64"/>
      </top>
      <bottom style="double">
        <color indexed="64"/>
      </bottom>
      <diagonal/>
    </border>
    <border>
      <left/>
      <right style="thin">
        <color indexed="64"/>
      </right>
      <top style="dotted">
        <color indexed="64"/>
      </top>
      <bottom style="double">
        <color indexed="64"/>
      </bottom>
      <diagonal/>
    </border>
    <border>
      <left/>
      <right/>
      <top style="dashed">
        <color indexed="64"/>
      </top>
      <bottom style="thin">
        <color indexed="64"/>
      </bottom>
      <diagonal/>
    </border>
    <border>
      <left style="thin">
        <color indexed="64"/>
      </left>
      <right style="medium">
        <color indexed="64"/>
      </right>
      <top style="dotted">
        <color indexed="64"/>
      </top>
      <bottom style="double">
        <color indexed="64"/>
      </bottom>
      <diagonal/>
    </border>
    <border>
      <left style="thin">
        <color indexed="64"/>
      </left>
      <right style="medium">
        <color indexed="64"/>
      </right>
      <top style="dotted">
        <color indexed="64"/>
      </top>
      <bottom style="medium">
        <color indexed="64"/>
      </bottom>
      <diagonal/>
    </border>
    <border diagonalUp="1">
      <left style="thin">
        <color indexed="64"/>
      </left>
      <right style="thin">
        <color indexed="64"/>
      </right>
      <top style="double">
        <color indexed="64"/>
      </top>
      <bottom style="thin">
        <color indexed="64"/>
      </bottom>
      <diagonal style="thin">
        <color indexed="64"/>
      </diagonal>
    </border>
    <border>
      <left style="thin">
        <color indexed="64"/>
      </left>
      <right style="medium">
        <color indexed="64"/>
      </right>
      <top style="double">
        <color indexed="64"/>
      </top>
      <bottom style="dotted">
        <color indexed="64"/>
      </bottom>
      <diagonal/>
    </border>
    <border>
      <left style="thin">
        <color indexed="64"/>
      </left>
      <right style="medium">
        <color indexed="64"/>
      </right>
      <top style="dashed">
        <color indexed="64"/>
      </top>
      <bottom style="dotted">
        <color indexed="64"/>
      </bottom>
      <diagonal/>
    </border>
    <border>
      <left style="thin">
        <color indexed="64"/>
      </left>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s>
  <cellStyleXfs count="42">
    <xf numFmtId="0" fontId="0" fillId="0" borderId="0">
      <alignment vertical="center"/>
    </xf>
    <xf numFmtId="49" fontId="1" fillId="0" borderId="1" applyNumberFormat="0" applyFont="0" applyFill="0" applyBorder="0" applyProtection="0">
      <alignment horizontal="left" vertical="center" indent="2"/>
    </xf>
    <xf numFmtId="49" fontId="1" fillId="0" borderId="2" applyNumberFormat="0" applyFont="0" applyFill="0" applyBorder="0" applyProtection="0">
      <alignment horizontal="left" vertical="center" indent="5"/>
    </xf>
    <xf numFmtId="4" fontId="1" fillId="2" borderId="1">
      <alignment horizontal="right" vertical="center"/>
    </xf>
    <xf numFmtId="0" fontId="1" fillId="3" borderId="0" applyBorder="0">
      <alignment horizontal="right" vertical="center"/>
    </xf>
    <xf numFmtId="0" fontId="1" fillId="3" borderId="0" applyBorder="0">
      <alignment horizontal="right" vertical="center"/>
    </xf>
    <xf numFmtId="0" fontId="19" fillId="4" borderId="1">
      <alignment horizontal="right" vertical="center"/>
    </xf>
    <xf numFmtId="0" fontId="19" fillId="4" borderId="1">
      <alignment horizontal="right" vertical="center"/>
    </xf>
    <xf numFmtId="0" fontId="19" fillId="4" borderId="3">
      <alignment horizontal="right" vertical="center"/>
    </xf>
    <xf numFmtId="4" fontId="2" fillId="0" borderId="4" applyFill="0" applyBorder="0" applyProtection="0">
      <alignment horizontal="right" vertical="center"/>
    </xf>
    <xf numFmtId="0" fontId="19" fillId="0" borderId="0" applyNumberFormat="0">
      <alignment horizontal="right"/>
    </xf>
    <xf numFmtId="0" fontId="1" fillId="0" borderId="5">
      <alignment horizontal="left" vertical="center" wrapText="1" indent="2"/>
    </xf>
    <xf numFmtId="0" fontId="1" fillId="3" borderId="2">
      <alignment horizontal="left" vertical="center"/>
    </xf>
    <xf numFmtId="0" fontId="19" fillId="0" borderId="6">
      <alignment horizontal="left" vertical="top" wrapText="1"/>
    </xf>
    <xf numFmtId="0" fontId="5" fillId="0" borderId="7"/>
    <xf numFmtId="0" fontId="3" fillId="0" borderId="0" applyNumberFormat="0" applyFill="0" applyBorder="0" applyAlignment="0" applyProtection="0"/>
    <xf numFmtId="0" fontId="1" fillId="0" borderId="0" applyBorder="0">
      <alignment horizontal="right" vertical="center"/>
    </xf>
    <xf numFmtId="0" fontId="1" fillId="0" borderId="8">
      <alignment horizontal="right" vertical="center"/>
    </xf>
    <xf numFmtId="4" fontId="1" fillId="0" borderId="1" applyFill="0" applyBorder="0" applyProtection="0">
      <alignment horizontal="right" vertical="center"/>
    </xf>
    <xf numFmtId="49" fontId="2" fillId="0" borderId="1" applyNumberFormat="0" applyFill="0" applyBorder="0" applyProtection="0">
      <alignment horizontal="left" vertical="center"/>
    </xf>
    <xf numFmtId="0" fontId="1" fillId="0" borderId="1" applyNumberFormat="0" applyFill="0" applyAlignment="0" applyProtection="0"/>
    <xf numFmtId="0" fontId="4" fillId="5" borderId="0" applyNumberFormat="0" applyFont="0" applyBorder="0" applyAlignment="0" applyProtection="0"/>
    <xf numFmtId="0" fontId="5" fillId="0" borderId="0"/>
    <xf numFmtId="182" fontId="1" fillId="6" borderId="1" applyNumberFormat="0" applyFont="0" applyBorder="0" applyAlignment="0" applyProtection="0">
      <alignment horizontal="right" vertical="center"/>
    </xf>
    <xf numFmtId="0" fontId="1" fillId="7" borderId="3"/>
    <xf numFmtId="4" fontId="1" fillId="0" borderId="0"/>
    <xf numFmtId="9" fontId="6" fillId="0" borderId="0" applyFont="0" applyFill="0" applyBorder="0" applyAlignment="0" applyProtection="0">
      <alignment vertical="center"/>
    </xf>
    <xf numFmtId="9" fontId="13" fillId="0" borderId="0" applyFont="0" applyFill="0" applyBorder="0" applyAlignment="0" applyProtection="0"/>
    <xf numFmtId="0" fontId="7" fillId="0" borderId="0" applyNumberFormat="0" applyFill="0" applyBorder="0" applyAlignment="0" applyProtection="0">
      <alignment vertical="top"/>
      <protection locked="0"/>
    </xf>
    <xf numFmtId="38" fontId="6" fillId="0" borderId="0" applyFont="0" applyFill="0" applyBorder="0" applyAlignment="0" applyProtection="0">
      <alignment vertical="center"/>
    </xf>
    <xf numFmtId="0" fontId="18" fillId="0" borderId="0">
      <alignment vertical="center"/>
    </xf>
    <xf numFmtId="0" fontId="13" fillId="0" borderId="0"/>
    <xf numFmtId="0" fontId="8" fillId="0" borderId="0"/>
    <xf numFmtId="0" fontId="8" fillId="0" borderId="0"/>
    <xf numFmtId="0" fontId="23" fillId="0" borderId="0">
      <alignment vertical="center"/>
    </xf>
    <xf numFmtId="1" fontId="20" fillId="0" borderId="0">
      <alignment vertical="center"/>
    </xf>
    <xf numFmtId="9" fontId="6" fillId="0" borderId="0" applyFont="0" applyFill="0" applyBorder="0" applyAlignment="0" applyProtection="0">
      <alignment vertical="center"/>
    </xf>
    <xf numFmtId="9" fontId="32"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13" fillId="0" borderId="0"/>
  </cellStyleXfs>
  <cellXfs count="1973">
    <xf numFmtId="0" fontId="0" fillId="0" borderId="0" xfId="0">
      <alignment vertical="center"/>
    </xf>
    <xf numFmtId="0" fontId="10" fillId="8" borderId="0" xfId="33" applyFont="1" applyFill="1" applyAlignment="1">
      <alignment vertical="center"/>
    </xf>
    <xf numFmtId="0" fontId="10" fillId="8" borderId="0" xfId="33" applyFont="1" applyFill="1" applyBorder="1" applyAlignment="1">
      <alignment horizontal="center" vertical="center"/>
    </xf>
    <xf numFmtId="177" fontId="10" fillId="8" borderId="1" xfId="33" applyNumberFormat="1" applyFont="1" applyFill="1" applyBorder="1" applyAlignment="1">
      <alignment vertical="center"/>
    </xf>
    <xf numFmtId="177" fontId="10" fillId="8" borderId="0" xfId="33" applyNumberFormat="1" applyFont="1" applyFill="1" applyBorder="1" applyAlignment="1">
      <alignment vertical="center"/>
    </xf>
    <xf numFmtId="177" fontId="10" fillId="8" borderId="9" xfId="33" applyNumberFormat="1" applyFont="1" applyFill="1" applyBorder="1" applyAlignment="1">
      <alignment vertical="center"/>
    </xf>
    <xf numFmtId="179" fontId="10" fillId="8" borderId="1" xfId="33" applyNumberFormat="1" applyFont="1" applyFill="1" applyBorder="1" applyAlignment="1">
      <alignment vertical="center"/>
    </xf>
    <xf numFmtId="179" fontId="10" fillId="8" borderId="9" xfId="33" applyNumberFormat="1" applyFont="1" applyFill="1" applyBorder="1" applyAlignment="1">
      <alignment vertical="center"/>
    </xf>
    <xf numFmtId="184" fontId="10" fillId="8" borderId="10" xfId="33" applyNumberFormat="1" applyFont="1" applyFill="1" applyBorder="1" applyAlignment="1">
      <alignment vertical="center"/>
    </xf>
    <xf numFmtId="0" fontId="10" fillId="8" borderId="0" xfId="33" applyFont="1" applyFill="1"/>
    <xf numFmtId="0" fontId="10" fillId="5" borderId="1" xfId="33" applyFont="1" applyFill="1" applyBorder="1" applyAlignment="1">
      <alignment horizontal="center" vertical="center"/>
    </xf>
    <xf numFmtId="176" fontId="10" fillId="8" borderId="1" xfId="33" applyNumberFormat="1" applyFont="1" applyFill="1" applyBorder="1" applyAlignment="1">
      <alignment vertical="center"/>
    </xf>
    <xf numFmtId="176" fontId="10" fillId="8" borderId="9" xfId="33" applyNumberFormat="1" applyFont="1" applyFill="1" applyBorder="1" applyAlignment="1">
      <alignment vertical="center"/>
    </xf>
    <xf numFmtId="176" fontId="10" fillId="8" borderId="4" xfId="33" applyNumberFormat="1" applyFont="1" applyFill="1" applyBorder="1" applyAlignment="1">
      <alignment vertical="center"/>
    </xf>
    <xf numFmtId="176" fontId="10" fillId="8" borderId="11" xfId="33" applyNumberFormat="1" applyFont="1" applyFill="1" applyBorder="1" applyAlignment="1">
      <alignment vertical="center"/>
    </xf>
    <xf numFmtId="184" fontId="10" fillId="8" borderId="1" xfId="33" applyNumberFormat="1" applyFont="1" applyFill="1" applyBorder="1" applyAlignment="1">
      <alignment vertical="center"/>
    </xf>
    <xf numFmtId="184" fontId="10" fillId="8" borderId="9" xfId="33" applyNumberFormat="1" applyFont="1" applyFill="1" applyBorder="1" applyAlignment="1">
      <alignment vertical="center"/>
    </xf>
    <xf numFmtId="184" fontId="10" fillId="8" borderId="4" xfId="33" applyNumberFormat="1" applyFont="1" applyFill="1" applyBorder="1" applyAlignment="1">
      <alignment vertical="center"/>
    </xf>
    <xf numFmtId="184" fontId="10" fillId="8" borderId="0" xfId="33" applyNumberFormat="1" applyFont="1" applyFill="1"/>
    <xf numFmtId="184" fontId="10" fillId="8" borderId="12" xfId="33" applyNumberFormat="1" applyFont="1" applyFill="1" applyBorder="1" applyAlignment="1">
      <alignment vertical="center"/>
    </xf>
    <xf numFmtId="184" fontId="10" fillId="8" borderId="13" xfId="33" applyNumberFormat="1" applyFont="1" applyFill="1" applyBorder="1" applyAlignment="1">
      <alignment vertical="center"/>
    </xf>
    <xf numFmtId="0" fontId="10" fillId="5" borderId="15" xfId="33" applyFont="1" applyFill="1" applyBorder="1" applyAlignment="1">
      <alignment horizontal="center" vertical="center"/>
    </xf>
    <xf numFmtId="0" fontId="10" fillId="5" borderId="16" xfId="33" applyFont="1" applyFill="1" applyBorder="1" applyAlignment="1">
      <alignment horizontal="center" vertical="center"/>
    </xf>
    <xf numFmtId="0" fontId="10" fillId="5" borderId="17" xfId="33" applyFont="1" applyFill="1" applyBorder="1" applyAlignment="1">
      <alignment horizontal="center" vertical="center"/>
    </xf>
    <xf numFmtId="176" fontId="10" fillId="8" borderId="0" xfId="33" applyNumberFormat="1" applyFont="1" applyFill="1" applyAlignment="1">
      <alignment vertical="center"/>
    </xf>
    <xf numFmtId="183" fontId="10" fillId="8" borderId="1" xfId="33" applyNumberFormat="1" applyFont="1" applyFill="1" applyBorder="1" applyAlignment="1">
      <alignment vertical="center"/>
    </xf>
    <xf numFmtId="183" fontId="10" fillId="8" borderId="0" xfId="33" applyNumberFormat="1" applyFont="1" applyFill="1" applyAlignment="1">
      <alignment vertical="center"/>
    </xf>
    <xf numFmtId="183" fontId="10" fillId="8" borderId="9" xfId="33" applyNumberFormat="1" applyFont="1" applyFill="1" applyBorder="1" applyAlignment="1">
      <alignment vertical="center"/>
    </xf>
    <xf numFmtId="183" fontId="10" fillId="8" borderId="4" xfId="33" applyNumberFormat="1" applyFont="1" applyFill="1" applyBorder="1" applyAlignment="1">
      <alignment vertical="center"/>
    </xf>
    <xf numFmtId="10" fontId="10" fillId="8" borderId="10" xfId="33" applyNumberFormat="1" applyFont="1" applyFill="1" applyBorder="1" applyAlignment="1">
      <alignment vertical="center"/>
    </xf>
    <xf numFmtId="10" fontId="10" fillId="8" borderId="12" xfId="33" applyNumberFormat="1" applyFont="1" applyFill="1" applyBorder="1" applyAlignment="1">
      <alignment vertical="center"/>
    </xf>
    <xf numFmtId="10" fontId="10" fillId="8" borderId="13" xfId="33" applyNumberFormat="1" applyFont="1" applyFill="1" applyBorder="1" applyAlignment="1">
      <alignment vertical="center"/>
    </xf>
    <xf numFmtId="38" fontId="10" fillId="8" borderId="1" xfId="29" applyFont="1" applyFill="1" applyBorder="1" applyAlignment="1">
      <alignment vertical="center"/>
    </xf>
    <xf numFmtId="40" fontId="10" fillId="3" borderId="1" xfId="29" applyNumberFormat="1" applyFont="1" applyFill="1" applyBorder="1" applyAlignment="1">
      <alignment vertical="center"/>
    </xf>
    <xf numFmtId="40" fontId="10" fillId="11" borderId="40" xfId="29" applyNumberFormat="1" applyFont="1" applyFill="1" applyBorder="1" applyAlignment="1">
      <alignment horizontal="center" vertical="center"/>
    </xf>
    <xf numFmtId="185" fontId="10" fillId="8" borderId="0" xfId="33" applyNumberFormat="1" applyFont="1" applyFill="1" applyAlignment="1">
      <alignment vertical="center"/>
    </xf>
    <xf numFmtId="179" fontId="10" fillId="8" borderId="0" xfId="26" applyNumberFormat="1" applyFont="1" applyFill="1" applyAlignment="1">
      <alignment vertical="center"/>
    </xf>
    <xf numFmtId="0" fontId="15" fillId="8" borderId="0" xfId="33" applyFont="1" applyFill="1" applyAlignment="1">
      <alignment vertical="center"/>
    </xf>
    <xf numFmtId="0" fontId="10" fillId="5" borderId="33" xfId="33" applyFont="1" applyFill="1" applyBorder="1" applyAlignment="1">
      <alignment horizontal="left" vertical="center"/>
    </xf>
    <xf numFmtId="0" fontId="10" fillId="5" borderId="21" xfId="33" applyFont="1" applyFill="1" applyBorder="1" applyAlignment="1">
      <alignment horizontal="center" vertical="center"/>
    </xf>
    <xf numFmtId="0" fontId="10" fillId="8" borderId="1" xfId="33" applyFont="1" applyFill="1" applyBorder="1" applyAlignment="1">
      <alignment vertical="center" wrapText="1"/>
    </xf>
    <xf numFmtId="178" fontId="10" fillId="8" borderId="1" xfId="33" applyNumberFormat="1" applyFont="1" applyFill="1" applyBorder="1" applyAlignment="1">
      <alignment vertical="center"/>
    </xf>
    <xf numFmtId="0" fontId="10" fillId="8" borderId="20" xfId="33" applyFont="1" applyFill="1" applyBorder="1" applyAlignment="1">
      <alignment vertical="center"/>
    </xf>
    <xf numFmtId="0" fontId="10" fillId="8" borderId="45" xfId="33" applyFont="1" applyFill="1" applyBorder="1" applyAlignment="1">
      <alignment vertical="center" wrapText="1"/>
    </xf>
    <xf numFmtId="0" fontId="10" fillId="8" borderId="22" xfId="33" applyFont="1" applyFill="1" applyBorder="1" applyAlignment="1">
      <alignment vertical="center" wrapText="1"/>
    </xf>
    <xf numFmtId="0" fontId="10" fillId="8" borderId="32" xfId="33" applyFont="1" applyFill="1" applyBorder="1" applyAlignment="1">
      <alignment vertical="center"/>
    </xf>
    <xf numFmtId="176" fontId="10" fillId="8" borderId="1" xfId="0" applyNumberFormat="1" applyFont="1" applyFill="1" applyBorder="1" applyAlignment="1">
      <alignment vertical="center" wrapText="1"/>
    </xf>
    <xf numFmtId="176" fontId="10" fillId="8" borderId="46" xfId="0" applyNumberFormat="1" applyFont="1" applyFill="1" applyBorder="1" applyAlignment="1">
      <alignment vertical="center" wrapText="1"/>
    </xf>
    <xf numFmtId="0" fontId="10" fillId="8" borderId="48" xfId="33" applyFont="1" applyFill="1" applyBorder="1" applyAlignment="1">
      <alignment vertical="center" wrapText="1"/>
    </xf>
    <xf numFmtId="176" fontId="10" fillId="8" borderId="4" xfId="0" applyNumberFormat="1" applyFont="1" applyFill="1" applyBorder="1" applyAlignment="1">
      <alignment vertical="center" wrapText="1"/>
    </xf>
    <xf numFmtId="176" fontId="10" fillId="8" borderId="39" xfId="33" applyNumberFormat="1" applyFont="1" applyFill="1" applyBorder="1" applyAlignment="1">
      <alignment vertical="center"/>
    </xf>
    <xf numFmtId="178" fontId="10" fillId="8" borderId="39" xfId="33" applyNumberFormat="1" applyFont="1" applyFill="1" applyBorder="1" applyAlignment="1">
      <alignment vertical="center"/>
    </xf>
    <xf numFmtId="178" fontId="10" fillId="8" borderId="40" xfId="33" applyNumberFormat="1" applyFont="1" applyFill="1" applyBorder="1" applyAlignment="1">
      <alignment vertical="center"/>
    </xf>
    <xf numFmtId="176" fontId="10" fillId="8" borderId="27" xfId="33" applyNumberFormat="1" applyFont="1" applyFill="1" applyBorder="1" applyAlignment="1">
      <alignment vertical="center"/>
    </xf>
    <xf numFmtId="180" fontId="10" fillId="8" borderId="27" xfId="33" applyNumberFormat="1" applyFont="1" applyFill="1" applyBorder="1" applyAlignment="1">
      <alignment vertical="center"/>
    </xf>
    <xf numFmtId="180" fontId="10" fillId="8" borderId="28" xfId="33" applyNumberFormat="1" applyFont="1" applyFill="1" applyBorder="1" applyAlignment="1">
      <alignment vertical="center"/>
    </xf>
    <xf numFmtId="176" fontId="10" fillId="8" borderId="29" xfId="33" applyNumberFormat="1" applyFont="1" applyFill="1" applyBorder="1" applyAlignment="1">
      <alignment vertical="center"/>
    </xf>
    <xf numFmtId="176" fontId="10" fillId="8" borderId="29" xfId="0" applyNumberFormat="1" applyFont="1" applyFill="1" applyBorder="1" applyAlignment="1">
      <alignment vertical="center" wrapText="1"/>
    </xf>
    <xf numFmtId="176" fontId="10" fillId="8" borderId="30" xfId="0" applyNumberFormat="1" applyFont="1" applyFill="1" applyBorder="1" applyAlignment="1">
      <alignment vertical="center" wrapText="1"/>
    </xf>
    <xf numFmtId="176" fontId="10" fillId="8" borderId="57" xfId="33" applyNumberFormat="1" applyFont="1" applyFill="1" applyBorder="1" applyAlignment="1">
      <alignment vertical="center"/>
    </xf>
    <xf numFmtId="176" fontId="10" fillId="8" borderId="57" xfId="0" applyNumberFormat="1" applyFont="1" applyFill="1" applyBorder="1" applyAlignment="1">
      <alignment vertical="center" wrapText="1"/>
    </xf>
    <xf numFmtId="176" fontId="10" fillId="8" borderId="31" xfId="0" applyNumberFormat="1" applyFont="1" applyFill="1" applyBorder="1" applyAlignment="1">
      <alignment vertical="center" wrapText="1"/>
    </xf>
    <xf numFmtId="176" fontId="10" fillId="8" borderId="39" xfId="0" applyNumberFormat="1" applyFont="1" applyFill="1" applyBorder="1" applyAlignment="1">
      <alignment vertical="center" wrapText="1"/>
    </xf>
    <xf numFmtId="176" fontId="10" fillId="8" borderId="40" xfId="0" applyNumberFormat="1" applyFont="1" applyFill="1" applyBorder="1" applyAlignment="1">
      <alignment vertical="center" wrapText="1"/>
    </xf>
    <xf numFmtId="176" fontId="10" fillId="8" borderId="27" xfId="0" applyNumberFormat="1" applyFont="1" applyFill="1" applyBorder="1" applyAlignment="1">
      <alignment vertical="center" wrapText="1"/>
    </xf>
    <xf numFmtId="176" fontId="10" fillId="8" borderId="28" xfId="0" applyNumberFormat="1" applyFont="1" applyFill="1" applyBorder="1" applyAlignment="1">
      <alignment vertical="center" wrapText="1"/>
    </xf>
    <xf numFmtId="176" fontId="10" fillId="8" borderId="59" xfId="0" applyNumberFormat="1" applyFont="1" applyFill="1" applyBorder="1" applyAlignment="1">
      <alignment vertical="center" wrapText="1"/>
    </xf>
    <xf numFmtId="176" fontId="10" fillId="8" borderId="43" xfId="33" applyNumberFormat="1" applyFont="1" applyFill="1" applyBorder="1" applyAlignment="1">
      <alignment vertical="center"/>
    </xf>
    <xf numFmtId="176" fontId="10" fillId="8" borderId="43" xfId="0" applyNumberFormat="1" applyFont="1" applyFill="1" applyBorder="1" applyAlignment="1">
      <alignment vertical="center" wrapText="1"/>
    </xf>
    <xf numFmtId="180" fontId="10" fillId="8" borderId="1" xfId="33" applyNumberFormat="1" applyFont="1" applyFill="1" applyBorder="1" applyAlignment="1">
      <alignment vertical="center"/>
    </xf>
    <xf numFmtId="176" fontId="10" fillId="8" borderId="11" xfId="0" applyNumberFormat="1" applyFont="1" applyFill="1" applyBorder="1" applyAlignment="1">
      <alignment vertical="center" wrapText="1"/>
    </xf>
    <xf numFmtId="179" fontId="10" fillId="8" borderId="10" xfId="33" applyNumberFormat="1" applyFont="1" applyFill="1" applyBorder="1" applyAlignment="1">
      <alignment vertical="center"/>
    </xf>
    <xf numFmtId="179" fontId="10" fillId="8" borderId="62" xfId="33" applyNumberFormat="1" applyFont="1" applyFill="1" applyBorder="1" applyAlignment="1">
      <alignment vertical="center"/>
    </xf>
    <xf numFmtId="179" fontId="10" fillId="8" borderId="13" xfId="33" applyNumberFormat="1" applyFont="1" applyFill="1" applyBorder="1" applyAlignment="1">
      <alignment vertical="center"/>
    </xf>
    <xf numFmtId="0" fontId="10" fillId="8" borderId="0" xfId="32" applyFont="1" applyFill="1"/>
    <xf numFmtId="0" fontId="10" fillId="8" borderId="0" xfId="32" applyFont="1" applyFill="1" applyAlignment="1">
      <alignment horizontal="right"/>
    </xf>
    <xf numFmtId="0" fontId="10" fillId="5" borderId="1" xfId="32" applyFont="1" applyFill="1" applyBorder="1" applyAlignment="1">
      <alignment horizontal="center"/>
    </xf>
    <xf numFmtId="176" fontId="10" fillId="8" borderId="1" xfId="32" applyNumberFormat="1" applyFont="1" applyFill="1" applyBorder="1"/>
    <xf numFmtId="179" fontId="10" fillId="8" borderId="1" xfId="26" applyNumberFormat="1" applyFont="1" applyFill="1" applyBorder="1" applyAlignment="1"/>
    <xf numFmtId="188" fontId="10" fillId="8" borderId="0" xfId="33" applyNumberFormat="1" applyFont="1" applyFill="1"/>
    <xf numFmtId="189" fontId="10" fillId="8" borderId="0" xfId="33" applyNumberFormat="1" applyFont="1" applyFill="1"/>
    <xf numFmtId="176" fontId="10" fillId="8" borderId="63" xfId="0" applyNumberFormat="1" applyFont="1" applyFill="1" applyBorder="1" applyAlignment="1">
      <alignment vertical="center" wrapText="1"/>
    </xf>
    <xf numFmtId="190" fontId="10" fillId="8" borderId="0" xfId="33" applyNumberFormat="1" applyFont="1" applyFill="1" applyAlignment="1">
      <alignment vertical="center"/>
    </xf>
    <xf numFmtId="0" fontId="10" fillId="5" borderId="64" xfId="33" applyFont="1" applyFill="1" applyBorder="1" applyAlignment="1">
      <alignment horizontal="center" vertical="center"/>
    </xf>
    <xf numFmtId="0" fontId="10" fillId="8" borderId="0" xfId="33" applyFont="1" applyFill="1" applyBorder="1" applyAlignment="1">
      <alignment vertical="center"/>
    </xf>
    <xf numFmtId="0" fontId="10" fillId="8" borderId="0" xfId="33" applyFont="1" applyFill="1" applyBorder="1"/>
    <xf numFmtId="184" fontId="10" fillId="8" borderId="11" xfId="33" applyNumberFormat="1" applyFont="1" applyFill="1" applyBorder="1" applyAlignment="1">
      <alignment vertical="center"/>
    </xf>
    <xf numFmtId="183" fontId="10" fillId="8" borderId="0" xfId="33" applyNumberFormat="1" applyFont="1" applyFill="1" applyBorder="1" applyAlignment="1">
      <alignment vertical="center"/>
    </xf>
    <xf numFmtId="178" fontId="10" fillId="8" borderId="0" xfId="33" applyNumberFormat="1" applyFont="1" applyFill="1" applyBorder="1" applyAlignment="1">
      <alignment vertical="center"/>
    </xf>
    <xf numFmtId="180" fontId="10" fillId="8" borderId="0" xfId="33" applyNumberFormat="1" applyFont="1" applyFill="1" applyBorder="1" applyAlignment="1">
      <alignment vertical="center"/>
    </xf>
    <xf numFmtId="176" fontId="10" fillId="8" borderId="0" xfId="0" applyNumberFormat="1" applyFont="1" applyFill="1" applyBorder="1" applyAlignment="1">
      <alignment vertical="center" wrapText="1"/>
    </xf>
    <xf numFmtId="184" fontId="10" fillId="8" borderId="62" xfId="33" applyNumberFormat="1" applyFont="1" applyFill="1" applyBorder="1" applyAlignment="1">
      <alignment vertical="center"/>
    </xf>
    <xf numFmtId="184" fontId="10" fillId="8" borderId="0" xfId="33" applyNumberFormat="1" applyFont="1" applyFill="1" applyBorder="1" applyAlignment="1">
      <alignment vertical="center"/>
    </xf>
    <xf numFmtId="10" fontId="10" fillId="8" borderId="0" xfId="26" applyNumberFormat="1" applyFont="1" applyFill="1" applyAlignment="1">
      <alignment vertical="center"/>
    </xf>
    <xf numFmtId="176" fontId="10" fillId="8" borderId="0" xfId="33" applyNumberFormat="1" applyFont="1" applyFill="1"/>
    <xf numFmtId="176" fontId="10" fillId="8" borderId="0" xfId="33" applyNumberFormat="1" applyFont="1" applyFill="1" applyBorder="1" applyAlignment="1">
      <alignment vertical="center"/>
    </xf>
    <xf numFmtId="38" fontId="10" fillId="8" borderId="0" xfId="29" applyFont="1" applyFill="1" applyBorder="1" applyAlignment="1">
      <alignment vertical="center"/>
    </xf>
    <xf numFmtId="176" fontId="10" fillId="8" borderId="53" xfId="33" applyNumberFormat="1" applyFont="1" applyFill="1" applyBorder="1" applyAlignment="1">
      <alignment vertical="center"/>
    </xf>
    <xf numFmtId="176" fontId="10" fillId="8" borderId="52" xfId="0" applyNumberFormat="1" applyFont="1" applyFill="1" applyBorder="1" applyAlignment="1">
      <alignment vertical="center" wrapText="1"/>
    </xf>
    <xf numFmtId="4" fontId="10" fillId="8" borderId="0" xfId="33" applyNumberFormat="1" applyFont="1" applyFill="1" applyAlignment="1">
      <alignment vertical="center"/>
    </xf>
    <xf numFmtId="192" fontId="10" fillId="8" borderId="0" xfId="33" applyNumberFormat="1" applyFont="1" applyFill="1" applyAlignment="1">
      <alignment vertical="center"/>
    </xf>
    <xf numFmtId="176" fontId="10" fillId="8" borderId="65" xfId="33" applyNumberFormat="1" applyFont="1" applyFill="1" applyBorder="1" applyAlignment="1">
      <alignment vertical="center"/>
    </xf>
    <xf numFmtId="176" fontId="10" fillId="8" borderId="65" xfId="0" applyNumberFormat="1" applyFont="1" applyFill="1" applyBorder="1" applyAlignment="1">
      <alignment vertical="center" wrapText="1"/>
    </xf>
    <xf numFmtId="176" fontId="10" fillId="8" borderId="66" xfId="0" applyNumberFormat="1" applyFont="1" applyFill="1" applyBorder="1" applyAlignment="1">
      <alignment vertical="center" wrapText="1"/>
    </xf>
    <xf numFmtId="0" fontId="10" fillId="8" borderId="0" xfId="31" applyFont="1" applyFill="1"/>
    <xf numFmtId="193" fontId="10" fillId="8" borderId="0" xfId="31" applyNumberFormat="1" applyFont="1" applyFill="1"/>
    <xf numFmtId="195" fontId="10" fillId="8" borderId="0" xfId="33" applyNumberFormat="1" applyFont="1" applyFill="1" applyAlignment="1">
      <alignment vertical="center"/>
    </xf>
    <xf numFmtId="38" fontId="10" fillId="8" borderId="0" xfId="33" applyNumberFormat="1" applyFont="1" applyFill="1" applyAlignment="1">
      <alignment vertical="center"/>
    </xf>
    <xf numFmtId="0" fontId="21" fillId="8" borderId="0" xfId="33" applyFont="1" applyFill="1" applyAlignment="1">
      <alignment vertical="center"/>
    </xf>
    <xf numFmtId="38" fontId="10" fillId="8" borderId="4" xfId="29" applyFont="1" applyFill="1" applyBorder="1" applyAlignment="1">
      <alignment vertical="center"/>
    </xf>
    <xf numFmtId="11" fontId="10" fillId="8" borderId="0" xfId="33" applyNumberFormat="1" applyFont="1" applyFill="1" applyAlignment="1">
      <alignment vertical="center"/>
    </xf>
    <xf numFmtId="176" fontId="10" fillId="20" borderId="1" xfId="33" applyNumberFormat="1" applyFont="1" applyFill="1" applyBorder="1" applyAlignment="1">
      <alignment vertical="center"/>
    </xf>
    <xf numFmtId="176" fontId="10" fillId="21" borderId="11" xfId="33" applyNumberFormat="1" applyFont="1" applyFill="1" applyBorder="1" applyAlignment="1">
      <alignment vertical="center"/>
    </xf>
    <xf numFmtId="176" fontId="10" fillId="23" borderId="4" xfId="33" applyNumberFormat="1" applyFont="1" applyFill="1" applyBorder="1" applyAlignment="1">
      <alignment vertical="center"/>
    </xf>
    <xf numFmtId="9" fontId="10" fillId="20" borderId="1" xfId="26" applyFont="1" applyFill="1" applyBorder="1" applyAlignment="1">
      <alignment vertical="center"/>
    </xf>
    <xf numFmtId="9" fontId="10" fillId="8" borderId="1" xfId="26" applyFont="1" applyFill="1" applyBorder="1" applyAlignment="1">
      <alignment vertical="center"/>
    </xf>
    <xf numFmtId="9" fontId="10" fillId="8" borderId="11" xfId="26" applyFont="1" applyFill="1" applyBorder="1" applyAlignment="1">
      <alignment vertical="center"/>
    </xf>
    <xf numFmtId="9" fontId="10" fillId="23" borderId="4" xfId="26" applyFont="1" applyFill="1" applyBorder="1" applyAlignment="1">
      <alignment vertical="center"/>
    </xf>
    <xf numFmtId="0" fontId="10" fillId="24" borderId="1" xfId="33" applyFont="1" applyFill="1" applyBorder="1" applyAlignment="1">
      <alignment horizontal="center" vertical="center"/>
    </xf>
    <xf numFmtId="40" fontId="10" fillId="20" borderId="1" xfId="29" applyNumberFormat="1" applyFont="1" applyFill="1" applyBorder="1" applyAlignment="1">
      <alignment vertical="center"/>
    </xf>
    <xf numFmtId="40" fontId="10" fillId="20" borderId="1" xfId="29" applyNumberFormat="1" applyFont="1" applyFill="1" applyBorder="1" applyAlignment="1">
      <alignment vertical="center" wrapText="1"/>
    </xf>
    <xf numFmtId="179" fontId="10" fillId="8" borderId="0" xfId="31" applyNumberFormat="1" applyFont="1" applyFill="1" applyBorder="1"/>
    <xf numFmtId="38" fontId="10" fillId="8" borderId="1" xfId="31" applyNumberFormat="1" applyFont="1" applyFill="1" applyBorder="1"/>
    <xf numFmtId="0" fontId="10" fillId="24" borderId="1" xfId="31" applyFont="1" applyFill="1" applyBorder="1" applyAlignment="1">
      <alignment horizontal="center"/>
    </xf>
    <xf numFmtId="38" fontId="10" fillId="13" borderId="39" xfId="29" applyNumberFormat="1" applyFont="1" applyFill="1" applyBorder="1" applyAlignment="1">
      <alignment vertical="center"/>
    </xf>
    <xf numFmtId="38" fontId="10" fillId="14" borderId="1" xfId="29" applyNumberFormat="1" applyFont="1" applyFill="1" applyBorder="1" applyAlignment="1">
      <alignment vertical="center"/>
    </xf>
    <xf numFmtId="38" fontId="10" fillId="3" borderId="1" xfId="29" applyNumberFormat="1" applyFont="1" applyFill="1" applyBorder="1" applyAlignment="1">
      <alignment vertical="center"/>
    </xf>
    <xf numFmtId="38" fontId="10" fillId="16" borderId="19" xfId="29" applyNumberFormat="1" applyFont="1" applyFill="1" applyBorder="1" applyAlignment="1">
      <alignment vertical="center"/>
    </xf>
    <xf numFmtId="38" fontId="10" fillId="9" borderId="1" xfId="29" applyNumberFormat="1" applyFont="1" applyFill="1" applyBorder="1" applyAlignment="1">
      <alignment vertical="center"/>
    </xf>
    <xf numFmtId="38" fontId="10" fillId="10" borderId="1" xfId="29" applyNumberFormat="1" applyFont="1" applyFill="1" applyBorder="1" applyAlignment="1">
      <alignment vertical="center"/>
    </xf>
    <xf numFmtId="38" fontId="10" fillId="17" borderId="1" xfId="29" applyNumberFormat="1" applyFont="1" applyFill="1" applyBorder="1" applyAlignment="1">
      <alignment vertical="center"/>
    </xf>
    <xf numFmtId="38" fontId="10" fillId="28" borderId="1" xfId="29" applyNumberFormat="1" applyFont="1" applyFill="1" applyBorder="1" applyAlignment="1">
      <alignment vertical="center"/>
    </xf>
    <xf numFmtId="38" fontId="10" fillId="20" borderId="1" xfId="29" applyNumberFormat="1" applyFont="1" applyFill="1" applyBorder="1" applyAlignment="1">
      <alignment vertical="center"/>
    </xf>
    <xf numFmtId="38" fontId="10" fillId="0" borderId="68" xfId="29" applyNumberFormat="1" applyFont="1" applyFill="1" applyBorder="1" applyAlignment="1">
      <alignment vertical="center"/>
    </xf>
    <xf numFmtId="38" fontId="10" fillId="0" borderId="29" xfId="29" applyNumberFormat="1" applyFont="1" applyFill="1" applyBorder="1" applyAlignment="1">
      <alignment vertical="center"/>
    </xf>
    <xf numFmtId="38" fontId="10" fillId="0" borderId="69" xfId="29" applyNumberFormat="1" applyFont="1" applyFill="1" applyBorder="1" applyAlignment="1">
      <alignment vertical="center"/>
    </xf>
    <xf numFmtId="38" fontId="10" fillId="23" borderId="4" xfId="29" applyNumberFormat="1" applyFont="1" applyFill="1" applyBorder="1" applyAlignment="1">
      <alignment vertical="center"/>
    </xf>
    <xf numFmtId="38" fontId="10" fillId="23" borderId="1" xfId="29" applyNumberFormat="1" applyFont="1" applyFill="1" applyBorder="1" applyAlignment="1">
      <alignment vertical="center"/>
    </xf>
    <xf numFmtId="38" fontId="10" fillId="8" borderId="68" xfId="29" applyNumberFormat="1" applyFont="1" applyFill="1" applyBorder="1" applyAlignment="1">
      <alignment vertical="center"/>
    </xf>
    <xf numFmtId="38" fontId="10" fillId="8" borderId="29" xfId="29" applyNumberFormat="1" applyFont="1" applyFill="1" applyBorder="1" applyAlignment="1">
      <alignment vertical="center"/>
    </xf>
    <xf numFmtId="38" fontId="10" fillId="8" borderId="69" xfId="29" applyNumberFormat="1" applyFont="1" applyFill="1" applyBorder="1" applyAlignment="1">
      <alignment vertical="center"/>
    </xf>
    <xf numFmtId="38" fontId="10" fillId="30" borderId="27" xfId="29" applyNumberFormat="1" applyFont="1" applyFill="1" applyBorder="1" applyAlignment="1">
      <alignment vertical="center"/>
    </xf>
    <xf numFmtId="38" fontId="10" fillId="30" borderId="29" xfId="29" applyNumberFormat="1" applyFont="1" applyFill="1" applyBorder="1" applyAlignment="1">
      <alignment vertical="center"/>
    </xf>
    <xf numFmtId="38" fontId="10" fillId="30" borderId="68" xfId="29" applyNumberFormat="1" applyFont="1" applyFill="1" applyBorder="1" applyAlignment="1">
      <alignment vertical="center"/>
    </xf>
    <xf numFmtId="38" fontId="10" fillId="12" borderId="39" xfId="29" applyNumberFormat="1" applyFont="1" applyFill="1" applyBorder="1" applyAlignment="1">
      <alignment vertical="center"/>
    </xf>
    <xf numFmtId="176" fontId="10" fillId="8" borderId="67" xfId="0" applyNumberFormat="1" applyFont="1" applyFill="1" applyBorder="1" applyAlignment="1">
      <alignment vertical="center" wrapText="1"/>
    </xf>
    <xf numFmtId="179" fontId="10" fillId="8" borderId="67" xfId="33" applyNumberFormat="1" applyFont="1" applyFill="1" applyBorder="1" applyAlignment="1">
      <alignment vertical="center"/>
    </xf>
    <xf numFmtId="179" fontId="10" fillId="8" borderId="76" xfId="33" applyNumberFormat="1" applyFont="1" applyFill="1" applyBorder="1" applyAlignment="1">
      <alignment vertical="center"/>
    </xf>
    <xf numFmtId="176" fontId="10" fillId="8" borderId="67" xfId="33" applyNumberFormat="1" applyFont="1" applyFill="1" applyBorder="1" applyAlignment="1">
      <alignment vertical="center"/>
    </xf>
    <xf numFmtId="196" fontId="10" fillId="8" borderId="0" xfId="33" applyNumberFormat="1" applyFont="1" applyFill="1" applyAlignment="1">
      <alignment vertical="center"/>
    </xf>
    <xf numFmtId="176" fontId="10" fillId="8" borderId="68" xfId="33" applyNumberFormat="1" applyFont="1" applyFill="1" applyBorder="1" applyAlignment="1">
      <alignment horizontal="right" vertical="center"/>
    </xf>
    <xf numFmtId="176" fontId="10" fillId="8" borderId="77" xfId="33" applyNumberFormat="1" applyFont="1" applyFill="1" applyBorder="1" applyAlignment="1">
      <alignment vertical="center"/>
    </xf>
    <xf numFmtId="176" fontId="10" fillId="22" borderId="53" xfId="33" applyNumberFormat="1" applyFont="1" applyFill="1" applyBorder="1" applyAlignment="1">
      <alignment vertical="center"/>
    </xf>
    <xf numFmtId="38" fontId="10" fillId="31" borderId="22" xfId="29" applyNumberFormat="1" applyFont="1" applyFill="1" applyBorder="1" applyAlignment="1">
      <alignment vertical="center"/>
    </xf>
    <xf numFmtId="40" fontId="10" fillId="32" borderId="22" xfId="29" applyNumberFormat="1" applyFont="1" applyFill="1" applyBorder="1" applyAlignment="1">
      <alignment vertical="center" wrapText="1"/>
    </xf>
    <xf numFmtId="38" fontId="10" fillId="31" borderId="19" xfId="29" applyNumberFormat="1" applyFont="1" applyFill="1" applyBorder="1" applyAlignment="1">
      <alignment vertical="center"/>
    </xf>
    <xf numFmtId="40" fontId="10" fillId="32" borderId="19" xfId="29" applyNumberFormat="1" applyFont="1" applyFill="1" applyBorder="1" applyAlignment="1">
      <alignment vertical="center" wrapText="1"/>
    </xf>
    <xf numFmtId="40" fontId="10" fillId="20" borderId="39" xfId="29" applyNumberFormat="1" applyFont="1" applyFill="1" applyBorder="1" applyAlignment="1">
      <alignment horizontal="center" vertical="center"/>
    </xf>
    <xf numFmtId="40" fontId="10" fillId="34" borderId="71" xfId="29" applyNumberFormat="1" applyFont="1" applyFill="1" applyBorder="1" applyAlignment="1">
      <alignment vertical="center" wrapText="1"/>
    </xf>
    <xf numFmtId="40" fontId="10" fillId="20" borderId="39" xfId="29" applyNumberFormat="1" applyFont="1" applyFill="1" applyBorder="1" applyAlignment="1">
      <alignment vertical="center" wrapText="1"/>
    </xf>
    <xf numFmtId="38" fontId="10" fillId="20" borderId="4" xfId="29" applyNumberFormat="1" applyFont="1" applyFill="1" applyBorder="1" applyAlignment="1">
      <alignment vertical="center"/>
    </xf>
    <xf numFmtId="0" fontId="10" fillId="24" borderId="16" xfId="33" applyFont="1" applyFill="1" applyBorder="1" applyAlignment="1">
      <alignment horizontal="center" vertical="center"/>
    </xf>
    <xf numFmtId="38" fontId="10" fillId="31" borderId="53" xfId="29" applyNumberFormat="1" applyFont="1" applyFill="1" applyBorder="1" applyAlignment="1">
      <alignment vertical="center"/>
    </xf>
    <xf numFmtId="40" fontId="10" fillId="32" borderId="53" xfId="29" applyNumberFormat="1" applyFont="1" applyFill="1" applyBorder="1" applyAlignment="1">
      <alignment vertical="center" wrapText="1"/>
    </xf>
    <xf numFmtId="38" fontId="10" fillId="32" borderId="68" xfId="29" applyNumberFormat="1" applyFont="1" applyFill="1" applyBorder="1" applyAlignment="1">
      <alignment vertical="center"/>
    </xf>
    <xf numFmtId="40" fontId="10" fillId="32" borderId="68" xfId="29" applyNumberFormat="1" applyFont="1" applyFill="1" applyBorder="1" applyAlignment="1">
      <alignment vertical="center" wrapText="1"/>
    </xf>
    <xf numFmtId="40" fontId="10" fillId="32" borderId="29" xfId="29" applyNumberFormat="1" applyFont="1" applyFill="1" applyBorder="1" applyAlignment="1">
      <alignment vertical="center" wrapText="1"/>
    </xf>
    <xf numFmtId="38" fontId="10" fillId="32" borderId="69" xfId="29" applyNumberFormat="1" applyFont="1" applyFill="1" applyBorder="1" applyAlignment="1">
      <alignment vertical="center"/>
    </xf>
    <xf numFmtId="40" fontId="10" fillId="32" borderId="69" xfId="29" applyNumberFormat="1" applyFont="1" applyFill="1" applyBorder="1" applyAlignment="1">
      <alignment vertical="center" wrapText="1"/>
    </xf>
    <xf numFmtId="38" fontId="10" fillId="35" borderId="27" xfId="29" applyNumberFormat="1" applyFont="1" applyFill="1" applyBorder="1" applyAlignment="1">
      <alignment vertical="center"/>
    </xf>
    <xf numFmtId="40" fontId="10" fillId="32" borderId="27" xfId="29" applyNumberFormat="1" applyFont="1" applyFill="1" applyBorder="1" applyAlignment="1">
      <alignment vertical="center" wrapText="1"/>
    </xf>
    <xf numFmtId="176" fontId="10" fillId="32" borderId="1" xfId="33" applyNumberFormat="1" applyFont="1" applyFill="1" applyBorder="1" applyAlignment="1">
      <alignment vertical="center"/>
    </xf>
    <xf numFmtId="183" fontId="10" fillId="32" borderId="1" xfId="33" applyNumberFormat="1" applyFont="1" applyFill="1" applyBorder="1" applyAlignment="1">
      <alignment vertical="center"/>
    </xf>
    <xf numFmtId="176" fontId="10" fillId="32" borderId="9" xfId="33" applyNumberFormat="1" applyFont="1" applyFill="1" applyBorder="1" applyAlignment="1">
      <alignment vertical="center"/>
    </xf>
    <xf numFmtId="183" fontId="10" fillId="32" borderId="9" xfId="33" applyNumberFormat="1" applyFont="1" applyFill="1" applyBorder="1" applyAlignment="1">
      <alignment vertical="center"/>
    </xf>
    <xf numFmtId="176" fontId="10" fillId="32" borderId="4" xfId="33" applyNumberFormat="1" applyFont="1" applyFill="1" applyBorder="1" applyAlignment="1">
      <alignment vertical="center"/>
    </xf>
    <xf numFmtId="183" fontId="10" fillId="32" borderId="4" xfId="33" applyNumberFormat="1" applyFont="1" applyFill="1" applyBorder="1" applyAlignment="1">
      <alignment vertical="center"/>
    </xf>
    <xf numFmtId="10" fontId="10" fillId="32" borderId="10" xfId="33" applyNumberFormat="1" applyFont="1" applyFill="1" applyBorder="1" applyAlignment="1">
      <alignment vertical="center"/>
    </xf>
    <xf numFmtId="184" fontId="10" fillId="32" borderId="1" xfId="33" applyNumberFormat="1" applyFont="1" applyFill="1" applyBorder="1" applyAlignment="1">
      <alignment vertical="center"/>
    </xf>
    <xf numFmtId="10" fontId="10" fillId="32" borderId="12" xfId="33" applyNumberFormat="1" applyFont="1" applyFill="1" applyBorder="1" applyAlignment="1">
      <alignment vertical="center"/>
    </xf>
    <xf numFmtId="184" fontId="10" fillId="32" borderId="9" xfId="33" applyNumberFormat="1" applyFont="1" applyFill="1" applyBorder="1" applyAlignment="1">
      <alignment vertical="center"/>
    </xf>
    <xf numFmtId="10" fontId="10" fillId="32" borderId="13" xfId="33" applyNumberFormat="1" applyFont="1" applyFill="1" applyBorder="1" applyAlignment="1">
      <alignment vertical="center"/>
    </xf>
    <xf numFmtId="184" fontId="10" fillId="32" borderId="4" xfId="33" applyNumberFormat="1" applyFont="1" applyFill="1" applyBorder="1" applyAlignment="1">
      <alignment vertical="center"/>
    </xf>
    <xf numFmtId="184" fontId="10" fillId="32" borderId="78" xfId="33" applyNumberFormat="1" applyFont="1" applyFill="1" applyBorder="1" applyAlignment="1">
      <alignment vertical="center"/>
    </xf>
    <xf numFmtId="183" fontId="10" fillId="32" borderId="78" xfId="33" applyNumberFormat="1" applyFont="1" applyFill="1" applyBorder="1" applyAlignment="1">
      <alignment vertical="center"/>
    </xf>
    <xf numFmtId="176" fontId="10" fillId="8" borderId="0" xfId="32" applyNumberFormat="1" applyFont="1" applyFill="1"/>
    <xf numFmtId="9" fontId="10" fillId="8" borderId="1" xfId="33" applyNumberFormat="1" applyFont="1" applyFill="1" applyBorder="1" applyAlignment="1">
      <alignment vertical="center"/>
    </xf>
    <xf numFmtId="9" fontId="10" fillId="8" borderId="9" xfId="33" applyNumberFormat="1" applyFont="1" applyFill="1" applyBorder="1" applyAlignment="1">
      <alignment vertical="center"/>
    </xf>
    <xf numFmtId="9" fontId="10" fillId="8" borderId="4" xfId="33" applyNumberFormat="1" applyFont="1" applyFill="1" applyBorder="1" applyAlignment="1">
      <alignment vertical="center"/>
    </xf>
    <xf numFmtId="9" fontId="10" fillId="21" borderId="53" xfId="26" applyFont="1" applyFill="1" applyBorder="1" applyAlignment="1">
      <alignment vertical="center"/>
    </xf>
    <xf numFmtId="9" fontId="10" fillId="22" borderId="53" xfId="26" applyFont="1" applyFill="1" applyBorder="1" applyAlignment="1">
      <alignment vertical="center"/>
    </xf>
    <xf numFmtId="179" fontId="10" fillId="8" borderId="11" xfId="26" applyNumberFormat="1" applyFont="1" applyFill="1" applyBorder="1" applyAlignment="1">
      <alignment vertical="center"/>
    </xf>
    <xf numFmtId="10" fontId="10" fillId="8" borderId="1" xfId="26" applyNumberFormat="1" applyFont="1" applyFill="1" applyBorder="1" applyAlignment="1">
      <alignment vertical="center"/>
    </xf>
    <xf numFmtId="177" fontId="10" fillId="8" borderId="43" xfId="33" applyNumberFormat="1" applyFont="1" applyFill="1" applyBorder="1" applyAlignment="1">
      <alignment vertical="center"/>
    </xf>
    <xf numFmtId="0" fontId="10" fillId="8" borderId="0" xfId="32" applyFont="1" applyFill="1" applyAlignment="1">
      <alignment vertical="center"/>
    </xf>
    <xf numFmtId="176" fontId="10" fillId="8" borderId="1" xfId="32" applyNumberFormat="1" applyFont="1" applyFill="1" applyBorder="1" applyAlignment="1">
      <alignment vertical="center"/>
    </xf>
    <xf numFmtId="187" fontId="10" fillId="8" borderId="1" xfId="33" applyNumberFormat="1" applyFont="1" applyFill="1" applyBorder="1" applyAlignment="1">
      <alignment vertical="center"/>
    </xf>
    <xf numFmtId="186" fontId="10" fillId="8" borderId="1" xfId="33" applyNumberFormat="1" applyFont="1" applyFill="1" applyBorder="1" applyAlignment="1">
      <alignment vertical="center"/>
    </xf>
    <xf numFmtId="178" fontId="10" fillId="8" borderId="1" xfId="33" applyNumberFormat="1" applyFont="1" applyFill="1" applyBorder="1" applyAlignment="1">
      <alignment vertical="center" wrapText="1"/>
    </xf>
    <xf numFmtId="0" fontId="10" fillId="5" borderId="1" xfId="33" applyFont="1" applyFill="1" applyBorder="1" applyAlignment="1">
      <alignment horizontal="center" vertical="center" wrapText="1"/>
    </xf>
    <xf numFmtId="176" fontId="10" fillId="0" borderId="1" xfId="0" applyNumberFormat="1" applyFont="1" applyFill="1" applyBorder="1">
      <alignment vertical="center"/>
    </xf>
    <xf numFmtId="198" fontId="10" fillId="8" borderId="0" xfId="33" applyNumberFormat="1" applyFont="1" applyFill="1" applyAlignment="1">
      <alignment vertical="center"/>
    </xf>
    <xf numFmtId="0" fontId="15" fillId="29" borderId="0" xfId="33" applyFont="1" applyFill="1" applyAlignment="1">
      <alignment vertical="center"/>
    </xf>
    <xf numFmtId="0" fontId="10" fillId="29" borderId="0" xfId="33" applyFont="1" applyFill="1" applyAlignment="1">
      <alignment vertical="center"/>
    </xf>
    <xf numFmtId="176" fontId="10" fillId="8" borderId="82" xfId="33" applyNumberFormat="1" applyFont="1" applyFill="1" applyBorder="1" applyAlignment="1">
      <alignment vertical="center"/>
    </xf>
    <xf numFmtId="0" fontId="28" fillId="5" borderId="1" xfId="33" applyFont="1" applyFill="1" applyBorder="1" applyAlignment="1">
      <alignment horizontal="center" vertical="center" wrapText="1"/>
    </xf>
    <xf numFmtId="0" fontId="10" fillId="29" borderId="0" xfId="33" applyFont="1" applyFill="1"/>
    <xf numFmtId="176" fontId="10" fillId="8" borderId="67" xfId="33" applyNumberFormat="1" applyFont="1" applyFill="1" applyBorder="1" applyAlignment="1">
      <alignment horizontal="right" vertical="center"/>
    </xf>
    <xf numFmtId="0" fontId="28" fillId="5" borderId="16" xfId="33" applyFont="1" applyFill="1" applyBorder="1" applyAlignment="1">
      <alignment horizontal="center" vertical="center" wrapText="1"/>
    </xf>
    <xf numFmtId="0" fontId="10" fillId="5" borderId="16" xfId="33" applyFont="1" applyFill="1" applyBorder="1" applyAlignment="1">
      <alignment horizontal="center" vertical="center" wrapText="1"/>
    </xf>
    <xf numFmtId="0" fontId="10" fillId="29" borderId="1" xfId="0" applyFont="1" applyFill="1" applyBorder="1" applyAlignment="1">
      <alignment horizontal="center" vertical="center"/>
    </xf>
    <xf numFmtId="176" fontId="31" fillId="8" borderId="0" xfId="33" applyNumberFormat="1" applyFont="1" applyFill="1" applyAlignment="1">
      <alignment vertical="center"/>
    </xf>
    <xf numFmtId="0" fontId="10" fillId="29" borderId="0" xfId="0" applyFont="1" applyFill="1">
      <alignment vertical="center"/>
    </xf>
    <xf numFmtId="191" fontId="10" fillId="8" borderId="1" xfId="26" applyNumberFormat="1" applyFont="1" applyFill="1" applyBorder="1" applyAlignment="1">
      <alignment horizontal="right" vertical="center"/>
    </xf>
    <xf numFmtId="179" fontId="10" fillId="8" borderId="0" xfId="33" applyNumberFormat="1" applyFont="1" applyFill="1" applyBorder="1" applyAlignment="1">
      <alignment vertical="center"/>
    </xf>
    <xf numFmtId="191" fontId="10" fillId="8" borderId="1" xfId="26" applyNumberFormat="1" applyFont="1" applyFill="1" applyBorder="1" applyAlignment="1">
      <alignment horizontal="center" vertical="center"/>
    </xf>
    <xf numFmtId="196" fontId="21" fillId="8" borderId="0" xfId="33" applyNumberFormat="1" applyFont="1" applyFill="1" applyAlignment="1">
      <alignment vertical="center"/>
    </xf>
    <xf numFmtId="194" fontId="21" fillId="8" borderId="0" xfId="33" applyNumberFormat="1" applyFont="1" applyFill="1" applyAlignment="1">
      <alignment vertical="center"/>
    </xf>
    <xf numFmtId="0" fontId="10" fillId="24" borderId="1" xfId="33" applyFont="1" applyFill="1" applyBorder="1" applyAlignment="1">
      <alignment horizontal="center" vertical="center" wrapText="1"/>
    </xf>
    <xf numFmtId="0" fontId="10" fillId="8" borderId="0" xfId="31" applyFont="1" applyFill="1" applyAlignment="1">
      <alignment vertical="center"/>
    </xf>
    <xf numFmtId="187" fontId="10" fillId="20" borderId="1" xfId="31" applyNumberFormat="1" applyFont="1" applyFill="1" applyBorder="1" applyAlignment="1">
      <alignment vertical="center"/>
    </xf>
    <xf numFmtId="187" fontId="10" fillId="37" borderId="1" xfId="31" applyNumberFormat="1" applyFont="1" applyFill="1" applyBorder="1" applyAlignment="1">
      <alignment vertical="center"/>
    </xf>
    <xf numFmtId="9" fontId="10" fillId="8" borderId="0" xfId="27" applyFont="1" applyFill="1" applyAlignment="1">
      <alignment vertical="center"/>
    </xf>
    <xf numFmtId="179" fontId="10" fillId="20" borderId="1" xfId="27" applyNumberFormat="1" applyFont="1" applyFill="1" applyBorder="1" applyAlignment="1">
      <alignment vertical="center"/>
    </xf>
    <xf numFmtId="179" fontId="10" fillId="8" borderId="1" xfId="31" applyNumberFormat="1" applyFont="1" applyFill="1" applyBorder="1" applyAlignment="1">
      <alignment vertical="center"/>
    </xf>
    <xf numFmtId="187" fontId="10" fillId="0" borderId="1" xfId="31" applyNumberFormat="1" applyFont="1" applyFill="1" applyBorder="1" applyAlignment="1">
      <alignment vertical="center"/>
    </xf>
    <xf numFmtId="179" fontId="10" fillId="20" borderId="1" xfId="31" applyNumberFormat="1" applyFont="1" applyFill="1" applyBorder="1" applyAlignment="1">
      <alignment vertical="center"/>
    </xf>
    <xf numFmtId="38" fontId="10" fillId="8" borderId="1" xfId="31" applyNumberFormat="1" applyFont="1" applyFill="1" applyBorder="1" applyAlignment="1">
      <alignment vertical="center"/>
    </xf>
    <xf numFmtId="40" fontId="10" fillId="32" borderId="24" xfId="29" applyNumberFormat="1" applyFont="1" applyFill="1" applyBorder="1" applyAlignment="1">
      <alignment vertical="center" wrapText="1"/>
    </xf>
    <xf numFmtId="184" fontId="10" fillId="8" borderId="1" xfId="26" applyNumberFormat="1" applyFont="1" applyFill="1" applyBorder="1" applyAlignment="1">
      <alignment vertical="center"/>
    </xf>
    <xf numFmtId="184" fontId="10" fillId="8" borderId="0" xfId="33" applyNumberFormat="1" applyFont="1" applyFill="1" applyAlignment="1">
      <alignment vertical="center"/>
    </xf>
    <xf numFmtId="184" fontId="10" fillId="8" borderId="4" xfId="0" applyNumberFormat="1" applyFont="1" applyFill="1" applyBorder="1" applyAlignment="1">
      <alignment vertical="center" wrapText="1"/>
    </xf>
    <xf numFmtId="38" fontId="10" fillId="16" borderId="45" xfId="29" applyNumberFormat="1" applyFont="1" applyFill="1" applyBorder="1" applyAlignment="1">
      <alignment vertical="center"/>
    </xf>
    <xf numFmtId="9" fontId="10" fillId="29" borderId="1" xfId="26" applyFont="1" applyFill="1" applyBorder="1" applyAlignment="1">
      <alignment vertical="center"/>
    </xf>
    <xf numFmtId="176" fontId="10" fillId="8" borderId="1" xfId="33" applyNumberFormat="1" applyFont="1" applyFill="1" applyBorder="1" applyAlignment="1">
      <alignment horizontal="center" vertical="center"/>
    </xf>
    <xf numFmtId="0" fontId="10" fillId="29" borderId="0" xfId="0" applyFont="1" applyFill="1" applyAlignment="1">
      <alignment horizontal="center" vertical="center"/>
    </xf>
    <xf numFmtId="38" fontId="10" fillId="43" borderId="53" xfId="29" applyNumberFormat="1" applyFont="1" applyFill="1" applyBorder="1" applyAlignment="1">
      <alignment vertical="center"/>
    </xf>
    <xf numFmtId="38" fontId="10" fillId="25" borderId="1" xfId="29" applyNumberFormat="1" applyFont="1" applyFill="1" applyBorder="1" applyAlignment="1">
      <alignment vertical="center"/>
    </xf>
    <xf numFmtId="38" fontId="10" fillId="29" borderId="45" xfId="29" applyNumberFormat="1" applyFont="1" applyFill="1" applyBorder="1" applyAlignment="1">
      <alignment vertical="center"/>
    </xf>
    <xf numFmtId="38" fontId="10" fillId="42" borderId="4" xfId="29" applyNumberFormat="1" applyFont="1" applyFill="1" applyBorder="1" applyAlignment="1">
      <alignment vertical="center"/>
    </xf>
    <xf numFmtId="184" fontId="10" fillId="24" borderId="1" xfId="33" applyNumberFormat="1" applyFont="1" applyFill="1" applyBorder="1" applyAlignment="1">
      <alignment vertical="center"/>
    </xf>
    <xf numFmtId="176" fontId="10" fillId="8" borderId="114" xfId="33" applyNumberFormat="1" applyFont="1" applyFill="1" applyBorder="1" applyAlignment="1">
      <alignment vertical="center"/>
    </xf>
    <xf numFmtId="176" fontId="10" fillId="8" borderId="115" xfId="33" applyNumberFormat="1" applyFont="1" applyFill="1" applyBorder="1" applyAlignment="1">
      <alignment vertical="center"/>
    </xf>
    <xf numFmtId="38" fontId="10" fillId="8" borderId="9" xfId="29" applyFont="1" applyFill="1" applyBorder="1" applyAlignment="1">
      <alignment vertical="center"/>
    </xf>
    <xf numFmtId="202" fontId="10" fillId="8" borderId="1" xfId="29" applyNumberFormat="1" applyFont="1" applyFill="1" applyBorder="1" applyAlignment="1">
      <alignment vertical="center"/>
    </xf>
    <xf numFmtId="202" fontId="10" fillId="8" borderId="4" xfId="29" applyNumberFormat="1" applyFont="1" applyFill="1" applyBorder="1" applyAlignment="1">
      <alignment vertical="center"/>
    </xf>
    <xf numFmtId="202" fontId="10" fillId="8" borderId="9" xfId="29" applyNumberFormat="1" applyFont="1" applyFill="1" applyBorder="1" applyAlignment="1">
      <alignment vertical="center"/>
    </xf>
    <xf numFmtId="184" fontId="10" fillId="24" borderId="9" xfId="33" applyNumberFormat="1" applyFont="1" applyFill="1" applyBorder="1" applyAlignment="1">
      <alignment vertical="center"/>
    </xf>
    <xf numFmtId="184" fontId="10" fillId="24" borderId="4" xfId="33" applyNumberFormat="1" applyFont="1" applyFill="1" applyBorder="1" applyAlignment="1">
      <alignment vertical="center"/>
    </xf>
    <xf numFmtId="38" fontId="10" fillId="20" borderId="1" xfId="29" applyFont="1" applyFill="1" applyBorder="1" applyAlignment="1">
      <alignment vertical="center"/>
    </xf>
    <xf numFmtId="176" fontId="10" fillId="8" borderId="68" xfId="33" applyNumberFormat="1" applyFont="1" applyFill="1" applyBorder="1" applyAlignment="1">
      <alignment vertical="center"/>
    </xf>
    <xf numFmtId="183" fontId="10" fillId="29" borderId="1" xfId="33" applyNumberFormat="1" applyFont="1" applyFill="1" applyBorder="1" applyAlignment="1">
      <alignment vertical="center"/>
    </xf>
    <xf numFmtId="176" fontId="10" fillId="44" borderId="1" xfId="33" applyNumberFormat="1" applyFont="1" applyFill="1" applyBorder="1" applyAlignment="1">
      <alignment vertical="center"/>
    </xf>
    <xf numFmtId="10" fontId="10" fillId="21" borderId="53" xfId="26" applyNumberFormat="1" applyFont="1" applyFill="1" applyBorder="1" applyAlignment="1">
      <alignment vertical="center"/>
    </xf>
    <xf numFmtId="176" fontId="10" fillId="44" borderId="4" xfId="33" applyNumberFormat="1" applyFont="1" applyFill="1" applyBorder="1" applyAlignment="1">
      <alignment vertical="center"/>
    </xf>
    <xf numFmtId="0" fontId="10" fillId="29" borderId="0" xfId="33" applyFont="1" applyFill="1" applyBorder="1" applyAlignment="1">
      <alignment vertical="center"/>
    </xf>
    <xf numFmtId="9" fontId="10" fillId="29" borderId="0" xfId="26" applyFont="1" applyFill="1" applyBorder="1" applyAlignment="1">
      <alignment vertical="center"/>
    </xf>
    <xf numFmtId="4" fontId="10" fillId="29" borderId="0" xfId="33" applyNumberFormat="1" applyFont="1" applyFill="1" applyAlignment="1">
      <alignment vertical="center"/>
    </xf>
    <xf numFmtId="38" fontId="10" fillId="29" borderId="1" xfId="29" applyNumberFormat="1" applyFont="1" applyFill="1" applyBorder="1" applyAlignment="1">
      <alignment horizontal="right" vertical="center"/>
    </xf>
    <xf numFmtId="38" fontId="10" fillId="8" borderId="11" xfId="29" applyNumberFormat="1" applyFont="1" applyFill="1" applyBorder="1" applyAlignment="1">
      <alignment horizontal="right" vertical="center"/>
    </xf>
    <xf numFmtId="38" fontId="10" fillId="21" borderId="53" xfId="29" applyNumberFormat="1" applyFont="1" applyFill="1" applyBorder="1" applyAlignment="1">
      <alignment horizontal="right" vertical="center"/>
    </xf>
    <xf numFmtId="38" fontId="10" fillId="22" borderId="53" xfId="29" applyNumberFormat="1" applyFont="1" applyFill="1" applyBorder="1" applyAlignment="1">
      <alignment horizontal="right" vertical="center"/>
    </xf>
    <xf numFmtId="38" fontId="10" fillId="44" borderId="4" xfId="29" applyNumberFormat="1" applyFont="1" applyFill="1" applyBorder="1" applyAlignment="1">
      <alignment horizontal="right" vertical="center"/>
    </xf>
    <xf numFmtId="38" fontId="10" fillId="23" borderId="4" xfId="29" applyNumberFormat="1" applyFont="1" applyFill="1" applyBorder="1" applyAlignment="1">
      <alignment horizontal="right" vertical="center"/>
    </xf>
    <xf numFmtId="40" fontId="10" fillId="8" borderId="1" xfId="29" applyNumberFormat="1" applyFont="1" applyFill="1" applyBorder="1" applyAlignment="1">
      <alignment horizontal="right" vertical="center"/>
    </xf>
    <xf numFmtId="40" fontId="10" fillId="8" borderId="11" xfId="29" applyNumberFormat="1" applyFont="1" applyFill="1" applyBorder="1" applyAlignment="1">
      <alignment horizontal="right" vertical="center"/>
    </xf>
    <xf numFmtId="40" fontId="10" fillId="8" borderId="67" xfId="29" applyNumberFormat="1" applyFont="1" applyFill="1" applyBorder="1" applyAlignment="1">
      <alignment horizontal="right" vertical="center"/>
    </xf>
    <xf numFmtId="179" fontId="10" fillId="20" borderId="1" xfId="26" applyNumberFormat="1" applyFont="1" applyFill="1" applyBorder="1" applyAlignment="1">
      <alignment vertical="center"/>
    </xf>
    <xf numFmtId="191" fontId="10" fillId="24" borderId="1" xfId="26" applyNumberFormat="1" applyFont="1" applyFill="1" applyBorder="1" applyAlignment="1">
      <alignment vertical="center"/>
    </xf>
    <xf numFmtId="10" fontId="10" fillId="24" borderId="11" xfId="26" applyNumberFormat="1" applyFont="1" applyFill="1" applyBorder="1" applyAlignment="1">
      <alignment vertical="center"/>
    </xf>
    <xf numFmtId="10" fontId="10" fillId="24" borderId="1" xfId="26" applyNumberFormat="1" applyFont="1" applyFill="1" applyBorder="1" applyAlignment="1">
      <alignment vertical="center"/>
    </xf>
    <xf numFmtId="10" fontId="10" fillId="24" borderId="67" xfId="26" applyNumberFormat="1" applyFont="1" applyFill="1" applyBorder="1" applyAlignment="1">
      <alignment vertical="center"/>
    </xf>
    <xf numFmtId="0" fontId="10" fillId="29" borderId="0" xfId="31" applyFont="1" applyFill="1"/>
    <xf numFmtId="38" fontId="17" fillId="9" borderId="1" xfId="29" applyNumberFormat="1" applyFont="1" applyFill="1" applyBorder="1" applyAlignment="1">
      <alignment vertical="center"/>
    </xf>
    <xf numFmtId="38" fontId="17" fillId="3" borderId="1" xfId="29" applyNumberFormat="1" applyFont="1" applyFill="1" applyBorder="1" applyAlignment="1">
      <alignment vertical="center"/>
    </xf>
    <xf numFmtId="38" fontId="17" fillId="13" borderId="39" xfId="29" applyNumberFormat="1" applyFont="1" applyFill="1" applyBorder="1" applyAlignment="1">
      <alignment vertical="center"/>
    </xf>
    <xf numFmtId="38" fontId="17" fillId="10" borderId="1" xfId="29" applyNumberFormat="1" applyFont="1" applyFill="1" applyBorder="1" applyAlignment="1">
      <alignment vertical="center"/>
    </xf>
    <xf numFmtId="38" fontId="17" fillId="4" borderId="1" xfId="29" applyNumberFormat="1" applyFont="1" applyFill="1" applyBorder="1" applyAlignment="1">
      <alignment vertical="center"/>
    </xf>
    <xf numFmtId="38" fontId="17" fillId="5" borderId="39" xfId="29" applyNumberFormat="1" applyFont="1" applyFill="1" applyBorder="1" applyAlignment="1">
      <alignment vertical="center"/>
    </xf>
    <xf numFmtId="38" fontId="17" fillId="18" borderId="39" xfId="29" applyNumberFormat="1" applyFont="1" applyFill="1" applyBorder="1" applyAlignment="1">
      <alignment vertical="center"/>
    </xf>
    <xf numFmtId="38" fontId="10" fillId="30" borderId="57" xfId="29" applyNumberFormat="1" applyFont="1" applyFill="1" applyBorder="1" applyAlignment="1">
      <alignment vertical="center"/>
    </xf>
    <xf numFmtId="178" fontId="10" fillId="29" borderId="1" xfId="33" applyNumberFormat="1" applyFont="1" applyFill="1" applyBorder="1" applyAlignment="1">
      <alignment vertical="center"/>
    </xf>
    <xf numFmtId="176" fontId="10" fillId="29" borderId="45" xfId="33" applyNumberFormat="1" applyFont="1" applyFill="1" applyBorder="1" applyAlignment="1">
      <alignment vertical="center"/>
    </xf>
    <xf numFmtId="180" fontId="10" fillId="29" borderId="45" xfId="33" applyNumberFormat="1" applyFont="1" applyFill="1" applyBorder="1" applyAlignment="1">
      <alignment vertical="center"/>
    </xf>
    <xf numFmtId="176" fontId="10" fillId="29" borderId="22" xfId="33" applyNumberFormat="1" applyFont="1" applyFill="1" applyBorder="1" applyAlignment="1">
      <alignment vertical="center"/>
    </xf>
    <xf numFmtId="176" fontId="10" fillId="29" borderId="22" xfId="0" applyNumberFormat="1" applyFont="1" applyFill="1" applyBorder="1" applyAlignment="1">
      <alignment vertical="center" wrapText="1"/>
    </xf>
    <xf numFmtId="180" fontId="10" fillId="29" borderId="22" xfId="33" applyNumberFormat="1" applyFont="1" applyFill="1" applyBorder="1" applyAlignment="1">
      <alignment vertical="center"/>
    </xf>
    <xf numFmtId="180" fontId="10" fillId="29" borderId="24" xfId="33" applyNumberFormat="1" applyFont="1" applyFill="1" applyBorder="1" applyAlignment="1">
      <alignment vertical="center"/>
    </xf>
    <xf numFmtId="176" fontId="10" fillId="29" borderId="1" xfId="0" applyNumberFormat="1" applyFont="1" applyFill="1" applyBorder="1" applyAlignment="1">
      <alignment vertical="center" wrapText="1"/>
    </xf>
    <xf numFmtId="176" fontId="10" fillId="29" borderId="4" xfId="33" applyNumberFormat="1" applyFont="1" applyFill="1" applyBorder="1" applyAlignment="1">
      <alignment vertical="center"/>
    </xf>
    <xf numFmtId="176" fontId="10" fillId="29" borderId="4" xfId="0" applyNumberFormat="1" applyFont="1" applyFill="1" applyBorder="1" applyAlignment="1">
      <alignment vertical="center" wrapText="1"/>
    </xf>
    <xf numFmtId="176" fontId="10" fillId="29" borderId="121" xfId="33" applyNumberFormat="1" applyFont="1" applyFill="1" applyBorder="1" applyAlignment="1">
      <alignment vertical="center"/>
    </xf>
    <xf numFmtId="180" fontId="10" fillId="29" borderId="121" xfId="33" applyNumberFormat="1" applyFont="1" applyFill="1" applyBorder="1" applyAlignment="1">
      <alignment vertical="center"/>
    </xf>
    <xf numFmtId="9" fontId="10" fillId="29" borderId="45" xfId="26" applyFont="1" applyFill="1" applyBorder="1" applyAlignment="1">
      <alignment vertical="center"/>
    </xf>
    <xf numFmtId="9" fontId="10" fillId="29" borderId="22" xfId="26" applyFont="1" applyFill="1" applyBorder="1" applyAlignment="1">
      <alignment vertical="center"/>
    </xf>
    <xf numFmtId="9" fontId="10" fillId="29" borderId="121" xfId="26" applyFont="1" applyFill="1" applyBorder="1" applyAlignment="1">
      <alignment vertical="center"/>
    </xf>
    <xf numFmtId="9" fontId="10" fillId="29" borderId="4" xfId="26" applyFont="1" applyFill="1" applyBorder="1" applyAlignment="1">
      <alignment vertical="center"/>
    </xf>
    <xf numFmtId="38" fontId="10" fillId="29" borderId="1" xfId="29" applyFont="1" applyFill="1" applyBorder="1" applyAlignment="1">
      <alignment vertical="center"/>
    </xf>
    <xf numFmtId="184" fontId="10" fillId="29" borderId="1" xfId="33" applyNumberFormat="1" applyFont="1" applyFill="1" applyBorder="1" applyAlignment="1">
      <alignment vertical="center"/>
    </xf>
    <xf numFmtId="38" fontId="10" fillId="29" borderId="9" xfId="29" applyFont="1" applyFill="1" applyBorder="1" applyAlignment="1">
      <alignment vertical="center"/>
    </xf>
    <xf numFmtId="184" fontId="10" fillId="29" borderId="9" xfId="33" applyNumberFormat="1" applyFont="1" applyFill="1" applyBorder="1" applyAlignment="1">
      <alignment vertical="center"/>
    </xf>
    <xf numFmtId="38" fontId="10" fillId="29" borderId="4" xfId="29" applyFont="1" applyFill="1" applyBorder="1" applyAlignment="1">
      <alignment vertical="center"/>
    </xf>
    <xf numFmtId="184" fontId="10" fillId="29" borderId="4" xfId="33" applyNumberFormat="1" applyFont="1" applyFill="1" applyBorder="1" applyAlignment="1">
      <alignment vertical="center"/>
    </xf>
    <xf numFmtId="38" fontId="10" fillId="29" borderId="11" xfId="29" applyFont="1" applyFill="1" applyBorder="1" applyAlignment="1">
      <alignment vertical="center"/>
    </xf>
    <xf numFmtId="176" fontId="10" fillId="29" borderId="1" xfId="33" applyNumberFormat="1" applyFont="1" applyFill="1" applyBorder="1" applyAlignment="1">
      <alignment vertical="center"/>
    </xf>
    <xf numFmtId="179" fontId="10" fillId="8" borderId="1" xfId="26" applyNumberFormat="1" applyFont="1" applyFill="1" applyBorder="1" applyAlignment="1">
      <alignment vertical="center"/>
    </xf>
    <xf numFmtId="9" fontId="10" fillId="8" borderId="1" xfId="26" applyNumberFormat="1" applyFont="1" applyFill="1" applyBorder="1" applyAlignment="1">
      <alignment vertical="center"/>
    </xf>
    <xf numFmtId="203" fontId="10" fillId="8" borderId="1" xfId="26" applyNumberFormat="1" applyFont="1" applyFill="1" applyBorder="1" applyAlignment="1">
      <alignment vertical="center"/>
    </xf>
    <xf numFmtId="9" fontId="10" fillId="8" borderId="11" xfId="26" applyNumberFormat="1" applyFont="1" applyFill="1" applyBorder="1" applyAlignment="1">
      <alignment vertical="center"/>
    </xf>
    <xf numFmtId="9" fontId="10" fillId="21" borderId="53" xfId="26" applyNumberFormat="1" applyFont="1" applyFill="1" applyBorder="1" applyAlignment="1">
      <alignment vertical="center"/>
    </xf>
    <xf numFmtId="9" fontId="10" fillId="22" borderId="53" xfId="26" applyNumberFormat="1" applyFont="1" applyFill="1" applyBorder="1" applyAlignment="1">
      <alignment vertical="center"/>
    </xf>
    <xf numFmtId="9" fontId="10" fillId="44" borderId="4" xfId="26" applyNumberFormat="1" applyFont="1" applyFill="1" applyBorder="1" applyAlignment="1">
      <alignment vertical="center"/>
    </xf>
    <xf numFmtId="38" fontId="10" fillId="16" borderId="53" xfId="29" applyNumberFormat="1" applyFont="1" applyFill="1" applyBorder="1" applyAlignment="1">
      <alignment vertical="center"/>
    </xf>
    <xf numFmtId="38" fontId="10" fillId="8" borderId="22" xfId="29" applyFont="1" applyFill="1" applyBorder="1" applyAlignment="1">
      <alignment vertical="center"/>
    </xf>
    <xf numFmtId="38" fontId="17" fillId="17" borderId="1" xfId="29" applyNumberFormat="1" applyFont="1" applyFill="1" applyBorder="1" applyAlignment="1">
      <alignment vertical="center"/>
    </xf>
    <xf numFmtId="38" fontId="10" fillId="8" borderId="53" xfId="29" applyFont="1" applyFill="1" applyBorder="1" applyAlignment="1">
      <alignment vertical="center"/>
    </xf>
    <xf numFmtId="38" fontId="10" fillId="47" borderId="19" xfId="29" applyNumberFormat="1" applyFont="1" applyFill="1" applyBorder="1" applyAlignment="1">
      <alignment vertical="center"/>
    </xf>
    <xf numFmtId="38" fontId="10" fillId="48" borderId="1" xfId="29" applyNumberFormat="1" applyFont="1" applyFill="1" applyBorder="1" applyAlignment="1">
      <alignment vertical="center"/>
    </xf>
    <xf numFmtId="38" fontId="17" fillId="48" borderId="1" xfId="29" applyNumberFormat="1" applyFont="1" applyFill="1" applyBorder="1" applyAlignment="1">
      <alignment vertical="center"/>
    </xf>
    <xf numFmtId="40" fontId="10" fillId="20" borderId="4" xfId="29" applyNumberFormat="1" applyFont="1" applyFill="1" applyBorder="1" applyAlignment="1">
      <alignment vertical="center" wrapText="1"/>
    </xf>
    <xf numFmtId="38" fontId="10" fillId="35" borderId="57" xfId="29" applyNumberFormat="1" applyFont="1" applyFill="1" applyBorder="1" applyAlignment="1">
      <alignment vertical="center"/>
    </xf>
    <xf numFmtId="40" fontId="10" fillId="32" borderId="57" xfId="29" applyNumberFormat="1" applyFont="1" applyFill="1" applyBorder="1" applyAlignment="1">
      <alignment vertical="center" wrapText="1"/>
    </xf>
    <xf numFmtId="38" fontId="10" fillId="20" borderId="43" xfId="29" applyNumberFormat="1" applyFont="1" applyFill="1" applyBorder="1" applyAlignment="1">
      <alignment vertical="center"/>
    </xf>
    <xf numFmtId="40" fontId="10" fillId="20" borderId="53" xfId="29" applyNumberFormat="1" applyFont="1" applyFill="1" applyBorder="1" applyAlignment="1">
      <alignment vertical="center" wrapText="1"/>
    </xf>
    <xf numFmtId="183" fontId="10" fillId="32" borderId="11" xfId="33" applyNumberFormat="1" applyFont="1" applyFill="1" applyBorder="1" applyAlignment="1">
      <alignment vertical="center"/>
    </xf>
    <xf numFmtId="177" fontId="10" fillId="32" borderId="1" xfId="33" applyNumberFormat="1" applyFont="1" applyFill="1" applyBorder="1" applyAlignment="1">
      <alignment vertical="center"/>
    </xf>
    <xf numFmtId="10" fontId="10" fillId="32" borderId="62" xfId="33" applyNumberFormat="1" applyFont="1" applyFill="1" applyBorder="1" applyAlignment="1">
      <alignment vertical="center"/>
    </xf>
    <xf numFmtId="38" fontId="10" fillId="47" borderId="53" xfId="29" applyNumberFormat="1" applyFont="1" applyFill="1" applyBorder="1" applyAlignment="1">
      <alignment vertical="center"/>
    </xf>
    <xf numFmtId="38" fontId="10" fillId="47" borderId="4" xfId="29" applyNumberFormat="1" applyFont="1" applyFill="1" applyBorder="1" applyAlignment="1">
      <alignment vertical="center"/>
    </xf>
    <xf numFmtId="38" fontId="10" fillId="16" borderId="24" xfId="29" applyNumberFormat="1" applyFont="1" applyFill="1" applyBorder="1" applyAlignment="1">
      <alignment vertical="center"/>
    </xf>
    <xf numFmtId="38" fontId="10" fillId="47" borderId="1" xfId="29" applyNumberFormat="1" applyFont="1" applyFill="1" applyBorder="1" applyAlignment="1">
      <alignment vertical="center"/>
    </xf>
    <xf numFmtId="38" fontId="17" fillId="47" borderId="53" xfId="29" applyNumberFormat="1" applyFont="1" applyFill="1" applyBorder="1" applyAlignment="1">
      <alignment vertical="center"/>
    </xf>
    <xf numFmtId="38" fontId="17" fillId="47" borderId="19" xfId="29" applyNumberFormat="1" applyFont="1" applyFill="1" applyBorder="1" applyAlignment="1">
      <alignment vertical="center"/>
    </xf>
    <xf numFmtId="38" fontId="10" fillId="47" borderId="22" xfId="29" applyNumberFormat="1" applyFont="1" applyFill="1" applyBorder="1" applyAlignment="1">
      <alignment vertical="center"/>
    </xf>
    <xf numFmtId="38" fontId="17" fillId="47" borderId="22" xfId="29" applyNumberFormat="1" applyFont="1" applyFill="1" applyBorder="1" applyAlignment="1">
      <alignment vertical="center"/>
    </xf>
    <xf numFmtId="179" fontId="10" fillId="8" borderId="4" xfId="33" applyNumberFormat="1" applyFont="1" applyFill="1" applyBorder="1" applyAlignment="1">
      <alignment vertical="center"/>
    </xf>
    <xf numFmtId="10" fontId="10" fillId="40" borderId="1" xfId="33" applyNumberFormat="1" applyFont="1" applyFill="1" applyBorder="1" applyAlignment="1">
      <alignment vertical="center"/>
    </xf>
    <xf numFmtId="184" fontId="10" fillId="40" borderId="1" xfId="33" applyNumberFormat="1" applyFont="1" applyFill="1" applyBorder="1" applyAlignment="1">
      <alignment vertical="center"/>
    </xf>
    <xf numFmtId="10" fontId="10" fillId="40" borderId="9" xfId="33" applyNumberFormat="1" applyFont="1" applyFill="1" applyBorder="1" applyAlignment="1">
      <alignment vertical="center"/>
    </xf>
    <xf numFmtId="184" fontId="10" fillId="40" borderId="9" xfId="33" applyNumberFormat="1" applyFont="1" applyFill="1" applyBorder="1" applyAlignment="1">
      <alignment vertical="center"/>
    </xf>
    <xf numFmtId="10" fontId="10" fillId="40" borderId="4" xfId="33" applyNumberFormat="1" applyFont="1" applyFill="1" applyBorder="1" applyAlignment="1">
      <alignment vertical="center"/>
    </xf>
    <xf numFmtId="184" fontId="10" fillId="40" borderId="4" xfId="33" applyNumberFormat="1" applyFont="1" applyFill="1" applyBorder="1" applyAlignment="1">
      <alignment vertical="center"/>
    </xf>
    <xf numFmtId="38" fontId="17" fillId="28" borderId="39" xfId="29" applyNumberFormat="1" applyFont="1" applyFill="1" applyBorder="1" applyAlignment="1">
      <alignment vertical="center"/>
    </xf>
    <xf numFmtId="38" fontId="17" fillId="33" borderId="71" xfId="29" applyNumberFormat="1" applyFont="1" applyFill="1" applyBorder="1" applyAlignment="1">
      <alignment vertical="center"/>
    </xf>
    <xf numFmtId="38" fontId="17" fillId="20" borderId="39" xfId="29" applyNumberFormat="1" applyFont="1" applyFill="1" applyBorder="1" applyAlignment="1">
      <alignment vertical="center"/>
    </xf>
    <xf numFmtId="38" fontId="17" fillId="33" borderId="39" xfId="29" applyNumberFormat="1" applyFont="1" applyFill="1" applyBorder="1" applyAlignment="1">
      <alignment vertical="center"/>
    </xf>
    <xf numFmtId="38" fontId="17" fillId="33" borderId="4" xfId="29" applyNumberFormat="1" applyFont="1" applyFill="1" applyBorder="1" applyAlignment="1">
      <alignment vertical="center"/>
    </xf>
    <xf numFmtId="10" fontId="10" fillId="29" borderId="10" xfId="26" applyNumberFormat="1" applyFont="1" applyFill="1" applyBorder="1" applyAlignment="1">
      <alignment vertical="center"/>
    </xf>
    <xf numFmtId="10" fontId="10" fillId="29" borderId="76" xfId="26" applyNumberFormat="1" applyFont="1" applyFill="1" applyBorder="1" applyAlignment="1">
      <alignment vertical="center"/>
    </xf>
    <xf numFmtId="179" fontId="10" fillId="20" borderId="10" xfId="26" applyNumberFormat="1" applyFont="1" applyFill="1" applyBorder="1" applyAlignment="1">
      <alignment vertical="center"/>
    </xf>
    <xf numFmtId="191" fontId="10" fillId="29" borderId="10" xfId="26" applyNumberFormat="1" applyFont="1" applyFill="1" applyBorder="1" applyAlignment="1">
      <alignment vertical="center"/>
    </xf>
    <xf numFmtId="10" fontId="10" fillId="21" borderId="127" xfId="26" applyNumberFormat="1" applyFont="1" applyFill="1" applyBorder="1" applyAlignment="1">
      <alignment vertical="center"/>
    </xf>
    <xf numFmtId="10" fontId="10" fillId="29" borderId="62" xfId="26" applyNumberFormat="1" applyFont="1" applyFill="1" applyBorder="1" applyAlignment="1">
      <alignment vertical="center"/>
    </xf>
    <xf numFmtId="9" fontId="10" fillId="23" borderId="13" xfId="26" applyFont="1" applyFill="1" applyBorder="1" applyAlignment="1">
      <alignment vertical="center"/>
    </xf>
    <xf numFmtId="179" fontId="10" fillId="22" borderId="53" xfId="26" applyNumberFormat="1" applyFont="1" applyFill="1" applyBorder="1" applyAlignment="1">
      <alignment vertical="center"/>
    </xf>
    <xf numFmtId="179" fontId="10" fillId="23" borderId="4" xfId="26" applyNumberFormat="1" applyFont="1" applyFill="1" applyBorder="1" applyAlignment="1">
      <alignment vertical="center"/>
    </xf>
    <xf numFmtId="179" fontId="10" fillId="24" borderId="1" xfId="26" applyNumberFormat="1" applyFont="1" applyFill="1" applyBorder="1" applyAlignment="1">
      <alignment vertical="center"/>
    </xf>
    <xf numFmtId="9" fontId="10" fillId="24" borderId="1" xfId="26" applyNumberFormat="1" applyFont="1" applyFill="1" applyBorder="1" applyAlignment="1">
      <alignment vertical="center"/>
    </xf>
    <xf numFmtId="38" fontId="10" fillId="35" borderId="43" xfId="29" applyNumberFormat="1" applyFont="1" applyFill="1" applyBorder="1" applyAlignment="1">
      <alignment vertical="center"/>
    </xf>
    <xf numFmtId="38" fontId="10" fillId="35" borderId="29" xfId="29" applyNumberFormat="1" applyFont="1" applyFill="1" applyBorder="1" applyAlignment="1">
      <alignment vertical="center"/>
    </xf>
    <xf numFmtId="3" fontId="17" fillId="33" borderId="39" xfId="29" applyNumberFormat="1" applyFont="1" applyFill="1" applyBorder="1" applyAlignment="1">
      <alignment vertical="center"/>
    </xf>
    <xf numFmtId="3" fontId="10" fillId="35" borderId="27" xfId="29" applyNumberFormat="1" applyFont="1" applyFill="1" applyBorder="1" applyAlignment="1">
      <alignment vertical="center"/>
    </xf>
    <xf numFmtId="3" fontId="10" fillId="35" borderId="29" xfId="29" applyNumberFormat="1" applyFont="1" applyFill="1" applyBorder="1" applyAlignment="1">
      <alignment vertical="center"/>
    </xf>
    <xf numFmtId="3" fontId="10" fillId="35" borderId="43" xfId="29" applyNumberFormat="1" applyFont="1" applyFill="1" applyBorder="1" applyAlignment="1">
      <alignment vertical="center"/>
    </xf>
    <xf numFmtId="9" fontId="10" fillId="8" borderId="1" xfId="26" applyNumberFormat="1" applyFont="1" applyFill="1" applyBorder="1" applyAlignment="1">
      <alignment horizontal="right" vertical="center"/>
    </xf>
    <xf numFmtId="179" fontId="10" fillId="8" borderId="1" xfId="26" applyNumberFormat="1" applyFont="1" applyFill="1" applyBorder="1" applyAlignment="1">
      <alignment horizontal="right" vertical="center"/>
    </xf>
    <xf numFmtId="10" fontId="10" fillId="24" borderId="1" xfId="26" applyNumberFormat="1" applyFont="1" applyFill="1" applyBorder="1" applyAlignment="1">
      <alignment horizontal="right" vertical="center"/>
    </xf>
    <xf numFmtId="10" fontId="10" fillId="29" borderId="10" xfId="26" applyNumberFormat="1" applyFont="1" applyFill="1" applyBorder="1" applyAlignment="1">
      <alignment horizontal="right" vertical="center"/>
    </xf>
    <xf numFmtId="10" fontId="10" fillId="8" borderId="1" xfId="26" applyNumberFormat="1" applyFont="1" applyFill="1" applyBorder="1" applyAlignment="1">
      <alignment horizontal="right" vertical="center"/>
    </xf>
    <xf numFmtId="203" fontId="10" fillId="8" borderId="1" xfId="26" applyNumberFormat="1" applyFont="1" applyFill="1" applyBorder="1" applyAlignment="1">
      <alignment horizontal="right" vertical="center"/>
    </xf>
    <xf numFmtId="38" fontId="10" fillId="16" borderId="26" xfId="29" applyNumberFormat="1" applyFont="1" applyFill="1" applyBorder="1" applyAlignment="1">
      <alignment vertical="center"/>
    </xf>
    <xf numFmtId="38" fontId="17" fillId="9" borderId="3" xfId="29" applyNumberFormat="1" applyFont="1" applyFill="1" applyBorder="1" applyAlignment="1">
      <alignment vertical="center"/>
    </xf>
    <xf numFmtId="38" fontId="17" fillId="10" borderId="3" xfId="29" applyNumberFormat="1" applyFont="1" applyFill="1" applyBorder="1" applyAlignment="1">
      <alignment vertical="center"/>
    </xf>
    <xf numFmtId="38" fontId="17" fillId="17" borderId="3" xfId="29" applyNumberFormat="1" applyFont="1" applyFill="1" applyBorder="1" applyAlignment="1">
      <alignment vertical="center"/>
    </xf>
    <xf numFmtId="38" fontId="10" fillId="8" borderId="23" xfId="29" applyFont="1" applyFill="1" applyBorder="1" applyAlignment="1">
      <alignment vertical="center"/>
    </xf>
    <xf numFmtId="38" fontId="10" fillId="8" borderId="52" xfId="29" applyFont="1" applyFill="1" applyBorder="1" applyAlignment="1">
      <alignment vertical="center"/>
    </xf>
    <xf numFmtId="38" fontId="17" fillId="5" borderId="40" xfId="29" applyNumberFormat="1" applyFont="1" applyFill="1" applyBorder="1" applyAlignment="1">
      <alignment vertical="center"/>
    </xf>
    <xf numFmtId="38" fontId="10" fillId="20" borderId="3" xfId="29" applyNumberFormat="1" applyFont="1" applyFill="1" applyBorder="1" applyAlignment="1">
      <alignment vertical="center"/>
    </xf>
    <xf numFmtId="38" fontId="10" fillId="8" borderId="120" xfId="29" applyNumberFormat="1" applyFont="1" applyFill="1" applyBorder="1" applyAlignment="1">
      <alignment vertical="center"/>
    </xf>
    <xf numFmtId="38" fontId="10" fillId="25" borderId="3" xfId="29" applyNumberFormat="1" applyFont="1" applyFill="1" applyBorder="1" applyAlignment="1">
      <alignment vertical="center"/>
    </xf>
    <xf numFmtId="38" fontId="10" fillId="42" borderId="59" xfId="29" applyNumberFormat="1" applyFont="1" applyFill="1" applyBorder="1" applyAlignment="1">
      <alignment vertical="center"/>
    </xf>
    <xf numFmtId="38" fontId="10" fillId="43" borderId="52" xfId="29" applyNumberFormat="1" applyFont="1" applyFill="1" applyBorder="1" applyAlignment="1">
      <alignment vertical="center"/>
    </xf>
    <xf numFmtId="38" fontId="17" fillId="18" borderId="40" xfId="29" applyNumberFormat="1" applyFont="1" applyFill="1" applyBorder="1" applyAlignment="1">
      <alignment vertical="center"/>
    </xf>
    <xf numFmtId="38" fontId="17" fillId="48" borderId="3" xfId="29" applyNumberFormat="1" applyFont="1" applyFill="1" applyBorder="1" applyAlignment="1">
      <alignment vertical="center"/>
    </xf>
    <xf numFmtId="38" fontId="10" fillId="23" borderId="3" xfId="29" applyNumberFormat="1" applyFont="1" applyFill="1" applyBorder="1" applyAlignment="1">
      <alignment vertical="center"/>
    </xf>
    <xf numFmtId="38" fontId="10" fillId="29" borderId="51" xfId="29" applyNumberFormat="1" applyFont="1" applyFill="1" applyBorder="1" applyAlignment="1">
      <alignment vertical="center"/>
    </xf>
    <xf numFmtId="38" fontId="10" fillId="30" borderId="120" xfId="29" applyNumberFormat="1" applyFont="1" applyFill="1" applyBorder="1" applyAlignment="1">
      <alignment vertical="center"/>
    </xf>
    <xf numFmtId="38" fontId="10" fillId="30" borderId="30" xfId="29" applyNumberFormat="1" applyFont="1" applyFill="1" applyBorder="1" applyAlignment="1">
      <alignment vertical="center"/>
    </xf>
    <xf numFmtId="183" fontId="10" fillId="0" borderId="0" xfId="33" applyNumberFormat="1" applyFont="1" applyFill="1" applyAlignment="1">
      <alignment vertical="center"/>
    </xf>
    <xf numFmtId="179" fontId="10" fillId="8" borderId="0" xfId="33" applyNumberFormat="1" applyFont="1" applyFill="1" applyAlignment="1">
      <alignment vertical="center"/>
    </xf>
    <xf numFmtId="10" fontId="10" fillId="8" borderId="0" xfId="33" applyNumberFormat="1" applyFont="1" applyFill="1" applyAlignment="1">
      <alignment vertical="center"/>
    </xf>
    <xf numFmtId="10" fontId="10" fillId="8" borderId="1" xfId="31" applyNumberFormat="1" applyFont="1" applyFill="1" applyBorder="1" applyAlignment="1">
      <alignment vertical="center"/>
    </xf>
    <xf numFmtId="38" fontId="10" fillId="31" borderId="45" xfId="29" applyNumberFormat="1" applyFont="1" applyFill="1" applyBorder="1" applyAlignment="1">
      <alignment vertical="center"/>
    </xf>
    <xf numFmtId="40" fontId="10" fillId="32" borderId="45" xfId="29" applyNumberFormat="1" applyFont="1" applyFill="1" applyBorder="1" applyAlignment="1">
      <alignment vertical="center"/>
    </xf>
    <xf numFmtId="38" fontId="10" fillId="31" borderId="24" xfId="29" applyNumberFormat="1" applyFont="1" applyFill="1" applyBorder="1" applyAlignment="1">
      <alignment vertical="center"/>
    </xf>
    <xf numFmtId="177" fontId="10" fillId="29" borderId="1" xfId="33" applyNumberFormat="1" applyFont="1" applyFill="1" applyBorder="1" applyAlignment="1">
      <alignment vertical="center"/>
    </xf>
    <xf numFmtId="0" fontId="10" fillId="8" borderId="0" xfId="33" applyFont="1" applyFill="1" applyAlignment="1">
      <alignment vertical="center" wrapText="1"/>
    </xf>
    <xf numFmtId="38" fontId="10" fillId="30" borderId="53" xfId="29" applyNumberFormat="1" applyFont="1" applyFill="1" applyBorder="1" applyAlignment="1">
      <alignment vertical="center"/>
    </xf>
    <xf numFmtId="38" fontId="10" fillId="30" borderId="77" xfId="29" applyNumberFormat="1" applyFont="1" applyFill="1" applyBorder="1" applyAlignment="1">
      <alignment vertical="center"/>
    </xf>
    <xf numFmtId="38" fontId="17" fillId="0" borderId="54" xfId="29" applyNumberFormat="1" applyFont="1" applyFill="1" applyBorder="1" applyAlignment="1">
      <alignment vertical="center"/>
    </xf>
    <xf numFmtId="0" fontId="10" fillId="29" borderId="0" xfId="33" applyFont="1" applyFill="1" applyAlignment="1">
      <alignment vertical="center" wrapText="1"/>
    </xf>
    <xf numFmtId="38" fontId="10" fillId="29" borderId="24" xfId="29" applyNumberFormat="1" applyFont="1" applyFill="1" applyBorder="1" applyAlignment="1">
      <alignment vertical="center"/>
    </xf>
    <xf numFmtId="38" fontId="10" fillId="44" borderId="1" xfId="29" applyNumberFormat="1" applyFont="1" applyFill="1" applyBorder="1" applyAlignment="1">
      <alignment vertical="center"/>
    </xf>
    <xf numFmtId="0" fontId="10" fillId="29" borderId="0" xfId="33" applyFont="1" applyFill="1" applyBorder="1" applyAlignment="1">
      <alignment vertical="center" wrapText="1"/>
    </xf>
    <xf numFmtId="38" fontId="17" fillId="29" borderId="0" xfId="29" applyNumberFormat="1" applyFont="1" applyFill="1" applyBorder="1" applyAlignment="1">
      <alignment vertical="center"/>
    </xf>
    <xf numFmtId="38" fontId="10" fillId="29" borderId="4" xfId="29" applyNumberFormat="1" applyFont="1" applyFill="1" applyBorder="1" applyAlignment="1">
      <alignment vertical="center"/>
    </xf>
    <xf numFmtId="38" fontId="10" fillId="44" borderId="4" xfId="29" applyNumberFormat="1" applyFont="1" applyFill="1" applyBorder="1" applyAlignment="1">
      <alignment vertical="center"/>
    </xf>
    <xf numFmtId="0" fontId="40" fillId="8" borderId="0" xfId="33" applyFont="1" applyFill="1" applyAlignment="1">
      <alignment vertical="center"/>
    </xf>
    <xf numFmtId="38" fontId="17" fillId="44" borderId="4" xfId="29" applyNumberFormat="1" applyFont="1" applyFill="1" applyBorder="1" applyAlignment="1">
      <alignment vertical="center"/>
    </xf>
    <xf numFmtId="38" fontId="10" fillId="8" borderId="4" xfId="29" applyNumberFormat="1" applyFont="1" applyFill="1" applyBorder="1" applyAlignment="1">
      <alignment vertical="center"/>
    </xf>
    <xf numFmtId="0" fontId="10" fillId="29" borderId="135" xfId="33" applyFont="1" applyFill="1" applyBorder="1" applyAlignment="1">
      <alignment vertical="center" wrapText="1"/>
    </xf>
    <xf numFmtId="38" fontId="17" fillId="29" borderId="54" xfId="29" applyNumberFormat="1" applyFont="1" applyFill="1" applyBorder="1" applyAlignment="1">
      <alignment vertical="center"/>
    </xf>
    <xf numFmtId="9" fontId="10" fillId="8" borderId="141" xfId="33" applyNumberFormat="1" applyFont="1" applyFill="1" applyBorder="1" applyAlignment="1">
      <alignment vertical="center"/>
    </xf>
    <xf numFmtId="38" fontId="10" fillId="35" borderId="65" xfId="29" applyNumberFormat="1" applyFont="1" applyFill="1" applyBorder="1" applyAlignment="1">
      <alignment vertical="center"/>
    </xf>
    <xf numFmtId="40" fontId="10" fillId="32" borderId="65" xfId="29" applyNumberFormat="1" applyFont="1" applyFill="1" applyBorder="1" applyAlignment="1">
      <alignment vertical="center" wrapText="1"/>
    </xf>
    <xf numFmtId="40" fontId="10" fillId="20" borderId="9" xfId="29" applyNumberFormat="1" applyFont="1" applyFill="1" applyBorder="1" applyAlignment="1">
      <alignment vertical="center" wrapText="1"/>
    </xf>
    <xf numFmtId="38" fontId="17" fillId="20" borderId="146" xfId="29" applyNumberFormat="1" applyFont="1" applyFill="1" applyBorder="1" applyAlignment="1">
      <alignment vertical="center"/>
    </xf>
    <xf numFmtId="40" fontId="17" fillId="20" borderId="146" xfId="29" applyNumberFormat="1" applyFont="1" applyFill="1" applyBorder="1" applyAlignment="1">
      <alignment vertical="center" wrapText="1"/>
    </xf>
    <xf numFmtId="38" fontId="17" fillId="20" borderId="22" xfId="29" applyNumberFormat="1" applyFont="1" applyFill="1" applyBorder="1" applyAlignment="1">
      <alignment vertical="center"/>
    </xf>
    <xf numFmtId="40" fontId="17" fillId="20" borderId="22" xfId="29" applyNumberFormat="1" applyFont="1" applyFill="1" applyBorder="1" applyAlignment="1">
      <alignment vertical="center" wrapText="1"/>
    </xf>
    <xf numFmtId="38" fontId="17" fillId="20" borderId="152" xfId="29" applyNumberFormat="1" applyFont="1" applyFill="1" applyBorder="1" applyAlignment="1">
      <alignment vertical="center"/>
    </xf>
    <xf numFmtId="40" fontId="17" fillId="20" borderId="152" xfId="29" applyNumberFormat="1" applyFont="1" applyFill="1" applyBorder="1" applyAlignment="1">
      <alignment vertical="center" wrapText="1"/>
    </xf>
    <xf numFmtId="38" fontId="17" fillId="33" borderId="9" xfId="29" applyNumberFormat="1" applyFont="1" applyFill="1" applyBorder="1" applyAlignment="1">
      <alignment vertical="center"/>
    </xf>
    <xf numFmtId="176" fontId="10" fillId="0" borderId="1" xfId="32" applyNumberFormat="1" applyFont="1" applyFill="1" applyBorder="1" applyAlignment="1">
      <alignment vertical="center"/>
    </xf>
    <xf numFmtId="38" fontId="17" fillId="51" borderId="39" xfId="29" applyNumberFormat="1" applyFont="1" applyFill="1" applyBorder="1" applyAlignment="1">
      <alignment vertical="center"/>
    </xf>
    <xf numFmtId="38" fontId="17" fillId="27" borderId="71" xfId="29" applyNumberFormat="1" applyFont="1" applyFill="1" applyBorder="1" applyAlignment="1">
      <alignment vertical="center"/>
    </xf>
    <xf numFmtId="38" fontId="17" fillId="27" borderId="39" xfId="29" applyNumberFormat="1" applyFont="1" applyFill="1" applyBorder="1" applyAlignment="1">
      <alignment vertical="center"/>
    </xf>
    <xf numFmtId="38" fontId="21" fillId="8" borderId="0" xfId="33" applyNumberFormat="1" applyFont="1" applyFill="1" applyAlignment="1">
      <alignment vertical="center"/>
    </xf>
    <xf numFmtId="38" fontId="10" fillId="29" borderId="1" xfId="29" applyFont="1" applyFill="1" applyBorder="1" applyAlignment="1">
      <alignment horizontal="right" vertical="center"/>
    </xf>
    <xf numFmtId="38" fontId="10" fillId="8" borderId="1" xfId="29" applyFont="1" applyFill="1" applyBorder="1" applyAlignment="1">
      <alignment horizontal="right" vertical="center"/>
    </xf>
    <xf numFmtId="38" fontId="10" fillId="8" borderId="11" xfId="29" applyFont="1" applyFill="1" applyBorder="1" applyAlignment="1">
      <alignment horizontal="right" vertical="center"/>
    </xf>
    <xf numFmtId="38" fontId="10" fillId="21" borderId="53" xfId="29" applyFont="1" applyFill="1" applyBorder="1" applyAlignment="1">
      <alignment horizontal="right" vertical="center"/>
    </xf>
    <xf numFmtId="38" fontId="10" fillId="8" borderId="67" xfId="29" applyFont="1" applyFill="1" applyBorder="1" applyAlignment="1">
      <alignment horizontal="right" vertical="center"/>
    </xf>
    <xf numFmtId="38" fontId="10" fillId="23" borderId="4" xfId="29" applyFont="1" applyFill="1" applyBorder="1" applyAlignment="1">
      <alignment horizontal="right" vertical="center"/>
    </xf>
    <xf numFmtId="0" fontId="43" fillId="8" borderId="11" xfId="33" applyFont="1" applyFill="1" applyBorder="1" applyAlignment="1">
      <alignment vertical="center"/>
    </xf>
    <xf numFmtId="176" fontId="10" fillId="29" borderId="0" xfId="33" applyNumberFormat="1" applyFont="1" applyFill="1" applyAlignment="1">
      <alignment vertical="center"/>
    </xf>
    <xf numFmtId="0" fontId="10" fillId="29" borderId="0" xfId="31" applyFont="1" applyFill="1" applyAlignment="1">
      <alignment vertical="center"/>
    </xf>
    <xf numFmtId="0" fontId="10" fillId="29" borderId="0" xfId="32" applyFont="1" applyFill="1"/>
    <xf numFmtId="0" fontId="10" fillId="29" borderId="0" xfId="32" applyFont="1" applyFill="1" applyAlignment="1">
      <alignment vertical="center"/>
    </xf>
    <xf numFmtId="0" fontId="46" fillId="29" borderId="0" xfId="33" applyFont="1" applyFill="1" applyAlignment="1">
      <alignment vertical="center"/>
    </xf>
    <xf numFmtId="201" fontId="10" fillId="29" borderId="1" xfId="38" applyNumberFormat="1" applyFont="1" applyFill="1" applyBorder="1" applyAlignment="1">
      <alignment horizontal="right" vertical="center" indent="1"/>
    </xf>
    <xf numFmtId="201" fontId="10" fillId="29" borderId="68" xfId="0" applyNumberFormat="1" applyFont="1" applyFill="1" applyBorder="1" applyAlignment="1">
      <alignment horizontal="right" vertical="center" indent="1"/>
    </xf>
    <xf numFmtId="38" fontId="10" fillId="29" borderId="68" xfId="40" applyFont="1" applyFill="1" applyBorder="1" applyAlignment="1">
      <alignment horizontal="right" vertical="center" indent="1"/>
    </xf>
    <xf numFmtId="201" fontId="10" fillId="29" borderId="78" xfId="0" applyNumberFormat="1" applyFont="1" applyFill="1" applyBorder="1" applyAlignment="1">
      <alignment horizontal="right" vertical="center" indent="1"/>
    </xf>
    <xf numFmtId="201" fontId="10" fillId="29" borderId="11" xfId="38" applyNumberFormat="1" applyFont="1" applyFill="1" applyBorder="1" applyAlignment="1">
      <alignment horizontal="right" vertical="center" indent="1"/>
    </xf>
    <xf numFmtId="201" fontId="10" fillId="29" borderId="9" xfId="38" applyNumberFormat="1" applyFont="1" applyFill="1" applyBorder="1" applyAlignment="1">
      <alignment horizontal="right" vertical="center" indent="1"/>
    </xf>
    <xf numFmtId="201" fontId="10" fillId="29" borderId="4" xfId="38" applyNumberFormat="1" applyFont="1" applyFill="1" applyBorder="1" applyAlignment="1">
      <alignment horizontal="right" vertical="center" indent="1"/>
    </xf>
    <xf numFmtId="207" fontId="10" fillId="8" borderId="1" xfId="26" applyNumberFormat="1" applyFont="1" applyFill="1" applyBorder="1" applyAlignment="1">
      <alignment horizontal="right" vertical="center"/>
    </xf>
    <xf numFmtId="179" fontId="10" fillId="24" borderId="1" xfId="26" applyNumberFormat="1" applyFont="1" applyFill="1" applyBorder="1" applyAlignment="1">
      <alignment horizontal="right" vertical="center"/>
    </xf>
    <xf numFmtId="187" fontId="10" fillId="8" borderId="0" xfId="31" applyNumberFormat="1" applyFont="1" applyFill="1"/>
    <xf numFmtId="179" fontId="10" fillId="0" borderId="1" xfId="31" applyNumberFormat="1" applyFont="1" applyFill="1" applyBorder="1" applyAlignment="1">
      <alignment vertical="center"/>
    </xf>
    <xf numFmtId="10" fontId="10" fillId="0" borderId="1" xfId="31" applyNumberFormat="1" applyFont="1" applyFill="1" applyBorder="1" applyAlignment="1">
      <alignment vertical="center"/>
    </xf>
    <xf numFmtId="0" fontId="15" fillId="0" borderId="0" xfId="0" applyFont="1">
      <alignment vertical="center"/>
    </xf>
    <xf numFmtId="0" fontId="15" fillId="0" borderId="0" xfId="0" applyFont="1" applyBorder="1">
      <alignment vertical="center"/>
    </xf>
    <xf numFmtId="0" fontId="13" fillId="0" borderId="0" xfId="0" applyFont="1">
      <alignment vertical="center"/>
    </xf>
    <xf numFmtId="209" fontId="15" fillId="0" borderId="0" xfId="0" applyNumberFormat="1" applyFont="1">
      <alignment vertical="center"/>
    </xf>
    <xf numFmtId="0" fontId="54" fillId="0" borderId="0" xfId="0" applyFont="1" applyAlignment="1">
      <alignment horizontal="center" vertical="center" wrapText="1"/>
    </xf>
    <xf numFmtId="0" fontId="7" fillId="0" borderId="0" xfId="28" applyAlignment="1" applyProtection="1">
      <alignment vertical="center"/>
    </xf>
    <xf numFmtId="40" fontId="10" fillId="8" borderId="0" xfId="33" applyNumberFormat="1" applyFont="1" applyFill="1" applyAlignment="1">
      <alignment vertical="center"/>
    </xf>
    <xf numFmtId="176" fontId="10" fillId="29" borderId="0" xfId="33" applyNumberFormat="1" applyFont="1" applyFill="1" applyBorder="1" applyAlignment="1">
      <alignment vertical="center"/>
    </xf>
    <xf numFmtId="0" fontId="10" fillId="23" borderId="92" xfId="33" applyFont="1" applyFill="1" applyBorder="1" applyAlignment="1">
      <alignment vertical="center"/>
    </xf>
    <xf numFmtId="0" fontId="10" fillId="0" borderId="0" xfId="33" applyFont="1" applyFill="1" applyAlignment="1">
      <alignment vertical="center"/>
    </xf>
    <xf numFmtId="0" fontId="0" fillId="0" borderId="0" xfId="0" quotePrefix="1" applyFill="1">
      <alignment vertical="center"/>
    </xf>
    <xf numFmtId="49" fontId="34" fillId="0" borderId="0" xfId="33" applyNumberFormat="1" applyFont="1" applyFill="1" applyBorder="1" applyAlignment="1">
      <alignment horizontal="left" vertical="center"/>
    </xf>
    <xf numFmtId="208" fontId="15" fillId="0" borderId="0" xfId="0" applyNumberFormat="1" applyFont="1" applyBorder="1">
      <alignment vertical="center"/>
    </xf>
    <xf numFmtId="209" fontId="15" fillId="0" borderId="0" xfId="0" applyNumberFormat="1" applyFont="1" applyBorder="1">
      <alignment vertical="center"/>
    </xf>
    <xf numFmtId="0" fontId="15" fillId="0" borderId="0" xfId="0" applyFont="1" applyBorder="1" applyAlignment="1">
      <alignment vertical="center" wrapText="1"/>
    </xf>
    <xf numFmtId="209" fontId="15" fillId="0" borderId="0" xfId="0" applyNumberFormat="1" applyFont="1" applyBorder="1" applyAlignment="1">
      <alignment vertical="center" wrapText="1"/>
    </xf>
    <xf numFmtId="211" fontId="61" fillId="0" borderId="0" xfId="0" applyNumberFormat="1" applyFont="1" applyBorder="1" applyAlignment="1">
      <alignment horizontal="center" vertical="center" readingOrder="1"/>
    </xf>
    <xf numFmtId="38" fontId="10" fillId="33" borderId="1" xfId="29" applyNumberFormat="1" applyFont="1" applyFill="1" applyBorder="1" applyAlignment="1">
      <alignment vertical="center"/>
    </xf>
    <xf numFmtId="38" fontId="10" fillId="16" borderId="105" xfId="29" applyNumberFormat="1" applyFont="1" applyFill="1" applyBorder="1" applyAlignment="1">
      <alignment vertical="center"/>
    </xf>
    <xf numFmtId="38" fontId="10" fillId="53" borderId="1" xfId="29" applyNumberFormat="1" applyFont="1" applyFill="1" applyBorder="1" applyAlignment="1">
      <alignment vertical="center"/>
    </xf>
    <xf numFmtId="38" fontId="10" fillId="33" borderId="3" xfId="29" applyNumberFormat="1" applyFont="1" applyFill="1" applyBorder="1" applyAlignment="1">
      <alignment vertical="center"/>
    </xf>
    <xf numFmtId="38" fontId="10" fillId="16" borderId="52" xfId="29" applyNumberFormat="1" applyFont="1" applyFill="1" applyBorder="1" applyAlignment="1">
      <alignment vertical="center"/>
    </xf>
    <xf numFmtId="38" fontId="10" fillId="8" borderId="53" xfId="29" applyNumberFormat="1" applyFont="1" applyFill="1" applyBorder="1" applyAlignment="1">
      <alignment vertical="center"/>
    </xf>
    <xf numFmtId="38" fontId="10" fillId="8" borderId="52" xfId="29" applyNumberFormat="1" applyFont="1" applyFill="1" applyBorder="1" applyAlignment="1">
      <alignment vertical="center"/>
    </xf>
    <xf numFmtId="38" fontId="10" fillId="46" borderId="1" xfId="29" applyNumberFormat="1" applyFont="1" applyFill="1" applyBorder="1" applyAlignment="1">
      <alignment vertical="center"/>
    </xf>
    <xf numFmtId="38" fontId="17" fillId="46" borderId="1" xfId="29" applyNumberFormat="1" applyFont="1" applyFill="1" applyBorder="1" applyAlignment="1">
      <alignment vertical="center"/>
    </xf>
    <xf numFmtId="38" fontId="10" fillId="16" borderId="22" xfId="29" applyNumberFormat="1" applyFont="1" applyFill="1" applyBorder="1" applyAlignment="1">
      <alignment vertical="center"/>
    </xf>
    <xf numFmtId="38" fontId="10" fillId="0" borderId="22" xfId="29" applyNumberFormat="1" applyFont="1" applyFill="1" applyBorder="1" applyAlignment="1">
      <alignment vertical="center"/>
    </xf>
    <xf numFmtId="38" fontId="10" fillId="0" borderId="24" xfId="29" applyNumberFormat="1" applyFont="1" applyFill="1" applyBorder="1" applyAlignment="1">
      <alignment vertical="center"/>
    </xf>
    <xf numFmtId="38" fontId="17" fillId="3" borderId="3" xfId="29" applyNumberFormat="1" applyFont="1" applyFill="1" applyBorder="1" applyAlignment="1">
      <alignment vertical="center"/>
    </xf>
    <xf numFmtId="38" fontId="17" fillId="4" borderId="3" xfId="29" applyNumberFormat="1" applyFont="1" applyFill="1" applyBorder="1" applyAlignment="1">
      <alignment vertical="center"/>
    </xf>
    <xf numFmtId="38" fontId="10" fillId="0" borderId="120" xfId="29" applyNumberFormat="1" applyFont="1" applyFill="1" applyBorder="1" applyAlignment="1">
      <alignment vertical="center"/>
    </xf>
    <xf numFmtId="38" fontId="10" fillId="0" borderId="30" xfId="29" applyNumberFormat="1" applyFont="1" applyFill="1" applyBorder="1" applyAlignment="1">
      <alignment vertical="center"/>
    </xf>
    <xf numFmtId="38" fontId="10" fillId="0" borderId="128" xfId="29" applyNumberFormat="1" applyFont="1" applyFill="1" applyBorder="1" applyAlignment="1">
      <alignment vertical="center"/>
    </xf>
    <xf numFmtId="38" fontId="10" fillId="23" borderId="59" xfId="29" applyNumberFormat="1" applyFont="1" applyFill="1" applyBorder="1" applyAlignment="1">
      <alignment vertical="center"/>
    </xf>
    <xf numFmtId="38" fontId="10" fillId="42" borderId="3" xfId="29" applyNumberFormat="1" applyFont="1" applyFill="1" applyBorder="1" applyAlignment="1">
      <alignment vertical="center"/>
    </xf>
    <xf numFmtId="38" fontId="10" fillId="30" borderId="28" xfId="29" applyNumberFormat="1" applyFont="1" applyFill="1" applyBorder="1" applyAlignment="1">
      <alignment vertical="center"/>
    </xf>
    <xf numFmtId="38" fontId="10" fillId="30" borderId="52" xfId="29" applyNumberFormat="1" applyFont="1" applyFill="1" applyBorder="1" applyAlignment="1">
      <alignment vertical="center"/>
    </xf>
    <xf numFmtId="38" fontId="17" fillId="27" borderId="34" xfId="29" applyNumberFormat="1" applyFont="1" applyFill="1" applyBorder="1" applyAlignment="1">
      <alignment vertical="center"/>
    </xf>
    <xf numFmtId="38" fontId="10" fillId="44" borderId="3" xfId="29" applyNumberFormat="1" applyFont="1" applyFill="1" applyBorder="1" applyAlignment="1">
      <alignment vertical="center"/>
    </xf>
    <xf numFmtId="38" fontId="10" fillId="29" borderId="25" xfId="29" applyNumberFormat="1" applyFont="1" applyFill="1" applyBorder="1" applyAlignment="1">
      <alignment vertical="center"/>
    </xf>
    <xf numFmtId="38" fontId="17" fillId="0" borderId="156" xfId="29" applyNumberFormat="1" applyFont="1" applyFill="1" applyBorder="1" applyAlignment="1">
      <alignment vertical="center"/>
    </xf>
    <xf numFmtId="38" fontId="17" fillId="13" borderId="40" xfId="29" applyNumberFormat="1" applyFont="1" applyFill="1" applyBorder="1" applyAlignment="1">
      <alignment vertical="center"/>
    </xf>
    <xf numFmtId="38" fontId="10" fillId="47" borderId="3" xfId="29" applyNumberFormat="1" applyFont="1" applyFill="1" applyBorder="1" applyAlignment="1">
      <alignment vertical="center"/>
    </xf>
    <xf numFmtId="38" fontId="10" fillId="16" borderId="25" xfId="29" applyNumberFormat="1" applyFont="1" applyFill="1" applyBorder="1" applyAlignment="1">
      <alignment vertical="center"/>
    </xf>
    <xf numFmtId="38" fontId="10" fillId="47" borderId="59" xfId="29" applyNumberFormat="1" applyFont="1" applyFill="1" applyBorder="1" applyAlignment="1">
      <alignment vertical="center"/>
    </xf>
    <xf numFmtId="38" fontId="10" fillId="16" borderId="23" xfId="29" applyNumberFormat="1" applyFont="1" applyFill="1" applyBorder="1" applyAlignment="1">
      <alignment vertical="center"/>
    </xf>
    <xf numFmtId="38" fontId="10" fillId="0" borderId="23" xfId="29" applyNumberFormat="1" applyFont="1" applyFill="1" applyBorder="1" applyAlignment="1">
      <alignment vertical="center"/>
    </xf>
    <xf numFmtId="38" fontId="10" fillId="0" borderId="25" xfId="29" applyNumberFormat="1" applyFont="1" applyFill="1" applyBorder="1" applyAlignment="1">
      <alignment vertical="center"/>
    </xf>
    <xf numFmtId="38" fontId="17" fillId="46" borderId="3" xfId="29" applyNumberFormat="1" applyFont="1" applyFill="1" applyBorder="1" applyAlignment="1">
      <alignment vertical="center"/>
    </xf>
    <xf numFmtId="38" fontId="17" fillId="47" borderId="52" xfId="29" applyNumberFormat="1" applyFont="1" applyFill="1" applyBorder="1" applyAlignment="1">
      <alignment vertical="center"/>
    </xf>
    <xf numFmtId="38" fontId="17" fillId="47" borderId="26" xfId="29" applyNumberFormat="1" applyFont="1" applyFill="1" applyBorder="1" applyAlignment="1">
      <alignment vertical="center"/>
    </xf>
    <xf numFmtId="38" fontId="17" fillId="47" borderId="23" xfId="29" applyNumberFormat="1" applyFont="1" applyFill="1" applyBorder="1" applyAlignment="1">
      <alignment vertical="center"/>
    </xf>
    <xf numFmtId="38" fontId="17" fillId="27" borderId="40" xfId="29" applyNumberFormat="1" applyFont="1" applyFill="1" applyBorder="1" applyAlignment="1">
      <alignment vertical="center"/>
    </xf>
    <xf numFmtId="38" fontId="17" fillId="44" borderId="59" xfId="29" applyNumberFormat="1" applyFont="1" applyFill="1" applyBorder="1" applyAlignment="1">
      <alignment vertical="center"/>
    </xf>
    <xf numFmtId="38" fontId="10" fillId="8" borderId="59" xfId="29" applyNumberFormat="1" applyFont="1" applyFill="1" applyBorder="1" applyAlignment="1">
      <alignment vertical="center"/>
    </xf>
    <xf numFmtId="38" fontId="10" fillId="30" borderId="61" xfId="29" applyNumberFormat="1" applyFont="1" applyFill="1" applyBorder="1" applyAlignment="1">
      <alignment vertical="center"/>
    </xf>
    <xf numFmtId="38" fontId="17" fillId="29" borderId="156" xfId="29" applyNumberFormat="1" applyFont="1" applyFill="1" applyBorder="1" applyAlignment="1">
      <alignment vertical="center"/>
    </xf>
    <xf numFmtId="38" fontId="10" fillId="45" borderId="1" xfId="29" applyNumberFormat="1" applyFont="1" applyFill="1" applyBorder="1" applyAlignment="1">
      <alignment vertical="center"/>
    </xf>
    <xf numFmtId="38" fontId="10" fillId="45" borderId="3" xfId="29" applyNumberFormat="1" applyFont="1" applyFill="1" applyBorder="1" applyAlignment="1">
      <alignment vertical="center"/>
    </xf>
    <xf numFmtId="38" fontId="17" fillId="53" borderId="1" xfId="29" applyNumberFormat="1" applyFont="1" applyFill="1" applyBorder="1" applyAlignment="1">
      <alignment vertical="center"/>
    </xf>
    <xf numFmtId="38" fontId="17" fillId="20" borderId="1" xfId="29" applyNumberFormat="1" applyFont="1" applyFill="1" applyBorder="1" applyAlignment="1">
      <alignment vertical="center"/>
    </xf>
    <xf numFmtId="38" fontId="17" fillId="23" borderId="4" xfId="29" applyNumberFormat="1" applyFont="1" applyFill="1" applyBorder="1" applyAlignment="1">
      <alignment vertical="center"/>
    </xf>
    <xf numFmtId="38" fontId="17" fillId="25" borderId="1" xfId="29" applyNumberFormat="1" applyFont="1" applyFill="1" applyBorder="1" applyAlignment="1">
      <alignment vertical="center"/>
    </xf>
    <xf numFmtId="38" fontId="17" fillId="42" borderId="4" xfId="29" applyNumberFormat="1" applyFont="1" applyFill="1" applyBorder="1" applyAlignment="1">
      <alignment vertical="center"/>
    </xf>
    <xf numFmtId="38" fontId="17" fillId="43" borderId="53" xfId="29" applyNumberFormat="1" applyFont="1" applyFill="1" applyBorder="1" applyAlignment="1">
      <alignment vertical="center"/>
    </xf>
    <xf numFmtId="38" fontId="17" fillId="42" borderId="1" xfId="29" applyNumberFormat="1" applyFont="1" applyFill="1" applyBorder="1" applyAlignment="1">
      <alignment vertical="center"/>
    </xf>
    <xf numFmtId="38" fontId="17" fillId="44" borderId="1" xfId="29" applyNumberFormat="1" applyFont="1" applyFill="1" applyBorder="1" applyAlignment="1">
      <alignment vertical="center"/>
    </xf>
    <xf numFmtId="38" fontId="17" fillId="47" borderId="1" xfId="29" applyNumberFormat="1" applyFont="1" applyFill="1" applyBorder="1" applyAlignment="1">
      <alignment vertical="center"/>
    </xf>
    <xf numFmtId="38" fontId="17" fillId="23" borderId="1" xfId="29" applyNumberFormat="1" applyFont="1" applyFill="1" applyBorder="1" applyAlignment="1">
      <alignment vertical="center"/>
    </xf>
    <xf numFmtId="40" fontId="10" fillId="11" borderId="38" xfId="29" applyNumberFormat="1" applyFont="1" applyFill="1" applyBorder="1" applyAlignment="1">
      <alignment horizontal="center" vertical="center"/>
    </xf>
    <xf numFmtId="38" fontId="17" fillId="3" borderId="21" xfId="29" applyNumberFormat="1" applyFont="1" applyFill="1" applyBorder="1" applyAlignment="1">
      <alignment vertical="center"/>
    </xf>
    <xf numFmtId="38" fontId="10" fillId="16" borderId="102" xfId="29" applyNumberFormat="1" applyFont="1" applyFill="1" applyBorder="1" applyAlignment="1">
      <alignment vertical="center"/>
    </xf>
    <xf numFmtId="38" fontId="10" fillId="16" borderId="122" xfId="29" applyNumberFormat="1" applyFont="1" applyFill="1" applyBorder="1" applyAlignment="1">
      <alignment vertical="center"/>
    </xf>
    <xf numFmtId="38" fontId="10" fillId="45" borderId="21" xfId="29" applyNumberFormat="1" applyFont="1" applyFill="1" applyBorder="1" applyAlignment="1">
      <alignment vertical="center"/>
    </xf>
    <xf numFmtId="38" fontId="17" fillId="9" borderId="21" xfId="29" applyNumberFormat="1" applyFont="1" applyFill="1" applyBorder="1" applyAlignment="1">
      <alignment vertical="center"/>
    </xf>
    <xf numFmtId="38" fontId="17" fillId="48" borderId="21" xfId="29" applyNumberFormat="1" applyFont="1" applyFill="1" applyBorder="1" applyAlignment="1">
      <alignment vertical="center"/>
    </xf>
    <xf numFmtId="38" fontId="17" fillId="10" borderId="21" xfId="29" applyNumberFormat="1" applyFont="1" applyFill="1" applyBorder="1" applyAlignment="1">
      <alignment vertical="center"/>
    </xf>
    <xf numFmtId="38" fontId="17" fillId="4" borderId="21" xfId="29" applyNumberFormat="1" applyFont="1" applyFill="1" applyBorder="1" applyAlignment="1">
      <alignment vertical="center"/>
    </xf>
    <xf numFmtId="38" fontId="17" fillId="5" borderId="38" xfId="29" applyNumberFormat="1" applyFont="1" applyFill="1" applyBorder="1" applyAlignment="1">
      <alignment vertical="center"/>
    </xf>
    <xf numFmtId="38" fontId="17" fillId="20" borderId="21" xfId="29" applyNumberFormat="1" applyFont="1" applyFill="1" applyBorder="1" applyAlignment="1">
      <alignment vertical="center"/>
    </xf>
    <xf numFmtId="38" fontId="10" fillId="0" borderId="75" xfId="29" applyNumberFormat="1" applyFont="1" applyFill="1" applyBorder="1" applyAlignment="1">
      <alignment vertical="center"/>
    </xf>
    <xf numFmtId="38" fontId="10" fillId="0" borderId="74" xfId="29" applyNumberFormat="1" applyFont="1" applyFill="1" applyBorder="1" applyAlignment="1">
      <alignment vertical="center"/>
    </xf>
    <xf numFmtId="38" fontId="10" fillId="0" borderId="95" xfId="29" applyNumberFormat="1" applyFont="1" applyFill="1" applyBorder="1" applyAlignment="1">
      <alignment vertical="center"/>
    </xf>
    <xf numFmtId="38" fontId="17" fillId="23" borderId="48" xfId="29" applyNumberFormat="1" applyFont="1" applyFill="1" applyBorder="1" applyAlignment="1">
      <alignment vertical="center"/>
    </xf>
    <xf numFmtId="38" fontId="17" fillId="25" borderId="21" xfId="29" applyNumberFormat="1" applyFont="1" applyFill="1" applyBorder="1" applyAlignment="1">
      <alignment vertical="center"/>
    </xf>
    <xf numFmtId="38" fontId="17" fillId="43" borderId="102" xfId="29" applyNumberFormat="1" applyFont="1" applyFill="1" applyBorder="1" applyAlignment="1">
      <alignment vertical="center"/>
    </xf>
    <xf numFmtId="38" fontId="17" fillId="18" borderId="38" xfId="29" applyNumberFormat="1" applyFont="1" applyFill="1" applyBorder="1" applyAlignment="1">
      <alignment vertical="center"/>
    </xf>
    <xf numFmtId="38" fontId="10" fillId="30" borderId="72" xfId="29" applyNumberFormat="1" applyFont="1" applyFill="1" applyBorder="1" applyAlignment="1">
      <alignment vertical="center"/>
    </xf>
    <xf numFmtId="38" fontId="10" fillId="30" borderId="74" xfId="29" applyNumberFormat="1" applyFont="1" applyFill="1" applyBorder="1" applyAlignment="1">
      <alignment vertical="center"/>
    </xf>
    <xf numFmtId="38" fontId="10" fillId="30" borderId="102" xfId="29" applyNumberFormat="1" applyFont="1" applyFill="1" applyBorder="1" applyAlignment="1">
      <alignment vertical="center"/>
    </xf>
    <xf numFmtId="38" fontId="17" fillId="27" borderId="70" xfId="29" applyNumberFormat="1" applyFont="1" applyFill="1" applyBorder="1" applyAlignment="1">
      <alignment vertical="center"/>
    </xf>
    <xf numFmtId="38" fontId="17" fillId="44" borderId="21" xfId="29" applyNumberFormat="1" applyFont="1" applyFill="1" applyBorder="1" applyAlignment="1">
      <alignment vertical="center"/>
    </xf>
    <xf numFmtId="38" fontId="10" fillId="29" borderId="160" xfId="29" applyNumberFormat="1" applyFont="1" applyFill="1" applyBorder="1" applyAlignment="1">
      <alignment vertical="center"/>
    </xf>
    <xf numFmtId="38" fontId="10" fillId="29" borderId="159" xfId="29" applyNumberFormat="1" applyFont="1" applyFill="1" applyBorder="1" applyAlignment="1">
      <alignment vertical="center"/>
    </xf>
    <xf numFmtId="38" fontId="10" fillId="30" borderId="75" xfId="29" applyNumberFormat="1" applyFont="1" applyFill="1" applyBorder="1" applyAlignment="1">
      <alignment vertical="center"/>
    </xf>
    <xf numFmtId="38" fontId="17" fillId="0" borderId="79" xfId="29" applyNumberFormat="1" applyFont="1" applyFill="1" applyBorder="1" applyAlignment="1">
      <alignment vertical="center"/>
    </xf>
    <xf numFmtId="38" fontId="17" fillId="20" borderId="3" xfId="29" applyNumberFormat="1" applyFont="1" applyFill="1" applyBorder="1" applyAlignment="1">
      <alignment vertical="center"/>
    </xf>
    <xf numFmtId="38" fontId="17" fillId="23" borderId="59" xfId="29" applyNumberFormat="1" applyFont="1" applyFill="1" applyBorder="1" applyAlignment="1">
      <alignment vertical="center"/>
    </xf>
    <xf numFmtId="38" fontId="17" fillId="25" borderId="3" xfId="29" applyNumberFormat="1" applyFont="1" applyFill="1" applyBorder="1" applyAlignment="1">
      <alignment vertical="center"/>
    </xf>
    <xf numFmtId="38" fontId="17" fillId="42" borderId="3" xfId="29" applyNumberFormat="1" applyFont="1" applyFill="1" applyBorder="1" applyAlignment="1">
      <alignment vertical="center"/>
    </xf>
    <xf numFmtId="38" fontId="17" fillId="44" borderId="3" xfId="29" applyNumberFormat="1" applyFont="1" applyFill="1" applyBorder="1" applyAlignment="1">
      <alignment vertical="center"/>
    </xf>
    <xf numFmtId="38" fontId="17" fillId="13" borderId="38" xfId="29" applyNumberFormat="1" applyFont="1" applyFill="1" applyBorder="1" applyAlignment="1">
      <alignment vertical="center"/>
    </xf>
    <xf numFmtId="38" fontId="10" fillId="33" borderId="21" xfId="29" applyNumberFormat="1" applyFont="1" applyFill="1" applyBorder="1" applyAlignment="1">
      <alignment vertical="center"/>
    </xf>
    <xf numFmtId="38" fontId="10" fillId="16" borderId="160" xfId="29" applyNumberFormat="1" applyFont="1" applyFill="1" applyBorder="1" applyAlignment="1">
      <alignment vertical="center"/>
    </xf>
    <xf numFmtId="38" fontId="17" fillId="53" borderId="21" xfId="29" applyNumberFormat="1" applyFont="1" applyFill="1" applyBorder="1" applyAlignment="1">
      <alignment vertical="center"/>
    </xf>
    <xf numFmtId="38" fontId="10" fillId="8" borderId="75" xfId="29" applyNumberFormat="1" applyFont="1" applyFill="1" applyBorder="1" applyAlignment="1">
      <alignment vertical="center"/>
    </xf>
    <xf numFmtId="38" fontId="10" fillId="8" borderId="74" xfId="29" applyNumberFormat="1" applyFont="1" applyFill="1" applyBorder="1" applyAlignment="1">
      <alignment vertical="center"/>
    </xf>
    <xf numFmtId="38" fontId="10" fillId="8" borderId="95" xfId="29" applyNumberFormat="1" applyFont="1" applyFill="1" applyBorder="1" applyAlignment="1">
      <alignment vertical="center"/>
    </xf>
    <xf numFmtId="38" fontId="17" fillId="42" borderId="48" xfId="29" applyNumberFormat="1" applyFont="1" applyFill="1" applyBorder="1" applyAlignment="1">
      <alignment vertical="center"/>
    </xf>
    <xf numFmtId="38" fontId="10" fillId="30" borderId="119" xfId="29" applyNumberFormat="1" applyFont="1" applyFill="1" applyBorder="1" applyAlignment="1">
      <alignment vertical="center"/>
    </xf>
    <xf numFmtId="38" fontId="10" fillId="29" borderId="48" xfId="29" applyNumberFormat="1" applyFont="1" applyFill="1" applyBorder="1" applyAlignment="1">
      <alignment vertical="center"/>
    </xf>
    <xf numFmtId="38" fontId="17" fillId="29" borderId="79" xfId="29" applyNumberFormat="1" applyFont="1" applyFill="1" applyBorder="1" applyAlignment="1">
      <alignment vertical="center"/>
    </xf>
    <xf numFmtId="38" fontId="10" fillId="16" borderId="51" xfId="29" applyNumberFormat="1" applyFont="1" applyFill="1" applyBorder="1" applyAlignment="1">
      <alignment vertical="center"/>
    </xf>
    <xf numFmtId="38" fontId="17" fillId="53" borderId="3" xfId="29" applyNumberFormat="1" applyFont="1" applyFill="1" applyBorder="1" applyAlignment="1">
      <alignment vertical="center"/>
    </xf>
    <xf numFmtId="38" fontId="17" fillId="42" borderId="59" xfId="29" applyNumberFormat="1" applyFont="1" applyFill="1" applyBorder="1" applyAlignment="1">
      <alignment vertical="center"/>
    </xf>
    <xf numFmtId="38" fontId="10" fillId="29" borderId="59" xfId="29" applyNumberFormat="1" applyFont="1" applyFill="1" applyBorder="1" applyAlignment="1">
      <alignment vertical="center"/>
    </xf>
    <xf numFmtId="38" fontId="17" fillId="47" borderId="21" xfId="29" applyNumberFormat="1" applyFont="1" applyFill="1" applyBorder="1" applyAlignment="1">
      <alignment vertical="center"/>
    </xf>
    <xf numFmtId="38" fontId="10" fillId="16" borderId="159" xfId="29" applyNumberFormat="1" applyFont="1" applyFill="1" applyBorder="1" applyAlignment="1">
      <alignment vertical="center"/>
    </xf>
    <xf numFmtId="38" fontId="10" fillId="47" borderId="48" xfId="29" applyNumberFormat="1" applyFont="1" applyFill="1" applyBorder="1" applyAlignment="1">
      <alignment vertical="center"/>
    </xf>
    <xf numFmtId="38" fontId="10" fillId="47" borderId="21" xfId="29" applyNumberFormat="1" applyFont="1" applyFill="1" applyBorder="1" applyAlignment="1">
      <alignment vertical="center"/>
    </xf>
    <xf numFmtId="38" fontId="10" fillId="16" borderId="123" xfId="29" applyNumberFormat="1" applyFont="1" applyFill="1" applyBorder="1" applyAlignment="1">
      <alignment vertical="center"/>
    </xf>
    <xf numFmtId="38" fontId="10" fillId="0" borderId="123" xfId="29" applyNumberFormat="1" applyFont="1" applyFill="1" applyBorder="1" applyAlignment="1">
      <alignment vertical="center"/>
    </xf>
    <xf numFmtId="38" fontId="10" fillId="0" borderId="159" xfId="29" applyNumberFormat="1" applyFont="1" applyFill="1" applyBorder="1" applyAlignment="1">
      <alignment vertical="center"/>
    </xf>
    <xf numFmtId="38" fontId="17" fillId="46" borderId="21" xfId="29" applyNumberFormat="1" applyFont="1" applyFill="1" applyBorder="1" applyAlignment="1">
      <alignment vertical="center"/>
    </xf>
    <xf numFmtId="38" fontId="17" fillId="47" borderId="102" xfId="29" applyNumberFormat="1" applyFont="1" applyFill="1" applyBorder="1" applyAlignment="1">
      <alignment vertical="center"/>
    </xf>
    <xf numFmtId="38" fontId="10" fillId="47" borderId="122" xfId="29" applyNumberFormat="1" applyFont="1" applyFill="1" applyBorder="1" applyAlignment="1">
      <alignment vertical="center"/>
    </xf>
    <xf numFmtId="38" fontId="17" fillId="47" borderId="122" xfId="29" applyNumberFormat="1" applyFont="1" applyFill="1" applyBorder="1" applyAlignment="1">
      <alignment vertical="center"/>
    </xf>
    <xf numFmtId="38" fontId="10" fillId="47" borderId="123" xfId="29" applyNumberFormat="1" applyFont="1" applyFill="1" applyBorder="1" applyAlignment="1">
      <alignment vertical="center"/>
    </xf>
    <xf numFmtId="38" fontId="17" fillId="17" borderId="21" xfId="29" applyNumberFormat="1" applyFont="1" applyFill="1" applyBorder="1" applyAlignment="1">
      <alignment vertical="center"/>
    </xf>
    <xf numFmtId="38" fontId="10" fillId="8" borderId="123" xfId="29" applyFont="1" applyFill="1" applyBorder="1" applyAlignment="1">
      <alignment vertical="center"/>
    </xf>
    <xf numFmtId="38" fontId="10" fillId="8" borderId="102" xfId="29" applyFont="1" applyFill="1" applyBorder="1" applyAlignment="1">
      <alignment vertical="center"/>
    </xf>
    <xf numFmtId="38" fontId="10" fillId="8" borderId="102" xfId="29" applyNumberFormat="1" applyFont="1" applyFill="1" applyBorder="1" applyAlignment="1">
      <alignment vertical="center"/>
    </xf>
    <xf numFmtId="38" fontId="17" fillId="23" borderId="21" xfId="29" applyNumberFormat="1" applyFont="1" applyFill="1" applyBorder="1" applyAlignment="1">
      <alignment vertical="center"/>
    </xf>
    <xf numFmtId="38" fontId="17" fillId="27" borderId="38" xfId="29" applyNumberFormat="1" applyFont="1" applyFill="1" applyBorder="1" applyAlignment="1">
      <alignment vertical="center"/>
    </xf>
    <xf numFmtId="38" fontId="17" fillId="44" borderId="48" xfId="29" applyNumberFormat="1" applyFont="1" applyFill="1" applyBorder="1" applyAlignment="1">
      <alignment vertical="center"/>
    </xf>
    <xf numFmtId="38" fontId="10" fillId="8" borderId="48" xfId="29" applyNumberFormat="1" applyFont="1" applyFill="1" applyBorder="1" applyAlignment="1">
      <alignment vertical="center"/>
    </xf>
    <xf numFmtId="38" fontId="10" fillId="30" borderId="104" xfId="29" applyNumberFormat="1" applyFont="1" applyFill="1" applyBorder="1" applyAlignment="1">
      <alignment vertical="center"/>
    </xf>
    <xf numFmtId="38" fontId="10" fillId="47" borderId="26" xfId="29" applyNumberFormat="1" applyFont="1" applyFill="1" applyBorder="1" applyAlignment="1">
      <alignment vertical="center"/>
    </xf>
    <xf numFmtId="38" fontId="10" fillId="47" borderId="23" xfId="29" applyNumberFormat="1" applyFont="1" applyFill="1" applyBorder="1" applyAlignment="1">
      <alignment vertical="center"/>
    </xf>
    <xf numFmtId="38" fontId="17" fillId="23" borderId="3" xfId="29" applyNumberFormat="1" applyFont="1" applyFill="1" applyBorder="1" applyAlignment="1">
      <alignment vertical="center"/>
    </xf>
    <xf numFmtId="0" fontId="47" fillId="0" borderId="0" xfId="33" applyFont="1" applyFill="1" applyAlignment="1"/>
    <xf numFmtId="0" fontId="47" fillId="0" borderId="0" xfId="33" applyFont="1" applyFill="1"/>
    <xf numFmtId="0" fontId="48" fillId="0" borderId="0" xfId="33" applyFont="1" applyFill="1"/>
    <xf numFmtId="0" fontId="7" fillId="46" borderId="0" xfId="28" applyFill="1" applyAlignment="1" applyProtection="1">
      <alignment vertical="center"/>
    </xf>
    <xf numFmtId="0" fontId="0" fillId="46" borderId="0" xfId="0" applyFill="1">
      <alignment vertical="center"/>
    </xf>
    <xf numFmtId="0" fontId="15" fillId="46" borderId="0" xfId="0" applyFont="1" applyFill="1">
      <alignment vertical="center"/>
    </xf>
    <xf numFmtId="49" fontId="34" fillId="46" borderId="0" xfId="33" applyNumberFormat="1" applyFont="1" applyFill="1" applyBorder="1" applyAlignment="1">
      <alignment horizontal="left" vertical="center"/>
    </xf>
    <xf numFmtId="0" fontId="15" fillId="46" borderId="99" xfId="0" applyFont="1" applyFill="1" applyBorder="1">
      <alignment vertical="center"/>
    </xf>
    <xf numFmtId="0" fontId="58" fillId="46" borderId="99" xfId="0" applyFont="1" applyFill="1" applyBorder="1" applyAlignment="1">
      <alignment horizontal="left" vertical="top" wrapText="1"/>
    </xf>
    <xf numFmtId="0" fontId="15" fillId="46" borderId="0" xfId="0" applyFont="1" applyFill="1" applyBorder="1">
      <alignment vertical="center"/>
    </xf>
    <xf numFmtId="210" fontId="15" fillId="46" borderId="0" xfId="0" applyNumberFormat="1" applyFont="1" applyFill="1" applyBorder="1">
      <alignment vertical="center"/>
    </xf>
    <xf numFmtId="0" fontId="15" fillId="46" borderId="126" xfId="0" applyFont="1" applyFill="1" applyBorder="1">
      <alignment vertical="center"/>
    </xf>
    <xf numFmtId="0" fontId="15" fillId="20" borderId="0" xfId="0" applyFont="1" applyFill="1">
      <alignment vertical="center"/>
    </xf>
    <xf numFmtId="0" fontId="0" fillId="20" borderId="0" xfId="0" applyFill="1">
      <alignment vertical="center"/>
    </xf>
    <xf numFmtId="0" fontId="15" fillId="20" borderId="99" xfId="0" applyFont="1" applyFill="1" applyBorder="1">
      <alignment vertical="center"/>
    </xf>
    <xf numFmtId="0" fontId="15" fillId="20" borderId="99" xfId="0" applyFont="1" applyFill="1" applyBorder="1" applyAlignment="1">
      <alignment vertical="center" wrapText="1"/>
    </xf>
    <xf numFmtId="209" fontId="15" fillId="20" borderId="99" xfId="0" applyNumberFormat="1" applyFont="1" applyFill="1" applyBorder="1" applyAlignment="1">
      <alignment vertical="center" wrapText="1"/>
    </xf>
    <xf numFmtId="0" fontId="15" fillId="55" borderId="0" xfId="0" applyFont="1" applyFill="1">
      <alignment vertical="center"/>
    </xf>
    <xf numFmtId="0" fontId="0" fillId="55" borderId="0" xfId="0" applyFill="1">
      <alignment vertical="center"/>
    </xf>
    <xf numFmtId="0" fontId="15" fillId="55" borderId="99" xfId="0" applyFont="1" applyFill="1" applyBorder="1">
      <alignment vertical="center"/>
    </xf>
    <xf numFmtId="0" fontId="15" fillId="55" borderId="99" xfId="0" applyFont="1" applyFill="1" applyBorder="1" applyAlignment="1">
      <alignment vertical="center" wrapText="1"/>
    </xf>
    <xf numFmtId="209" fontId="15" fillId="55" borderId="99" xfId="0" applyNumberFormat="1" applyFont="1" applyFill="1" applyBorder="1" applyAlignment="1">
      <alignment vertical="center" wrapText="1"/>
    </xf>
    <xf numFmtId="0" fontId="7" fillId="22" borderId="0" xfId="28" quotePrefix="1" applyFill="1" applyAlignment="1" applyProtection="1">
      <alignment vertical="center"/>
    </xf>
    <xf numFmtId="0" fontId="0" fillId="22" borderId="0" xfId="0" applyFill="1">
      <alignment vertical="center"/>
    </xf>
    <xf numFmtId="0" fontId="15" fillId="22" borderId="0" xfId="0" applyFont="1" applyFill="1">
      <alignment vertical="center"/>
    </xf>
    <xf numFmtId="208" fontId="15" fillId="22" borderId="0" xfId="0" applyNumberFormat="1" applyFont="1" applyFill="1">
      <alignment vertical="center"/>
    </xf>
    <xf numFmtId="0" fontId="47" fillId="22" borderId="0" xfId="33" applyFont="1" applyFill="1" applyAlignment="1">
      <alignment wrapText="1"/>
    </xf>
    <xf numFmtId="0" fontId="15" fillId="22" borderId="126" xfId="0" applyFont="1" applyFill="1" applyBorder="1">
      <alignment vertical="center"/>
    </xf>
    <xf numFmtId="208" fontId="15" fillId="22" borderId="126" xfId="0" applyNumberFormat="1" applyFont="1" applyFill="1" applyBorder="1">
      <alignment vertical="center"/>
    </xf>
    <xf numFmtId="0" fontId="15" fillId="22" borderId="0" xfId="0" applyFont="1" applyFill="1" applyBorder="1">
      <alignment vertical="center"/>
    </xf>
    <xf numFmtId="208" fontId="15" fillId="22" borderId="0" xfId="0" applyNumberFormat="1" applyFont="1" applyFill="1" applyBorder="1">
      <alignment vertical="center"/>
    </xf>
    <xf numFmtId="0" fontId="47" fillId="22" borderId="0" xfId="33" applyFont="1" applyFill="1"/>
    <xf numFmtId="0" fontId="48" fillId="22" borderId="0" xfId="33" applyFont="1" applyFill="1" applyAlignment="1">
      <alignment wrapText="1"/>
    </xf>
    <xf numFmtId="209" fontId="15" fillId="20" borderId="0" xfId="0" applyNumberFormat="1" applyFont="1" applyFill="1" applyBorder="1">
      <alignment vertical="center"/>
    </xf>
    <xf numFmtId="0" fontId="66" fillId="20" borderId="0" xfId="33" applyFont="1" applyFill="1" applyAlignment="1">
      <alignment vertical="top" wrapText="1"/>
    </xf>
    <xf numFmtId="0" fontId="65" fillId="0" borderId="0" xfId="33" applyFont="1" applyFill="1" applyAlignment="1"/>
    <xf numFmtId="0" fontId="65" fillId="0" borderId="0" xfId="33" applyFont="1" applyFill="1" applyAlignment="1">
      <alignment vertical="top" wrapText="1"/>
    </xf>
    <xf numFmtId="0" fontId="7" fillId="20" borderId="0" xfId="28" applyFill="1" applyAlignment="1" applyProtection="1">
      <alignment vertical="center"/>
    </xf>
    <xf numFmtId="208" fontId="15" fillId="20" borderId="0" xfId="0" applyNumberFormat="1" applyFont="1" applyFill="1">
      <alignment vertical="center"/>
    </xf>
    <xf numFmtId="0" fontId="54" fillId="20" borderId="0" xfId="0" applyFont="1" applyFill="1" applyAlignment="1">
      <alignment vertical="center" wrapText="1"/>
    </xf>
    <xf numFmtId="0" fontId="15" fillId="20" borderId="126" xfId="0" applyFont="1" applyFill="1" applyBorder="1">
      <alignment vertical="center"/>
    </xf>
    <xf numFmtId="209" fontId="15" fillId="20" borderId="126" xfId="0" applyNumberFormat="1" applyFont="1" applyFill="1" applyBorder="1">
      <alignment vertical="center"/>
    </xf>
    <xf numFmtId="0" fontId="47" fillId="20" borderId="0" xfId="0" applyFont="1" applyFill="1" applyAlignment="1">
      <alignment vertical="center" wrapText="1"/>
    </xf>
    <xf numFmtId="0" fontId="15" fillId="20" borderId="0" xfId="0" applyFont="1" applyFill="1" applyBorder="1">
      <alignment vertical="center"/>
    </xf>
    <xf numFmtId="0" fontId="54" fillId="20" borderId="0" xfId="0" applyFont="1" applyFill="1">
      <alignment vertical="center"/>
    </xf>
    <xf numFmtId="0" fontId="15" fillId="22" borderId="99" xfId="0" applyFont="1" applyFill="1" applyBorder="1" applyAlignment="1">
      <alignment vertical="center" wrapText="1"/>
    </xf>
    <xf numFmtId="209" fontId="15" fillId="22" borderId="99" xfId="0" applyNumberFormat="1" applyFont="1" applyFill="1" applyBorder="1" applyAlignment="1">
      <alignment vertical="center" wrapText="1"/>
    </xf>
    <xf numFmtId="0" fontId="7" fillId="56" borderId="0" xfId="28" applyFill="1" applyAlignment="1" applyProtection="1">
      <alignment vertical="center"/>
    </xf>
    <xf numFmtId="0" fontId="0" fillId="56" borderId="0" xfId="0" applyFill="1">
      <alignment vertical="center"/>
    </xf>
    <xf numFmtId="0" fontId="15" fillId="56" borderId="0" xfId="0" applyFont="1" applyFill="1">
      <alignment vertical="center"/>
    </xf>
    <xf numFmtId="209" fontId="15" fillId="56" borderId="0" xfId="0" applyNumberFormat="1" applyFont="1" applyFill="1">
      <alignment vertical="center"/>
    </xf>
    <xf numFmtId="0" fontId="67" fillId="56" borderId="0" xfId="33" applyFont="1" applyFill="1" applyAlignment="1">
      <alignment wrapText="1"/>
    </xf>
    <xf numFmtId="0" fontId="15" fillId="56" borderId="99" xfId="0" applyFont="1" applyFill="1" applyBorder="1">
      <alignment vertical="center"/>
    </xf>
    <xf numFmtId="0" fontId="15" fillId="56" borderId="99" xfId="0" applyFont="1" applyFill="1" applyBorder="1" applyAlignment="1">
      <alignment vertical="center" wrapText="1"/>
    </xf>
    <xf numFmtId="209" fontId="15" fillId="56" borderId="99" xfId="0" applyNumberFormat="1" applyFont="1" applyFill="1" applyBorder="1" applyAlignment="1">
      <alignment vertical="center" wrapText="1"/>
    </xf>
    <xf numFmtId="0" fontId="22" fillId="56" borderId="0" xfId="33" applyFont="1" applyFill="1"/>
    <xf numFmtId="0" fontId="15" fillId="56" borderId="126" xfId="0" applyFont="1" applyFill="1" applyBorder="1">
      <alignment vertical="center"/>
    </xf>
    <xf numFmtId="209" fontId="15" fillId="56" borderId="126" xfId="0" applyNumberFormat="1" applyFont="1" applyFill="1" applyBorder="1">
      <alignment vertical="center"/>
    </xf>
    <xf numFmtId="0" fontId="22" fillId="56" borderId="0" xfId="33" applyFont="1" applyFill="1" applyAlignment="1">
      <alignment wrapText="1"/>
    </xf>
    <xf numFmtId="177" fontId="10" fillId="29" borderId="9" xfId="33" applyNumberFormat="1" applyFont="1" applyFill="1" applyBorder="1" applyAlignment="1">
      <alignment vertical="center"/>
    </xf>
    <xf numFmtId="38" fontId="10" fillId="8" borderId="1" xfId="29" applyNumberFormat="1" applyFont="1" applyFill="1" applyBorder="1" applyAlignment="1">
      <alignment horizontal="right" vertical="center"/>
    </xf>
    <xf numFmtId="38" fontId="10" fillId="44" borderId="1" xfId="29" applyNumberFormat="1" applyFont="1" applyFill="1" applyBorder="1" applyAlignment="1">
      <alignment horizontal="right" vertical="center"/>
    </xf>
    <xf numFmtId="179" fontId="10" fillId="44" borderId="1" xfId="26" applyNumberFormat="1" applyFont="1" applyFill="1" applyBorder="1" applyAlignment="1">
      <alignment vertical="center"/>
    </xf>
    <xf numFmtId="10" fontId="10" fillId="44" borderId="1" xfId="26" applyNumberFormat="1" applyFont="1" applyFill="1" applyBorder="1" applyAlignment="1">
      <alignment vertical="center"/>
    </xf>
    <xf numFmtId="38" fontId="10" fillId="22" borderId="1" xfId="29" applyNumberFormat="1" applyFont="1" applyFill="1" applyBorder="1" applyAlignment="1">
      <alignment horizontal="right" vertical="center"/>
    </xf>
    <xf numFmtId="10" fontId="10" fillId="22" borderId="1" xfId="26" applyNumberFormat="1" applyFont="1" applyFill="1" applyBorder="1" applyAlignment="1">
      <alignment vertical="center"/>
    </xf>
    <xf numFmtId="38" fontId="10" fillId="22" borderId="1" xfId="29" applyFont="1" applyFill="1" applyBorder="1" applyAlignment="1">
      <alignment horizontal="right" vertical="center"/>
    </xf>
    <xf numFmtId="38" fontId="10" fillId="44" borderId="1" xfId="29" applyFont="1" applyFill="1" applyBorder="1" applyAlignment="1">
      <alignment horizontal="right" vertical="center"/>
    </xf>
    <xf numFmtId="212" fontId="10" fillId="8" borderId="1" xfId="26" applyNumberFormat="1" applyFont="1" applyFill="1" applyBorder="1" applyAlignment="1">
      <alignment horizontal="right" vertical="center"/>
    </xf>
    <xf numFmtId="216" fontId="10" fillId="20" borderId="1" xfId="26" applyNumberFormat="1" applyFont="1" applyFill="1" applyBorder="1" applyAlignment="1">
      <alignment vertical="center"/>
    </xf>
    <xf numFmtId="216" fontId="10" fillId="8" borderId="1" xfId="26" applyNumberFormat="1" applyFont="1" applyFill="1" applyBorder="1" applyAlignment="1">
      <alignment vertical="center"/>
    </xf>
    <xf numFmtId="216" fontId="10" fillId="21" borderId="53" xfId="26" applyNumberFormat="1" applyFont="1" applyFill="1" applyBorder="1" applyAlignment="1">
      <alignment vertical="center"/>
    </xf>
    <xf numFmtId="216" fontId="10" fillId="22" borderId="1" xfId="26" applyNumberFormat="1" applyFont="1" applyFill="1" applyBorder="1" applyAlignment="1">
      <alignment vertical="center"/>
    </xf>
    <xf numFmtId="216" fontId="10" fillId="44" borderId="1" xfId="26" applyNumberFormat="1" applyFont="1" applyFill="1" applyBorder="1" applyAlignment="1">
      <alignment vertical="center"/>
    </xf>
    <xf numFmtId="216" fontId="10" fillId="23" borderId="4" xfId="26" applyNumberFormat="1" applyFont="1" applyFill="1" applyBorder="1" applyAlignment="1">
      <alignment vertical="center"/>
    </xf>
    <xf numFmtId="207" fontId="10" fillId="8" borderId="1" xfId="26" applyNumberFormat="1" applyFont="1" applyFill="1" applyBorder="1" applyAlignment="1">
      <alignment vertical="center"/>
    </xf>
    <xf numFmtId="9" fontId="10" fillId="8" borderId="9" xfId="26" applyNumberFormat="1" applyFont="1" applyFill="1" applyBorder="1" applyAlignment="1">
      <alignment vertical="center"/>
    </xf>
    <xf numFmtId="213" fontId="10" fillId="8" borderId="1" xfId="26" applyNumberFormat="1" applyFont="1" applyFill="1" applyBorder="1" applyAlignment="1">
      <alignment horizontal="right" vertical="center"/>
    </xf>
    <xf numFmtId="218" fontId="10" fillId="8" borderId="1" xfId="26" applyNumberFormat="1" applyFont="1" applyFill="1" applyBorder="1" applyAlignment="1">
      <alignment horizontal="right" vertical="center"/>
    </xf>
    <xf numFmtId="216" fontId="10" fillId="8" borderId="9" xfId="26" applyNumberFormat="1" applyFont="1" applyFill="1" applyBorder="1" applyAlignment="1">
      <alignment vertical="center"/>
    </xf>
    <xf numFmtId="10" fontId="10" fillId="22" borderId="10" xfId="26" applyNumberFormat="1" applyFont="1" applyFill="1" applyBorder="1" applyAlignment="1">
      <alignment vertical="center"/>
    </xf>
    <xf numFmtId="10" fontId="10" fillId="44" borderId="10" xfId="26" applyNumberFormat="1" applyFont="1" applyFill="1" applyBorder="1" applyAlignment="1">
      <alignment vertical="center"/>
    </xf>
    <xf numFmtId="177" fontId="57" fillId="8" borderId="1" xfId="33" applyNumberFormat="1" applyFont="1" applyFill="1" applyBorder="1" applyAlignment="1">
      <alignment vertical="center"/>
    </xf>
    <xf numFmtId="184" fontId="57" fillId="8" borderId="1" xfId="33" applyNumberFormat="1" applyFont="1" applyFill="1" applyBorder="1" applyAlignment="1">
      <alignment vertical="center"/>
    </xf>
    <xf numFmtId="176" fontId="10" fillId="8" borderId="38" xfId="33" applyNumberFormat="1" applyFont="1" applyFill="1" applyBorder="1" applyAlignment="1">
      <alignment vertical="center"/>
    </xf>
    <xf numFmtId="176" fontId="10" fillId="8" borderId="72" xfId="33" applyNumberFormat="1" applyFont="1" applyFill="1" applyBorder="1" applyAlignment="1">
      <alignment vertical="center"/>
    </xf>
    <xf numFmtId="176" fontId="10" fillId="8" borderId="74" xfId="33" applyNumberFormat="1" applyFont="1" applyFill="1" applyBorder="1" applyAlignment="1">
      <alignment vertical="center"/>
    </xf>
    <xf numFmtId="176" fontId="10" fillId="8" borderId="130" xfId="33" applyNumberFormat="1" applyFont="1" applyFill="1" applyBorder="1" applyAlignment="1">
      <alignment vertical="center"/>
    </xf>
    <xf numFmtId="176" fontId="10" fillId="8" borderId="119" xfId="33" applyNumberFormat="1" applyFont="1" applyFill="1" applyBorder="1" applyAlignment="1">
      <alignment vertical="center"/>
    </xf>
    <xf numFmtId="176" fontId="10" fillId="8" borderId="48" xfId="33" applyNumberFormat="1" applyFont="1" applyFill="1" applyBorder="1" applyAlignment="1">
      <alignment vertical="center"/>
    </xf>
    <xf numFmtId="176" fontId="10" fillId="8" borderId="18" xfId="33" applyNumberFormat="1" applyFont="1" applyFill="1" applyBorder="1" applyAlignment="1">
      <alignment vertical="center"/>
    </xf>
    <xf numFmtId="176" fontId="10" fillId="8" borderId="40" xfId="33" applyNumberFormat="1" applyFont="1" applyFill="1" applyBorder="1" applyAlignment="1">
      <alignment vertical="center"/>
    </xf>
    <xf numFmtId="176" fontId="10" fillId="8" borderId="28" xfId="33" applyNumberFormat="1" applyFont="1" applyFill="1" applyBorder="1" applyAlignment="1">
      <alignment vertical="center"/>
    </xf>
    <xf numFmtId="176" fontId="10" fillId="8" borderId="30" xfId="33" applyNumberFormat="1" applyFont="1" applyFill="1" applyBorder="1" applyAlignment="1">
      <alignment vertical="center"/>
    </xf>
    <xf numFmtId="176" fontId="10" fillId="8" borderId="66" xfId="33" applyNumberFormat="1" applyFont="1" applyFill="1" applyBorder="1" applyAlignment="1">
      <alignment vertical="center"/>
    </xf>
    <xf numFmtId="176" fontId="10" fillId="8" borderId="31" xfId="33" applyNumberFormat="1" applyFont="1" applyFill="1" applyBorder="1" applyAlignment="1">
      <alignment vertical="center"/>
    </xf>
    <xf numFmtId="176" fontId="10" fillId="8" borderId="59" xfId="33" applyNumberFormat="1" applyFont="1" applyFill="1" applyBorder="1" applyAlignment="1">
      <alignment vertical="center"/>
    </xf>
    <xf numFmtId="176" fontId="10" fillId="8" borderId="164" xfId="33" applyNumberFormat="1" applyFont="1" applyFill="1" applyBorder="1" applyAlignment="1">
      <alignment vertical="center"/>
    </xf>
    <xf numFmtId="176" fontId="10" fillId="8" borderId="63" xfId="33" applyNumberFormat="1" applyFont="1" applyFill="1" applyBorder="1" applyAlignment="1">
      <alignment vertical="center"/>
    </xf>
    <xf numFmtId="176" fontId="10" fillId="8" borderId="102" xfId="33" applyNumberFormat="1" applyFont="1" applyFill="1" applyBorder="1" applyAlignment="1">
      <alignment vertical="center"/>
    </xf>
    <xf numFmtId="176" fontId="10" fillId="8" borderId="52" xfId="33" applyNumberFormat="1" applyFont="1" applyFill="1" applyBorder="1" applyAlignment="1">
      <alignment vertical="center"/>
    </xf>
    <xf numFmtId="176" fontId="10" fillId="8" borderId="61" xfId="33" applyNumberFormat="1" applyFont="1" applyFill="1" applyBorder="1" applyAlignment="1">
      <alignment vertical="center"/>
    </xf>
    <xf numFmtId="184" fontId="10" fillId="8" borderId="78" xfId="33" applyNumberFormat="1" applyFont="1" applyFill="1" applyBorder="1" applyAlignment="1">
      <alignment vertical="center"/>
    </xf>
    <xf numFmtId="183" fontId="10" fillId="8" borderId="43" xfId="33" applyNumberFormat="1" applyFont="1" applyFill="1" applyBorder="1" applyAlignment="1">
      <alignment vertical="center"/>
    </xf>
    <xf numFmtId="183" fontId="10" fillId="8" borderId="63" xfId="33" applyNumberFormat="1" applyFont="1" applyFill="1" applyBorder="1" applyAlignment="1">
      <alignment vertical="center"/>
    </xf>
    <xf numFmtId="9" fontId="10" fillId="20" borderId="1" xfId="26" applyNumberFormat="1" applyFont="1" applyFill="1" applyBorder="1" applyAlignment="1">
      <alignment vertical="center"/>
    </xf>
    <xf numFmtId="191" fontId="10" fillId="8" borderId="1" xfId="26" applyNumberFormat="1" applyFont="1" applyFill="1" applyBorder="1" applyAlignment="1">
      <alignment vertical="center"/>
    </xf>
    <xf numFmtId="216" fontId="10" fillId="22" borderId="53" xfId="26" applyNumberFormat="1" applyFont="1" applyFill="1" applyBorder="1" applyAlignment="1">
      <alignment vertical="center"/>
    </xf>
    <xf numFmtId="216" fontId="10" fillId="52" borderId="1" xfId="26" applyNumberFormat="1" applyFont="1" applyFill="1" applyBorder="1" applyAlignment="1">
      <alignment horizontal="right" vertical="center"/>
    </xf>
    <xf numFmtId="216" fontId="10" fillId="29" borderId="1" xfId="26" applyNumberFormat="1" applyFont="1" applyFill="1" applyBorder="1" applyAlignment="1">
      <alignment vertical="center"/>
    </xf>
    <xf numFmtId="216" fontId="10" fillId="29" borderId="1" xfId="33" applyNumberFormat="1" applyFont="1" applyFill="1" applyBorder="1" applyAlignment="1">
      <alignment vertical="center"/>
    </xf>
    <xf numFmtId="216" fontId="10" fillId="29" borderId="1" xfId="26" applyNumberFormat="1" applyFont="1" applyFill="1" applyBorder="1" applyAlignment="1">
      <alignment horizontal="right" vertical="center"/>
    </xf>
    <xf numFmtId="216" fontId="10" fillId="44" borderId="4" xfId="26" applyNumberFormat="1" applyFont="1" applyFill="1" applyBorder="1" applyAlignment="1">
      <alignment vertical="center"/>
    </xf>
    <xf numFmtId="216" fontId="10" fillId="29" borderId="9" xfId="26" applyNumberFormat="1" applyFont="1" applyFill="1" applyBorder="1" applyAlignment="1">
      <alignment vertical="center"/>
    </xf>
    <xf numFmtId="191" fontId="10" fillId="29" borderId="1" xfId="26" applyNumberFormat="1" applyFont="1" applyFill="1" applyBorder="1" applyAlignment="1">
      <alignment vertical="center"/>
    </xf>
    <xf numFmtId="191" fontId="10" fillId="52" borderId="1" xfId="26" applyNumberFormat="1" applyFont="1" applyFill="1" applyBorder="1" applyAlignment="1">
      <alignment horizontal="right" vertical="center"/>
    </xf>
    <xf numFmtId="191" fontId="10" fillId="44" borderId="4" xfId="26" applyNumberFormat="1" applyFont="1" applyFill="1" applyBorder="1" applyAlignment="1">
      <alignment vertical="center"/>
    </xf>
    <xf numFmtId="191" fontId="10" fillId="29" borderId="9" xfId="26" applyNumberFormat="1" applyFont="1" applyFill="1" applyBorder="1" applyAlignment="1">
      <alignment vertical="center"/>
    </xf>
    <xf numFmtId="38" fontId="10" fillId="47" borderId="52" xfId="29" applyNumberFormat="1" applyFont="1" applyFill="1" applyBorder="1" applyAlignment="1">
      <alignment vertical="center"/>
    </xf>
    <xf numFmtId="38" fontId="10" fillId="46" borderId="3" xfId="29" applyNumberFormat="1" applyFont="1" applyFill="1" applyBorder="1" applyAlignment="1">
      <alignment vertical="center"/>
    </xf>
    <xf numFmtId="0" fontId="55" fillId="29" borderId="0" xfId="32" applyFont="1" applyFill="1"/>
    <xf numFmtId="0" fontId="10" fillId="8" borderId="1" xfId="33" applyFont="1" applyFill="1" applyBorder="1" applyAlignment="1">
      <alignment vertical="center"/>
    </xf>
    <xf numFmtId="0" fontId="10" fillId="8" borderId="9" xfId="33" applyFont="1" applyFill="1" applyBorder="1" applyAlignment="1">
      <alignment vertical="center"/>
    </xf>
    <xf numFmtId="0" fontId="10" fillId="8" borderId="4" xfId="33" applyFont="1" applyFill="1" applyBorder="1" applyAlignment="1">
      <alignment vertical="center"/>
    </xf>
    <xf numFmtId="0" fontId="10" fillId="8" borderId="1" xfId="33" applyFont="1" applyFill="1" applyBorder="1"/>
    <xf numFmtId="0" fontId="55" fillId="8" borderId="0" xfId="33" applyFont="1" applyFill="1" applyAlignment="1">
      <alignment vertical="center"/>
    </xf>
    <xf numFmtId="0" fontId="10" fillId="29" borderId="45" xfId="33" applyFont="1" applyFill="1" applyBorder="1" applyAlignment="1">
      <alignment vertical="center" wrapText="1"/>
    </xf>
    <xf numFmtId="0" fontId="10" fillId="29" borderId="22" xfId="33" applyFont="1" applyFill="1" applyBorder="1" applyAlignment="1">
      <alignment vertical="center" wrapText="1"/>
    </xf>
    <xf numFmtId="0" fontId="10" fillId="29" borderId="121" xfId="33" applyFont="1" applyFill="1" applyBorder="1" applyAlignment="1">
      <alignment vertical="center" wrapText="1"/>
    </xf>
    <xf numFmtId="0" fontId="55" fillId="29" borderId="0" xfId="33" applyFont="1" applyFill="1" applyAlignment="1">
      <alignment vertical="center"/>
    </xf>
    <xf numFmtId="0" fontId="69" fillId="8" borderId="0" xfId="33" applyFont="1" applyFill="1" applyAlignment="1">
      <alignment vertical="center"/>
    </xf>
    <xf numFmtId="0" fontId="10" fillId="8" borderId="0" xfId="33" applyFont="1" applyFill="1" applyBorder="1" applyAlignment="1">
      <alignment vertical="center" wrapText="1"/>
    </xf>
    <xf numFmtId="0" fontId="15" fillId="29" borderId="0" xfId="33" applyFont="1" applyFill="1"/>
    <xf numFmtId="0" fontId="15" fillId="8" borderId="0" xfId="33" applyFont="1" applyFill="1"/>
    <xf numFmtId="181" fontId="29" fillId="8" borderId="0" xfId="33" applyNumberFormat="1" applyFont="1" applyFill="1"/>
    <xf numFmtId="0" fontId="59" fillId="8" borderId="0" xfId="33" applyFont="1" applyFill="1"/>
    <xf numFmtId="0" fontId="10" fillId="5" borderId="110" xfId="33" applyFont="1" applyFill="1" applyBorder="1"/>
    <xf numFmtId="0" fontId="10" fillId="5" borderId="81" xfId="33" applyFont="1" applyFill="1" applyBorder="1" applyAlignment="1">
      <alignment horizontal="center" vertical="top" wrapText="1"/>
    </xf>
    <xf numFmtId="0" fontId="10" fillId="5" borderId="80" xfId="33" applyFont="1" applyFill="1" applyBorder="1" applyAlignment="1">
      <alignment horizontal="center" vertical="top" wrapText="1"/>
    </xf>
    <xf numFmtId="0" fontId="10" fillId="5" borderId="138" xfId="33" applyFont="1" applyFill="1" applyBorder="1" applyAlignment="1">
      <alignment horizontal="center" vertical="top" wrapText="1"/>
    </xf>
    <xf numFmtId="0" fontId="10" fillId="8" borderId="111" xfId="33" applyFont="1" applyFill="1" applyBorder="1" applyAlignment="1">
      <alignment vertical="center"/>
    </xf>
    <xf numFmtId="0" fontId="10" fillId="29" borderId="112" xfId="33" applyFont="1" applyFill="1" applyBorder="1" applyAlignment="1">
      <alignment vertical="center"/>
    </xf>
    <xf numFmtId="0" fontId="10" fillId="8" borderId="113" xfId="33" applyFont="1" applyFill="1" applyBorder="1" applyAlignment="1">
      <alignment vertical="center"/>
    </xf>
    <xf numFmtId="181" fontId="15" fillId="29" borderId="0" xfId="33" applyNumberFormat="1" applyFont="1" applyFill="1"/>
    <xf numFmtId="0" fontId="27" fillId="8" borderId="0" xfId="33" applyFont="1" applyFill="1"/>
    <xf numFmtId="0" fontId="15" fillId="29" borderId="0" xfId="33" applyFont="1" applyFill="1" applyAlignment="1"/>
    <xf numFmtId="0" fontId="70" fillId="8" borderId="0" xfId="33" applyFont="1" applyFill="1" applyAlignment="1">
      <alignment vertical="center"/>
    </xf>
    <xf numFmtId="0" fontId="70" fillId="29" borderId="0" xfId="33" applyFont="1" applyFill="1" applyAlignment="1">
      <alignment vertical="center"/>
    </xf>
    <xf numFmtId="0" fontId="10" fillId="5" borderId="58" xfId="33" applyFont="1" applyFill="1" applyBorder="1" applyAlignment="1">
      <alignment horizontal="left" vertical="center"/>
    </xf>
    <xf numFmtId="0" fontId="10" fillId="5" borderId="14" xfId="33" applyFont="1" applyFill="1" applyBorder="1" applyAlignment="1">
      <alignment horizontal="left" vertical="center"/>
    </xf>
    <xf numFmtId="0" fontId="10" fillId="5" borderId="14" xfId="33" applyFont="1" applyFill="1" applyBorder="1" applyAlignment="1">
      <alignment horizontal="center" vertical="center"/>
    </xf>
    <xf numFmtId="0" fontId="10" fillId="5" borderId="15" xfId="33" applyFont="1" applyFill="1" applyBorder="1" applyAlignment="1">
      <alignment horizontal="center" vertical="center" wrapText="1"/>
    </xf>
    <xf numFmtId="0" fontId="71" fillId="29" borderId="0" xfId="33" applyFont="1" applyFill="1" applyBorder="1" applyAlignment="1">
      <alignment vertical="center"/>
    </xf>
    <xf numFmtId="0" fontId="71" fillId="11" borderId="35" xfId="33" applyFont="1" applyFill="1" applyBorder="1" applyAlignment="1">
      <alignment vertical="center"/>
    </xf>
    <xf numFmtId="0" fontId="17" fillId="11" borderId="37" xfId="33" applyFont="1" applyFill="1" applyBorder="1" applyAlignment="1">
      <alignment horizontal="left" vertical="center"/>
    </xf>
    <xf numFmtId="0" fontId="17" fillId="11" borderId="42" xfId="33" applyFont="1" applyFill="1" applyBorder="1" applyAlignment="1">
      <alignment horizontal="center" vertical="center"/>
    </xf>
    <xf numFmtId="38" fontId="10" fillId="13" borderId="38" xfId="29" applyNumberFormat="1" applyFont="1" applyFill="1" applyBorder="1" applyAlignment="1">
      <alignment vertical="center"/>
    </xf>
    <xf numFmtId="0" fontId="10" fillId="11" borderId="36" xfId="33" applyFont="1" applyFill="1" applyBorder="1" applyAlignment="1">
      <alignment vertical="center"/>
    </xf>
    <xf numFmtId="0" fontId="17" fillId="20" borderId="44" xfId="33" applyFont="1" applyFill="1" applyBorder="1" applyAlignment="1">
      <alignment vertical="center"/>
    </xf>
    <xf numFmtId="0" fontId="10" fillId="3" borderId="49" xfId="33" applyFont="1" applyFill="1" applyBorder="1" applyAlignment="1">
      <alignment vertical="center" wrapText="1"/>
    </xf>
    <xf numFmtId="38" fontId="10" fillId="14" borderId="21" xfId="29" applyNumberFormat="1" applyFont="1" applyFill="1" applyBorder="1" applyAlignment="1">
      <alignment vertical="center"/>
    </xf>
    <xf numFmtId="0" fontId="17" fillId="20" borderId="20" xfId="33" applyFont="1" applyFill="1" applyBorder="1" applyAlignment="1">
      <alignment vertical="center"/>
    </xf>
    <xf numFmtId="0" fontId="17" fillId="20" borderId="11" xfId="33" applyFont="1" applyFill="1" applyBorder="1" applyAlignment="1">
      <alignment vertical="center"/>
    </xf>
    <xf numFmtId="0" fontId="10" fillId="3" borderId="20" xfId="33" applyFont="1" applyFill="1" applyBorder="1" applyAlignment="1">
      <alignment vertical="center"/>
    </xf>
    <xf numFmtId="0" fontId="10" fillId="20" borderId="53" xfId="33" applyFont="1" applyFill="1" applyBorder="1" applyAlignment="1">
      <alignment vertical="center"/>
    </xf>
    <xf numFmtId="0" fontId="10" fillId="20" borderId="4" xfId="33" applyFont="1" applyFill="1" applyBorder="1" applyAlignment="1">
      <alignment vertical="center"/>
    </xf>
    <xf numFmtId="38" fontId="10" fillId="15" borderId="122" xfId="29" applyNumberFormat="1" applyFont="1" applyFill="1" applyBorder="1" applyAlignment="1">
      <alignment horizontal="left" vertical="center"/>
    </xf>
    <xf numFmtId="38" fontId="10" fillId="15" borderId="19" xfId="29" applyNumberFormat="1" applyFont="1" applyFill="1" applyBorder="1" applyAlignment="1">
      <alignment horizontal="right" vertical="center"/>
    </xf>
    <xf numFmtId="0" fontId="17" fillId="20" borderId="33" xfId="33" applyFont="1" applyFill="1" applyBorder="1" applyAlignment="1">
      <alignment vertical="center"/>
    </xf>
    <xf numFmtId="0" fontId="10" fillId="20" borderId="33" xfId="33" applyFont="1" applyFill="1" applyBorder="1" applyAlignment="1">
      <alignment vertical="center"/>
    </xf>
    <xf numFmtId="38" fontId="10" fillId="28" borderId="1" xfId="29" applyNumberFormat="1" applyFont="1" applyFill="1" applyBorder="1" applyAlignment="1">
      <alignment horizontal="right" vertical="center"/>
    </xf>
    <xf numFmtId="0" fontId="17" fillId="9" borderId="44" xfId="33" applyFont="1" applyFill="1" applyBorder="1" applyAlignment="1">
      <alignment vertical="center"/>
    </xf>
    <xf numFmtId="0" fontId="10" fillId="9" borderId="49" xfId="33" applyFont="1" applyFill="1" applyBorder="1" applyAlignment="1">
      <alignment vertical="center"/>
    </xf>
    <xf numFmtId="38" fontId="10" fillId="9" borderId="21" xfId="29" applyNumberFormat="1" applyFont="1" applyFill="1" applyBorder="1" applyAlignment="1">
      <alignment vertical="center"/>
    </xf>
    <xf numFmtId="0" fontId="10" fillId="9" borderId="20" xfId="33" applyFont="1" applyFill="1" applyBorder="1" applyAlignment="1">
      <alignment vertical="center"/>
    </xf>
    <xf numFmtId="0" fontId="10" fillId="46" borderId="11" xfId="33" applyFont="1" applyFill="1" applyBorder="1" applyAlignment="1">
      <alignment vertical="center"/>
    </xf>
    <xf numFmtId="0" fontId="10" fillId="8" borderId="53" xfId="33" applyFont="1" applyFill="1" applyBorder="1" applyAlignment="1">
      <alignment vertical="center"/>
    </xf>
    <xf numFmtId="0" fontId="10" fillId="46" borderId="4" xfId="33" applyFont="1" applyFill="1" applyBorder="1" applyAlignment="1">
      <alignment vertical="center"/>
    </xf>
    <xf numFmtId="0" fontId="10" fillId="46" borderId="53" xfId="33" applyFont="1" applyFill="1" applyBorder="1" applyAlignment="1">
      <alignment vertical="center"/>
    </xf>
    <xf numFmtId="0" fontId="17" fillId="9" borderId="33" xfId="33" applyFont="1" applyFill="1" applyBorder="1" applyAlignment="1">
      <alignment vertical="center"/>
    </xf>
    <xf numFmtId="0" fontId="10" fillId="46" borderId="1" xfId="33" applyFont="1" applyFill="1" applyBorder="1" applyAlignment="1">
      <alignment vertical="center"/>
    </xf>
    <xf numFmtId="0" fontId="10" fillId="0" borderId="53" xfId="33" applyFont="1" applyFill="1" applyBorder="1" applyAlignment="1">
      <alignment vertical="center"/>
    </xf>
    <xf numFmtId="0" fontId="10" fillId="0" borderId="4" xfId="33" applyFont="1" applyFill="1" applyBorder="1" applyAlignment="1">
      <alignment vertical="center"/>
    </xf>
    <xf numFmtId="0" fontId="17" fillId="48" borderId="44" xfId="33" applyFont="1" applyFill="1" applyBorder="1" applyAlignment="1">
      <alignment vertical="center"/>
    </xf>
    <xf numFmtId="0" fontId="10" fillId="48" borderId="21" xfId="33" applyFont="1" applyFill="1" applyBorder="1" applyAlignment="1">
      <alignment vertical="center"/>
    </xf>
    <xf numFmtId="0" fontId="17" fillId="48" borderId="20" xfId="33" applyFont="1" applyFill="1" applyBorder="1" applyAlignment="1">
      <alignment vertical="center"/>
    </xf>
    <xf numFmtId="38" fontId="10" fillId="46" borderId="21" xfId="29" applyNumberFormat="1" applyFont="1" applyFill="1" applyBorder="1" applyAlignment="1">
      <alignment vertical="center"/>
    </xf>
    <xf numFmtId="0" fontId="10" fillId="48" borderId="20" xfId="33" applyFont="1" applyFill="1" applyBorder="1" applyAlignment="1">
      <alignment vertical="center"/>
    </xf>
    <xf numFmtId="0" fontId="10" fillId="48" borderId="32" xfId="33" applyFont="1" applyFill="1" applyBorder="1" applyAlignment="1">
      <alignment vertical="center"/>
    </xf>
    <xf numFmtId="0" fontId="17" fillId="10" borderId="44" xfId="33" applyFont="1" applyFill="1" applyBorder="1" applyAlignment="1">
      <alignment vertical="center"/>
    </xf>
    <xf numFmtId="0" fontId="17" fillId="10" borderId="49" xfId="33" applyFont="1" applyFill="1" applyBorder="1" applyAlignment="1">
      <alignment vertical="center"/>
    </xf>
    <xf numFmtId="38" fontId="10" fillId="10" borderId="21" xfId="29" applyNumberFormat="1" applyFont="1" applyFill="1" applyBorder="1" applyAlignment="1">
      <alignment vertical="center"/>
    </xf>
    <xf numFmtId="0" fontId="17" fillId="10" borderId="53" xfId="33" applyFont="1" applyFill="1" applyBorder="1" applyAlignment="1">
      <alignment vertical="center"/>
    </xf>
    <xf numFmtId="0" fontId="10" fillId="10" borderId="53" xfId="33" applyFont="1" applyFill="1" applyBorder="1" applyAlignment="1">
      <alignment vertical="center"/>
    </xf>
    <xf numFmtId="0" fontId="10" fillId="46" borderId="105" xfId="33" applyFont="1" applyFill="1" applyBorder="1" applyAlignment="1">
      <alignment vertical="center"/>
    </xf>
    <xf numFmtId="0" fontId="10" fillId="10" borderId="20" xfId="33" applyFont="1" applyFill="1" applyBorder="1" applyAlignment="1">
      <alignment vertical="center"/>
    </xf>
    <xf numFmtId="0" fontId="10" fillId="46" borderId="22" xfId="33" applyFont="1" applyFill="1" applyBorder="1" applyAlignment="1">
      <alignment vertical="center"/>
    </xf>
    <xf numFmtId="0" fontId="17" fillId="4" borderId="44" xfId="33" applyFont="1" applyFill="1" applyBorder="1" applyAlignment="1">
      <alignment vertical="center"/>
    </xf>
    <xf numFmtId="0" fontId="10" fillId="4" borderId="49" xfId="33" applyFont="1" applyFill="1" applyBorder="1" applyAlignment="1">
      <alignment vertical="center"/>
    </xf>
    <xf numFmtId="38" fontId="10" fillId="17" borderId="21" xfId="29" applyNumberFormat="1" applyFont="1" applyFill="1" applyBorder="1" applyAlignment="1">
      <alignment vertical="center"/>
    </xf>
    <xf numFmtId="0" fontId="17" fillId="4" borderId="53" xfId="33" applyFont="1" applyFill="1" applyBorder="1" applyAlignment="1">
      <alignment vertical="center"/>
    </xf>
    <xf numFmtId="1" fontId="72" fillId="8" borderId="45" xfId="0" applyNumberFormat="1" applyFont="1" applyFill="1" applyBorder="1" applyAlignment="1" applyProtection="1">
      <alignment horizontal="left" vertical="center" indent="1"/>
    </xf>
    <xf numFmtId="0" fontId="17" fillId="8" borderId="123" xfId="33" applyFont="1" applyFill="1" applyBorder="1" applyAlignment="1">
      <alignment vertical="center"/>
    </xf>
    <xf numFmtId="1" fontId="72" fillId="8" borderId="22" xfId="0" applyNumberFormat="1" applyFont="1" applyFill="1" applyBorder="1" applyAlignment="1" applyProtection="1">
      <alignment horizontal="left" vertical="center" indent="1"/>
    </xf>
    <xf numFmtId="0" fontId="17" fillId="8" borderId="101" xfId="33" applyFont="1" applyFill="1" applyBorder="1" applyAlignment="1">
      <alignment vertical="center"/>
    </xf>
    <xf numFmtId="0" fontId="17" fillId="4" borderId="43" xfId="33" applyFont="1" applyFill="1" applyBorder="1" applyAlignment="1">
      <alignment vertical="center"/>
    </xf>
    <xf numFmtId="0" fontId="10" fillId="8" borderId="161" xfId="33" applyFont="1" applyFill="1" applyBorder="1" applyAlignment="1">
      <alignment vertical="center"/>
    </xf>
    <xf numFmtId="0" fontId="17" fillId="8" borderId="102" xfId="33" applyFont="1" applyFill="1" applyBorder="1" applyAlignment="1">
      <alignment vertical="center"/>
    </xf>
    <xf numFmtId="0" fontId="10" fillId="20" borderId="21" xfId="33" applyFont="1" applyFill="1" applyBorder="1" applyAlignment="1">
      <alignment vertical="center"/>
    </xf>
    <xf numFmtId="0" fontId="10" fillId="29" borderId="75" xfId="33" applyFont="1" applyFill="1" applyBorder="1" applyAlignment="1">
      <alignment vertical="center"/>
    </xf>
    <xf numFmtId="0" fontId="17" fillId="23" borderId="20" xfId="33" applyFont="1" applyFill="1" applyBorder="1" applyAlignment="1">
      <alignment vertical="center"/>
    </xf>
    <xf numFmtId="0" fontId="17" fillId="23" borderId="48" xfId="33" applyFont="1" applyFill="1" applyBorder="1" applyAlignment="1">
      <alignment vertical="center"/>
    </xf>
    <xf numFmtId="0" fontId="10" fillId="23" borderId="53" xfId="33" applyFont="1" applyFill="1" applyBorder="1" applyAlignment="1">
      <alignment vertical="center"/>
    </xf>
    <xf numFmtId="0" fontId="10" fillId="23" borderId="4" xfId="33" applyFont="1" applyFill="1" applyBorder="1" applyAlignment="1">
      <alignment vertical="center"/>
    </xf>
    <xf numFmtId="0" fontId="17" fillId="25" borderId="33" xfId="33" applyFont="1" applyFill="1" applyBorder="1" applyAlignment="1">
      <alignment vertical="center"/>
    </xf>
    <xf numFmtId="0" fontId="10" fillId="25" borderId="21" xfId="33" applyFont="1" applyFill="1" applyBorder="1" applyAlignment="1">
      <alignment vertical="center"/>
    </xf>
    <xf numFmtId="0" fontId="17" fillId="43" borderId="117" xfId="33" applyFont="1" applyFill="1" applyBorder="1" applyAlignment="1">
      <alignment vertical="center"/>
    </xf>
    <xf numFmtId="0" fontId="10" fillId="43" borderId="102" xfId="33" applyFont="1" applyFill="1" applyBorder="1" applyAlignment="1">
      <alignment vertical="center"/>
    </xf>
    <xf numFmtId="0" fontId="17" fillId="12" borderId="42" xfId="33" applyFont="1" applyFill="1" applyBorder="1" applyAlignment="1">
      <alignment vertical="center"/>
    </xf>
    <xf numFmtId="0" fontId="17" fillId="12" borderId="38" xfId="33" applyFont="1" applyFill="1" applyBorder="1" applyAlignment="1">
      <alignment vertical="center"/>
    </xf>
    <xf numFmtId="0" fontId="10" fillId="29" borderId="118" xfId="33" applyFont="1" applyFill="1" applyBorder="1" applyAlignment="1">
      <alignment vertical="center"/>
    </xf>
    <xf numFmtId="0" fontId="10" fillId="29" borderId="119" xfId="33" applyFont="1" applyFill="1" applyBorder="1" applyAlignment="1">
      <alignment vertical="center"/>
    </xf>
    <xf numFmtId="0" fontId="17" fillId="50" borderId="37" xfId="33" applyFont="1" applyFill="1" applyBorder="1" applyAlignment="1">
      <alignment vertical="center"/>
    </xf>
    <xf numFmtId="0" fontId="17" fillId="50" borderId="70" xfId="33" applyFont="1" applyFill="1" applyBorder="1" applyAlignment="1">
      <alignment vertical="center" wrapText="1"/>
    </xf>
    <xf numFmtId="0" fontId="17" fillId="44" borderId="44" xfId="33" applyFont="1" applyFill="1" applyBorder="1" applyAlignment="1">
      <alignment vertical="center"/>
    </xf>
    <xf numFmtId="0" fontId="10" fillId="44" borderId="20" xfId="33" applyFont="1" applyFill="1" applyBorder="1" applyAlignment="1">
      <alignment vertical="center"/>
    </xf>
    <xf numFmtId="0" fontId="10" fillId="29" borderId="100" xfId="33" applyFont="1" applyFill="1" applyBorder="1" applyAlignment="1">
      <alignment vertical="center"/>
    </xf>
    <xf numFmtId="0" fontId="10" fillId="44" borderId="32" xfId="33" applyFont="1" applyFill="1" applyBorder="1" applyAlignment="1">
      <alignment vertical="center"/>
    </xf>
    <xf numFmtId="0" fontId="10" fillId="29" borderId="24" xfId="33" applyFont="1" applyFill="1" applyBorder="1" applyAlignment="1">
      <alignment vertical="center"/>
    </xf>
    <xf numFmtId="0" fontId="10" fillId="29" borderId="131" xfId="33" applyFont="1" applyFill="1" applyBorder="1" applyAlignment="1">
      <alignment vertical="center"/>
    </xf>
    <xf numFmtId="0" fontId="10" fillId="8" borderId="136" xfId="33" applyFont="1" applyFill="1" applyBorder="1" applyAlignment="1">
      <alignment vertical="center"/>
    </xf>
    <xf numFmtId="0" fontId="10" fillId="29" borderId="75" xfId="33" applyFont="1" applyFill="1" applyBorder="1" applyAlignment="1">
      <alignment vertical="center" wrapText="1"/>
    </xf>
    <xf numFmtId="0" fontId="17" fillId="11" borderId="38" xfId="33" applyFont="1" applyFill="1" applyBorder="1" applyAlignment="1">
      <alignment horizontal="center" vertical="center"/>
    </xf>
    <xf numFmtId="0" fontId="17" fillId="20" borderId="99" xfId="33" applyFont="1" applyFill="1" applyBorder="1" applyAlignment="1">
      <alignment vertical="center"/>
    </xf>
    <xf numFmtId="0" fontId="10" fillId="3" borderId="21" xfId="33" applyFont="1" applyFill="1" applyBorder="1" applyAlignment="1">
      <alignment vertical="center" wrapText="1"/>
    </xf>
    <xf numFmtId="0" fontId="10" fillId="8" borderId="53" xfId="33" applyFont="1" applyFill="1" applyBorder="1" applyAlignment="1">
      <alignment vertical="center" wrapText="1"/>
    </xf>
    <xf numFmtId="0" fontId="10" fillId="8" borderId="105" xfId="33" applyFont="1" applyFill="1" applyBorder="1" applyAlignment="1">
      <alignment vertical="center" wrapText="1"/>
    </xf>
    <xf numFmtId="0" fontId="17" fillId="9" borderId="99" xfId="33" applyFont="1" applyFill="1" applyBorder="1" applyAlignment="1">
      <alignment vertical="center"/>
    </xf>
    <xf numFmtId="0" fontId="10" fillId="9" borderId="50" xfId="33" applyFont="1" applyFill="1" applyBorder="1" applyAlignment="1">
      <alignment vertical="center" wrapText="1"/>
    </xf>
    <xf numFmtId="0" fontId="10" fillId="8" borderId="19" xfId="33" applyFont="1" applyFill="1" applyBorder="1" applyAlignment="1">
      <alignment vertical="center" wrapText="1"/>
    </xf>
    <xf numFmtId="0" fontId="17" fillId="48" borderId="99" xfId="33" applyFont="1" applyFill="1" applyBorder="1" applyAlignment="1">
      <alignment vertical="center"/>
    </xf>
    <xf numFmtId="0" fontId="10" fillId="48" borderId="50" xfId="33" applyFont="1" applyFill="1" applyBorder="1" applyAlignment="1">
      <alignment vertical="center" wrapText="1"/>
    </xf>
    <xf numFmtId="0" fontId="17" fillId="10" borderId="99" xfId="33" applyFont="1" applyFill="1" applyBorder="1" applyAlignment="1">
      <alignment vertical="center"/>
    </xf>
    <xf numFmtId="0" fontId="17" fillId="10" borderId="21" xfId="33" applyFont="1" applyFill="1" applyBorder="1" applyAlignment="1">
      <alignment vertical="center" wrapText="1"/>
    </xf>
    <xf numFmtId="0" fontId="17" fillId="10" borderId="20" xfId="33" applyFont="1" applyFill="1" applyBorder="1" applyAlignment="1">
      <alignment vertical="center"/>
    </xf>
    <xf numFmtId="0" fontId="10" fillId="44" borderId="21" xfId="33" applyFont="1" applyFill="1" applyBorder="1" applyAlignment="1">
      <alignment vertical="center" wrapText="1"/>
    </xf>
    <xf numFmtId="0" fontId="17" fillId="4" borderId="117" xfId="33" applyFont="1" applyFill="1" applyBorder="1" applyAlignment="1">
      <alignment vertical="center"/>
    </xf>
    <xf numFmtId="0" fontId="17" fillId="4" borderId="99" xfId="33" applyFont="1" applyFill="1" applyBorder="1" applyAlignment="1">
      <alignment vertical="center"/>
    </xf>
    <xf numFmtId="0" fontId="10" fillId="4" borderId="21" xfId="33" applyFont="1" applyFill="1" applyBorder="1" applyAlignment="1">
      <alignment vertical="center" wrapText="1"/>
    </xf>
    <xf numFmtId="0" fontId="10" fillId="20" borderId="44" xfId="33" applyFont="1" applyFill="1" applyBorder="1" applyAlignment="1">
      <alignment vertical="center"/>
    </xf>
    <xf numFmtId="0" fontId="10" fillId="23" borderId="102" xfId="33" applyFont="1" applyFill="1" applyBorder="1" applyAlignment="1">
      <alignment vertical="center" wrapText="1"/>
    </xf>
    <xf numFmtId="0" fontId="17" fillId="12" borderId="38" xfId="33" applyFont="1" applyFill="1" applyBorder="1" applyAlignment="1">
      <alignment vertical="center" wrapText="1"/>
    </xf>
    <xf numFmtId="0" fontId="10" fillId="29" borderId="157" xfId="33" applyFont="1" applyFill="1" applyBorder="1" applyAlignment="1">
      <alignment vertical="center"/>
    </xf>
    <xf numFmtId="0" fontId="10" fillId="29" borderId="74" xfId="33" applyFont="1" applyFill="1" applyBorder="1" applyAlignment="1">
      <alignment vertical="center" wrapText="1"/>
    </xf>
    <xf numFmtId="0" fontId="10" fillId="29" borderId="91" xfId="33" applyFont="1" applyFill="1" applyBorder="1" applyAlignment="1">
      <alignment vertical="center"/>
    </xf>
    <xf numFmtId="0" fontId="10" fillId="29" borderId="135" xfId="33" applyFont="1" applyFill="1" applyBorder="1" applyAlignment="1">
      <alignment vertical="center"/>
    </xf>
    <xf numFmtId="0" fontId="10" fillId="29" borderId="79" xfId="33" applyFont="1" applyFill="1" applyBorder="1" applyAlignment="1">
      <alignment vertical="center" wrapText="1"/>
    </xf>
    <xf numFmtId="0" fontId="10" fillId="5" borderId="1" xfId="33" applyFont="1" applyFill="1" applyBorder="1" applyAlignment="1">
      <alignment horizontal="left" vertical="center"/>
    </xf>
    <xf numFmtId="0" fontId="57" fillId="8" borderId="1" xfId="33" applyFont="1" applyFill="1" applyBorder="1" applyAlignment="1">
      <alignment vertical="center"/>
    </xf>
    <xf numFmtId="0" fontId="10" fillId="29" borderId="9" xfId="33" applyFont="1" applyFill="1" applyBorder="1" applyAlignment="1">
      <alignment vertical="center"/>
    </xf>
    <xf numFmtId="0" fontId="74" fillId="8" borderId="0" xfId="33" applyFont="1" applyFill="1" applyAlignment="1">
      <alignment vertical="center"/>
    </xf>
    <xf numFmtId="0" fontId="74" fillId="29" borderId="0" xfId="33" applyFont="1" applyFill="1" applyAlignment="1">
      <alignment vertical="center"/>
    </xf>
    <xf numFmtId="0" fontId="40" fillId="8" borderId="0" xfId="33" applyFont="1" applyFill="1" applyAlignment="1">
      <alignment horizontal="center" vertical="center"/>
    </xf>
    <xf numFmtId="0" fontId="75" fillId="29" borderId="0" xfId="33" applyFont="1" applyFill="1" applyBorder="1" applyAlignment="1">
      <alignment vertical="center"/>
    </xf>
    <xf numFmtId="0" fontId="10" fillId="3" borderId="21" xfId="33" applyFont="1" applyFill="1" applyBorder="1" applyAlignment="1">
      <alignment vertical="center"/>
    </xf>
    <xf numFmtId="0" fontId="10" fillId="8" borderId="11" xfId="33" applyFont="1" applyFill="1" applyBorder="1" applyAlignment="1">
      <alignment vertical="center"/>
    </xf>
    <xf numFmtId="0" fontId="10" fillId="8" borderId="22" xfId="33" applyFont="1" applyFill="1" applyBorder="1" applyAlignment="1">
      <alignment vertical="center"/>
    </xf>
    <xf numFmtId="0" fontId="10" fillId="8" borderId="105" xfId="33" applyFont="1" applyFill="1" applyBorder="1" applyAlignment="1">
      <alignment vertical="center"/>
    </xf>
    <xf numFmtId="0" fontId="10" fillId="9" borderId="50" xfId="33" applyFont="1" applyFill="1" applyBorder="1" applyAlignment="1">
      <alignment vertical="center"/>
    </xf>
    <xf numFmtId="0" fontId="10" fillId="8" borderId="45" xfId="33" applyFont="1" applyFill="1" applyBorder="1" applyAlignment="1">
      <alignment vertical="center"/>
    </xf>
    <xf numFmtId="0" fontId="10" fillId="8" borderId="19" xfId="33" applyFont="1" applyFill="1" applyBorder="1" applyAlignment="1">
      <alignment vertical="center"/>
    </xf>
    <xf numFmtId="0" fontId="10" fillId="9" borderId="53" xfId="33" applyFont="1" applyFill="1" applyBorder="1" applyAlignment="1">
      <alignment vertical="center"/>
    </xf>
    <xf numFmtId="0" fontId="10" fillId="8" borderId="24" xfId="33" applyFont="1" applyFill="1" applyBorder="1" applyAlignment="1">
      <alignment vertical="center"/>
    </xf>
    <xf numFmtId="0" fontId="10" fillId="48" borderId="50" xfId="33" applyFont="1" applyFill="1" applyBorder="1" applyAlignment="1">
      <alignment vertical="center"/>
    </xf>
    <xf numFmtId="0" fontId="17" fillId="10" borderId="21" xfId="33" applyFont="1" applyFill="1" applyBorder="1" applyAlignment="1">
      <alignment vertical="center"/>
    </xf>
    <xf numFmtId="0" fontId="10" fillId="52" borderId="105" xfId="33" applyFont="1" applyFill="1" applyBorder="1" applyAlignment="1">
      <alignment vertical="center"/>
    </xf>
    <xf numFmtId="38" fontId="10" fillId="54" borderId="19" xfId="29" applyNumberFormat="1" applyFont="1" applyFill="1" applyBorder="1" applyAlignment="1">
      <alignment vertical="center"/>
    </xf>
    <xf numFmtId="0" fontId="10" fillId="20" borderId="50" xfId="33" applyFont="1" applyFill="1" applyBorder="1" applyAlignment="1">
      <alignment vertical="center"/>
    </xf>
    <xf numFmtId="0" fontId="10" fillId="23" borderId="102" xfId="33" applyFont="1" applyFill="1" applyBorder="1" applyAlignment="1">
      <alignment vertical="center"/>
    </xf>
    <xf numFmtId="0" fontId="17" fillId="50" borderId="70" xfId="33" applyFont="1" applyFill="1" applyBorder="1" applyAlignment="1">
      <alignment vertical="center"/>
    </xf>
    <xf numFmtId="0" fontId="10" fillId="0" borderId="135" xfId="33" applyFont="1" applyFill="1" applyBorder="1" applyAlignment="1">
      <alignment vertical="center"/>
    </xf>
    <xf numFmtId="0" fontId="10" fillId="29" borderId="79" xfId="33" applyFont="1" applyFill="1" applyBorder="1" applyAlignment="1">
      <alignment vertical="center"/>
    </xf>
    <xf numFmtId="0" fontId="10" fillId="29" borderId="0" xfId="33" applyFont="1" applyFill="1" applyAlignment="1"/>
    <xf numFmtId="0" fontId="69" fillId="8" borderId="0" xfId="32" applyFont="1" applyFill="1" applyAlignment="1">
      <alignment vertical="center"/>
    </xf>
    <xf numFmtId="0" fontId="10" fillId="24" borderId="58" xfId="33" applyFont="1" applyFill="1" applyBorder="1" applyAlignment="1">
      <alignment horizontal="left" vertical="center"/>
    </xf>
    <xf numFmtId="0" fontId="10" fillId="29" borderId="35" xfId="33" applyFont="1" applyFill="1" applyBorder="1" applyAlignment="1">
      <alignment vertical="center"/>
    </xf>
    <xf numFmtId="0" fontId="10" fillId="8" borderId="38" xfId="33" applyFont="1" applyFill="1" applyBorder="1" applyAlignment="1">
      <alignment vertical="center" wrapText="1"/>
    </xf>
    <xf numFmtId="0" fontId="10" fillId="29" borderId="55" xfId="33" applyFont="1" applyFill="1" applyBorder="1" applyAlignment="1">
      <alignment vertical="center"/>
    </xf>
    <xf numFmtId="0" fontId="10" fillId="8" borderId="27" xfId="33" applyFont="1" applyFill="1" applyBorder="1" applyAlignment="1">
      <alignment vertical="center" wrapText="1"/>
    </xf>
    <xf numFmtId="0" fontId="10" fillId="8" borderId="29" xfId="33" applyFont="1" applyFill="1" applyBorder="1" applyAlignment="1">
      <alignment vertical="center" wrapText="1"/>
    </xf>
    <xf numFmtId="0" fontId="10" fillId="29" borderId="56" xfId="33" applyFont="1" applyFill="1" applyBorder="1" applyAlignment="1">
      <alignment vertical="center"/>
    </xf>
    <xf numFmtId="0" fontId="10" fillId="8" borderId="57" xfId="33" applyFont="1" applyFill="1" applyBorder="1" applyAlignment="1">
      <alignment vertical="center" wrapText="1"/>
    </xf>
    <xf numFmtId="0" fontId="10" fillId="29" borderId="36" xfId="33" applyFont="1" applyFill="1" applyBorder="1" applyAlignment="1">
      <alignment vertical="center"/>
    </xf>
    <xf numFmtId="176" fontId="10" fillId="8" borderId="29" xfId="0" applyNumberFormat="1" applyFont="1" applyFill="1" applyBorder="1" applyAlignment="1">
      <alignment vertical="center" shrinkToFit="1"/>
    </xf>
    <xf numFmtId="0" fontId="10" fillId="29" borderId="60" xfId="33" applyFont="1" applyFill="1" applyBorder="1" applyAlignment="1">
      <alignment vertical="center"/>
    </xf>
    <xf numFmtId="0" fontId="10" fillId="29" borderId="73" xfId="33" applyFont="1" applyFill="1" applyBorder="1" applyAlignment="1">
      <alignment vertical="center" wrapText="1"/>
    </xf>
    <xf numFmtId="0" fontId="10" fillId="29" borderId="41" xfId="33" applyFont="1" applyFill="1" applyBorder="1" applyAlignment="1">
      <alignment vertical="center"/>
    </xf>
    <xf numFmtId="0" fontId="10" fillId="8" borderId="18" xfId="33" applyFont="1" applyFill="1" applyBorder="1" applyAlignment="1">
      <alignment vertical="center" wrapText="1"/>
    </xf>
    <xf numFmtId="0" fontId="10" fillId="8" borderId="11" xfId="33" applyFont="1" applyFill="1" applyBorder="1" applyAlignment="1">
      <alignment vertical="center" wrapText="1"/>
    </xf>
    <xf numFmtId="176" fontId="10" fillId="8" borderId="1" xfId="0" applyNumberFormat="1" applyFont="1" applyFill="1" applyBorder="1" applyAlignment="1">
      <alignment vertical="center" shrinkToFit="1"/>
    </xf>
    <xf numFmtId="0" fontId="10" fillId="8" borderId="67" xfId="33" applyFont="1" applyFill="1" applyBorder="1" applyAlignment="1">
      <alignment vertical="center" wrapText="1"/>
    </xf>
    <xf numFmtId="0" fontId="10" fillId="8" borderId="4" xfId="33" applyFont="1" applyFill="1" applyBorder="1" applyAlignment="1">
      <alignment vertical="center" wrapText="1"/>
    </xf>
    <xf numFmtId="184" fontId="10" fillId="29" borderId="1" xfId="33" applyNumberFormat="1" applyFont="1" applyFill="1" applyBorder="1" applyAlignment="1">
      <alignment vertical="center" wrapText="1"/>
    </xf>
    <xf numFmtId="184" fontId="10" fillId="29" borderId="11" xfId="33" applyNumberFormat="1" applyFont="1" applyFill="1" applyBorder="1" applyAlignment="1">
      <alignment vertical="center" wrapText="1"/>
    </xf>
    <xf numFmtId="0" fontId="10" fillId="29" borderId="9" xfId="33" applyFont="1" applyFill="1" applyBorder="1" applyAlignment="1">
      <alignment vertical="center" wrapText="1"/>
    </xf>
    <xf numFmtId="184" fontId="10" fillId="29" borderId="4" xfId="33" applyNumberFormat="1" applyFont="1" applyFill="1" applyBorder="1" applyAlignment="1">
      <alignment vertical="center" wrapText="1"/>
    </xf>
    <xf numFmtId="184" fontId="10" fillId="8" borderId="1" xfId="33" applyNumberFormat="1" applyFont="1" applyFill="1" applyBorder="1" applyAlignment="1">
      <alignment vertical="center" wrapText="1"/>
    </xf>
    <xf numFmtId="184" fontId="10" fillId="8" borderId="11" xfId="33" applyNumberFormat="1" applyFont="1" applyFill="1" applyBorder="1" applyAlignment="1">
      <alignment vertical="center" wrapText="1"/>
    </xf>
    <xf numFmtId="0" fontId="10" fillId="8" borderId="9" xfId="33" applyFont="1" applyFill="1" applyBorder="1" applyAlignment="1">
      <alignment vertical="center" wrapText="1"/>
    </xf>
    <xf numFmtId="184" fontId="10" fillId="8" borderId="4" xfId="33" applyNumberFormat="1" applyFont="1" applyFill="1" applyBorder="1" applyAlignment="1">
      <alignment vertical="center" wrapText="1"/>
    </xf>
    <xf numFmtId="0" fontId="10" fillId="8" borderId="35" xfId="33" applyFont="1" applyFill="1" applyBorder="1" applyAlignment="1">
      <alignment vertical="center"/>
    </xf>
    <xf numFmtId="0" fontId="10" fillId="8" borderId="55" xfId="33" applyFont="1" applyFill="1" applyBorder="1" applyAlignment="1">
      <alignment vertical="center"/>
    </xf>
    <xf numFmtId="0" fontId="10" fillId="8" borderId="56" xfId="33" applyFont="1" applyFill="1" applyBorder="1" applyAlignment="1">
      <alignment vertical="center"/>
    </xf>
    <xf numFmtId="0" fontId="10" fillId="8" borderId="41" xfId="33" applyFont="1" applyFill="1" applyBorder="1" applyAlignment="1">
      <alignment vertical="center"/>
    </xf>
    <xf numFmtId="0" fontId="10" fillId="8" borderId="68" xfId="33" applyFont="1" applyFill="1" applyBorder="1" applyAlignment="1">
      <alignment vertical="center" wrapText="1"/>
    </xf>
    <xf numFmtId="0" fontId="10" fillId="8" borderId="36" xfId="33" applyFont="1" applyFill="1" applyBorder="1" applyAlignment="1">
      <alignment vertical="center"/>
    </xf>
    <xf numFmtId="0" fontId="10" fillId="8" borderId="60" xfId="33" applyFont="1" applyFill="1" applyBorder="1" applyAlignment="1">
      <alignment vertical="center"/>
    </xf>
    <xf numFmtId="0" fontId="10" fillId="29" borderId="1" xfId="33" applyFont="1" applyFill="1" applyBorder="1" applyAlignment="1">
      <alignment vertical="center" wrapText="1"/>
    </xf>
    <xf numFmtId="0" fontId="10" fillId="29" borderId="11" xfId="33" applyFont="1" applyFill="1" applyBorder="1" applyAlignment="1">
      <alignment vertical="center" wrapText="1"/>
    </xf>
    <xf numFmtId="0" fontId="10" fillId="29" borderId="4" xfId="33" applyFont="1" applyFill="1" applyBorder="1" applyAlignment="1">
      <alignment vertical="center" wrapText="1"/>
    </xf>
    <xf numFmtId="0" fontId="10" fillId="24" borderId="33" xfId="33" applyFont="1" applyFill="1" applyBorder="1" applyAlignment="1">
      <alignment vertical="center"/>
    </xf>
    <xf numFmtId="0" fontId="10" fillId="24" borderId="21" xfId="33" applyFont="1" applyFill="1" applyBorder="1" applyAlignment="1">
      <alignment horizontal="center" vertical="center"/>
    </xf>
    <xf numFmtId="0" fontId="10" fillId="20" borderId="20" xfId="33" applyFont="1" applyFill="1" applyBorder="1" applyAlignment="1">
      <alignment vertical="center"/>
    </xf>
    <xf numFmtId="0" fontId="10" fillId="8" borderId="1" xfId="39" applyFont="1" applyFill="1" applyBorder="1" applyAlignment="1">
      <alignment horizontal="left" vertical="center" wrapText="1"/>
    </xf>
    <xf numFmtId="0" fontId="10" fillId="21" borderId="44" xfId="33" applyFont="1" applyFill="1" applyBorder="1" applyAlignment="1">
      <alignment vertical="center"/>
    </xf>
    <xf numFmtId="0" fontId="10" fillId="21" borderId="50" xfId="33" applyFont="1" applyFill="1" applyBorder="1" applyAlignment="1">
      <alignment vertical="center"/>
    </xf>
    <xf numFmtId="0" fontId="10" fillId="21" borderId="53" xfId="33" applyFont="1" applyFill="1" applyBorder="1" applyAlignment="1">
      <alignment vertical="center"/>
    </xf>
    <xf numFmtId="0" fontId="10" fillId="21" borderId="20" xfId="33" applyFont="1" applyFill="1" applyBorder="1" applyAlignment="1">
      <alignment vertical="center"/>
    </xf>
    <xf numFmtId="0" fontId="10" fillId="8" borderId="21" xfId="33" applyFont="1" applyFill="1" applyBorder="1" applyAlignment="1">
      <alignment vertical="center"/>
    </xf>
    <xf numFmtId="0" fontId="10" fillId="21" borderId="4" xfId="33" applyFont="1" applyFill="1" applyBorder="1" applyAlignment="1">
      <alignment vertical="center"/>
    </xf>
    <xf numFmtId="0" fontId="10" fillId="22" borderId="20" xfId="33" applyFont="1" applyFill="1" applyBorder="1" applyAlignment="1">
      <alignment vertical="center"/>
    </xf>
    <xf numFmtId="0" fontId="10" fillId="22" borderId="102" xfId="33" applyFont="1" applyFill="1" applyBorder="1" applyAlignment="1">
      <alignment vertical="center"/>
    </xf>
    <xf numFmtId="0" fontId="10" fillId="22" borderId="53" xfId="33" applyFont="1" applyFill="1" applyBorder="1" applyAlignment="1">
      <alignment vertical="center"/>
    </xf>
    <xf numFmtId="0" fontId="10" fillId="22" borderId="4" xfId="33" applyFont="1" applyFill="1" applyBorder="1" applyAlignment="1">
      <alignment vertical="center"/>
    </xf>
    <xf numFmtId="0" fontId="10" fillId="44" borderId="102" xfId="33" applyFont="1" applyFill="1" applyBorder="1" applyAlignment="1">
      <alignment vertical="center"/>
    </xf>
    <xf numFmtId="0" fontId="43" fillId="8" borderId="9" xfId="33" applyFont="1" applyFill="1" applyBorder="1" applyAlignment="1">
      <alignment vertical="center"/>
    </xf>
    <xf numFmtId="0" fontId="10" fillId="23" borderId="48" xfId="33" applyFont="1" applyFill="1" applyBorder="1" applyAlignment="1">
      <alignment vertical="center"/>
    </xf>
    <xf numFmtId="0" fontId="10" fillId="21" borderId="102" xfId="33" applyFont="1" applyFill="1" applyBorder="1" applyAlignment="1">
      <alignment vertical="center"/>
    </xf>
    <xf numFmtId="0" fontId="55" fillId="29" borderId="0" xfId="31" applyFont="1" applyFill="1"/>
    <xf numFmtId="0" fontId="10" fillId="24" borderId="33" xfId="31" applyFont="1" applyFill="1" applyBorder="1"/>
    <xf numFmtId="0" fontId="10" fillId="24" borderId="21" xfId="31" applyFont="1" applyFill="1" applyBorder="1"/>
    <xf numFmtId="0" fontId="10" fillId="8" borderId="33" xfId="31" applyFont="1" applyFill="1" applyBorder="1"/>
    <xf numFmtId="0" fontId="10" fillId="8" borderId="21" xfId="31" applyFont="1" applyFill="1" applyBorder="1"/>
    <xf numFmtId="0" fontId="10" fillId="20" borderId="44" xfId="31" applyFont="1" applyFill="1" applyBorder="1" applyAlignment="1">
      <alignment vertical="center"/>
    </xf>
    <xf numFmtId="0" fontId="10" fillId="20" borderId="20" xfId="31" applyFont="1" applyFill="1" applyBorder="1" applyAlignment="1">
      <alignment vertical="center"/>
    </xf>
    <xf numFmtId="0" fontId="10" fillId="19" borderId="44" xfId="31" applyFont="1" applyFill="1" applyBorder="1" applyAlignment="1">
      <alignment vertical="center"/>
    </xf>
    <xf numFmtId="0" fontId="10" fillId="19" borderId="33" xfId="31" applyFont="1" applyFill="1" applyBorder="1" applyAlignment="1">
      <alignment vertical="center"/>
    </xf>
    <xf numFmtId="0" fontId="10" fillId="19" borderId="20" xfId="31" applyFont="1" applyFill="1" applyBorder="1" applyAlignment="1">
      <alignment vertical="center"/>
    </xf>
    <xf numFmtId="0" fontId="10" fillId="20" borderId="32" xfId="31" applyFont="1" applyFill="1" applyBorder="1" applyAlignment="1">
      <alignment vertical="center"/>
    </xf>
    <xf numFmtId="0" fontId="10" fillId="8" borderId="33" xfId="31" applyFont="1" applyFill="1" applyBorder="1" applyAlignment="1">
      <alignment vertical="center"/>
    </xf>
    <xf numFmtId="0" fontId="10" fillId="8" borderId="44" xfId="31" applyFont="1" applyFill="1" applyBorder="1" applyAlignment="1">
      <alignment vertical="center"/>
    </xf>
    <xf numFmtId="0" fontId="10" fillId="8" borderId="1" xfId="31" applyFont="1" applyFill="1" applyBorder="1" applyAlignment="1">
      <alignment vertical="center"/>
    </xf>
    <xf numFmtId="0" fontId="10" fillId="8" borderId="20" xfId="31" applyFont="1" applyFill="1" applyBorder="1" applyAlignment="1">
      <alignment vertical="center"/>
    </xf>
    <xf numFmtId="0" fontId="10" fillId="29" borderId="20" xfId="31" applyFont="1" applyFill="1" applyBorder="1" applyAlignment="1">
      <alignment vertical="center"/>
    </xf>
    <xf numFmtId="0" fontId="10" fillId="8" borderId="21" xfId="31" applyFont="1" applyFill="1" applyBorder="1" applyAlignment="1">
      <alignment vertical="center"/>
    </xf>
    <xf numFmtId="0" fontId="10" fillId="8" borderId="0" xfId="31" applyFont="1" applyFill="1" applyBorder="1"/>
    <xf numFmtId="0" fontId="76" fillId="29" borderId="0" xfId="0" applyFont="1" applyFill="1">
      <alignment vertical="center"/>
    </xf>
    <xf numFmtId="0" fontId="10" fillId="29" borderId="0" xfId="0" applyFont="1" applyFill="1" applyAlignment="1">
      <alignment vertical="center"/>
    </xf>
    <xf numFmtId="0" fontId="10" fillId="24" borderId="1" xfId="0" applyFont="1" applyFill="1" applyBorder="1" applyAlignment="1">
      <alignment horizontal="center" vertical="center"/>
    </xf>
    <xf numFmtId="0" fontId="78" fillId="49" borderId="33" xfId="0" applyFont="1" applyFill="1" applyBorder="1" applyAlignment="1">
      <alignment vertical="center"/>
    </xf>
    <xf numFmtId="0" fontId="78" fillId="49" borderId="49" xfId="0" applyFont="1" applyFill="1" applyBorder="1" applyAlignment="1">
      <alignment vertical="center"/>
    </xf>
    <xf numFmtId="0" fontId="10" fillId="49" borderId="49" xfId="0" applyFont="1" applyFill="1" applyBorder="1" applyAlignment="1">
      <alignment horizontal="center" vertical="center" wrapText="1"/>
    </xf>
    <xf numFmtId="0" fontId="10" fillId="49" borderId="21" xfId="0" applyFont="1" applyFill="1" applyBorder="1" applyAlignment="1">
      <alignment horizontal="center" vertical="center"/>
    </xf>
    <xf numFmtId="0" fontId="10" fillId="29" borderId="33" xfId="0" applyFont="1" applyFill="1" applyBorder="1">
      <alignment vertical="center"/>
    </xf>
    <xf numFmtId="0" fontId="10" fillId="29" borderId="49" xfId="0" applyFont="1" applyFill="1" applyBorder="1">
      <alignment vertical="center"/>
    </xf>
    <xf numFmtId="0" fontId="10" fillId="29" borderId="21" xfId="0" applyFont="1" applyFill="1" applyBorder="1" applyAlignment="1">
      <alignment vertical="center" wrapText="1"/>
    </xf>
    <xf numFmtId="0" fontId="10" fillId="29" borderId="44" xfId="0" applyFont="1" applyFill="1" applyBorder="1">
      <alignment vertical="center"/>
    </xf>
    <xf numFmtId="0" fontId="10" fillId="29" borderId="99" xfId="0" applyFont="1" applyFill="1" applyBorder="1">
      <alignment vertical="center"/>
    </xf>
    <xf numFmtId="0" fontId="10" fillId="29" borderId="20" xfId="0" applyFont="1" applyFill="1" applyBorder="1">
      <alignment vertical="center"/>
    </xf>
    <xf numFmtId="0" fontId="10" fillId="29" borderId="102" xfId="0" applyFont="1" applyFill="1" applyBorder="1">
      <alignment vertical="center"/>
    </xf>
    <xf numFmtId="0" fontId="10" fillId="29" borderId="75" xfId="0" applyFont="1" applyFill="1" applyBorder="1" applyAlignment="1">
      <alignment vertical="center"/>
    </xf>
    <xf numFmtId="0" fontId="10" fillId="29" borderId="75" xfId="0" applyFont="1" applyFill="1" applyBorder="1">
      <alignment vertical="center"/>
    </xf>
    <xf numFmtId="0" fontId="10" fillId="29" borderId="74" xfId="0" applyFont="1" applyFill="1" applyBorder="1" applyAlignment="1">
      <alignment vertical="center"/>
    </xf>
    <xf numFmtId="0" fontId="10" fillId="29" borderId="92" xfId="0" applyFont="1" applyFill="1" applyBorder="1" applyAlignment="1">
      <alignment vertical="center"/>
    </xf>
    <xf numFmtId="0" fontId="10" fillId="29" borderId="109" xfId="0" applyFont="1" applyFill="1" applyBorder="1" applyAlignment="1">
      <alignment vertical="center"/>
    </xf>
    <xf numFmtId="0" fontId="10" fillId="29" borderId="90" xfId="0" applyFont="1" applyFill="1" applyBorder="1" applyAlignment="1">
      <alignment vertical="center"/>
    </xf>
    <xf numFmtId="0" fontId="10" fillId="29" borderId="33" xfId="0" applyFont="1" applyFill="1" applyBorder="1" applyAlignment="1">
      <alignment vertical="center"/>
    </xf>
    <xf numFmtId="0" fontId="10" fillId="29" borderId="49" xfId="0" applyFont="1" applyFill="1" applyBorder="1" applyAlignment="1">
      <alignment vertical="center"/>
    </xf>
    <xf numFmtId="0" fontId="10" fillId="29" borderId="89" xfId="0" applyFont="1" applyFill="1" applyBorder="1" applyAlignment="1">
      <alignment vertical="center"/>
    </xf>
    <xf numFmtId="0" fontId="10" fillId="29" borderId="93" xfId="0" applyFont="1" applyFill="1" applyBorder="1" applyAlignment="1">
      <alignment vertical="center"/>
    </xf>
    <xf numFmtId="0" fontId="10" fillId="29" borderId="47" xfId="0" applyFont="1" applyFill="1" applyBorder="1" applyAlignment="1">
      <alignment vertical="center"/>
    </xf>
    <xf numFmtId="0" fontId="10" fillId="29" borderId="32" xfId="0" applyFont="1" applyFill="1" applyBorder="1" applyAlignment="1">
      <alignment vertical="center"/>
    </xf>
    <xf numFmtId="0" fontId="10" fillId="29" borderId="48" xfId="0" applyFont="1" applyFill="1" applyBorder="1" applyAlignment="1">
      <alignment vertical="center"/>
    </xf>
    <xf numFmtId="0" fontId="10" fillId="29" borderId="0" xfId="0" applyFont="1" applyFill="1" applyAlignment="1">
      <alignment horizontal="right" vertical="center"/>
    </xf>
    <xf numFmtId="0" fontId="10" fillId="8" borderId="1" xfId="32" applyFont="1" applyFill="1" applyBorder="1" applyAlignment="1">
      <alignment vertical="center"/>
    </xf>
    <xf numFmtId="0" fontId="10" fillId="8" borderId="1" xfId="32" applyFont="1" applyFill="1" applyBorder="1"/>
    <xf numFmtId="0" fontId="10" fillId="24" borderId="14" xfId="33" applyFont="1" applyFill="1" applyBorder="1" applyAlignment="1">
      <alignment horizontal="left" vertical="center"/>
    </xf>
    <xf numFmtId="0" fontId="10" fillId="24" borderId="15" xfId="33" applyFont="1" applyFill="1" applyBorder="1" applyAlignment="1">
      <alignment horizontal="center" vertical="center"/>
    </xf>
    <xf numFmtId="0" fontId="17" fillId="20" borderId="35" xfId="33" applyFont="1" applyFill="1" applyBorder="1" applyAlignment="1">
      <alignment vertical="center"/>
    </xf>
    <xf numFmtId="0" fontId="17" fillId="20" borderId="37" xfId="33" applyFont="1" applyFill="1" applyBorder="1" applyAlignment="1">
      <alignment horizontal="left" vertical="center"/>
    </xf>
    <xf numFmtId="0" fontId="17" fillId="20" borderId="38" xfId="33" applyFont="1" applyFill="1" applyBorder="1" applyAlignment="1">
      <alignment horizontal="center" vertical="center"/>
    </xf>
    <xf numFmtId="0" fontId="10" fillId="32" borderId="36" xfId="33" applyFont="1" applyFill="1" applyBorder="1" applyAlignment="1">
      <alignment vertical="center"/>
    </xf>
    <xf numFmtId="0" fontId="10" fillId="32" borderId="20" xfId="33" applyFont="1" applyFill="1" applyBorder="1" applyAlignment="1">
      <alignment vertical="center"/>
    </xf>
    <xf numFmtId="0" fontId="10" fillId="32" borderId="45" xfId="33" applyFont="1" applyFill="1" applyBorder="1" applyAlignment="1">
      <alignment vertical="center" wrapText="1"/>
    </xf>
    <xf numFmtId="0" fontId="10" fillId="32" borderId="22" xfId="33" applyFont="1" applyFill="1" applyBorder="1" applyAlignment="1">
      <alignment vertical="center" wrapText="1"/>
    </xf>
    <xf numFmtId="0" fontId="10" fillId="32" borderId="24" xfId="33" applyFont="1" applyFill="1" applyBorder="1" applyAlignment="1">
      <alignment vertical="center" wrapText="1"/>
    </xf>
    <xf numFmtId="0" fontId="10" fillId="20" borderId="21" xfId="33" applyFont="1" applyFill="1" applyBorder="1" applyAlignment="1">
      <alignment vertical="center" wrapText="1"/>
    </xf>
    <xf numFmtId="0" fontId="10" fillId="32" borderId="19" xfId="33" applyFont="1" applyFill="1" applyBorder="1" applyAlignment="1">
      <alignment vertical="center" wrapText="1"/>
    </xf>
    <xf numFmtId="0" fontId="17" fillId="20" borderId="37" xfId="33" applyFont="1" applyFill="1" applyBorder="1" applyAlignment="1">
      <alignment vertical="center"/>
    </xf>
    <xf numFmtId="0" fontId="17" fillId="20" borderId="70" xfId="33" applyFont="1" applyFill="1" applyBorder="1" applyAlignment="1">
      <alignment vertical="center" wrapText="1"/>
    </xf>
    <xf numFmtId="0" fontId="17" fillId="20" borderId="42" xfId="33" applyFont="1" applyFill="1" applyBorder="1" applyAlignment="1">
      <alignment vertical="center"/>
    </xf>
    <xf numFmtId="0" fontId="17" fillId="20" borderId="38" xfId="33" applyFont="1" applyFill="1" applyBorder="1" applyAlignment="1">
      <alignment vertical="center" wrapText="1"/>
    </xf>
    <xf numFmtId="0" fontId="10" fillId="32" borderId="53" xfId="33" applyFont="1" applyFill="1" applyBorder="1" applyAlignment="1">
      <alignment vertical="center"/>
    </xf>
    <xf numFmtId="0" fontId="10" fillId="32" borderId="75" xfId="33" applyFont="1" applyFill="1" applyBorder="1" applyAlignment="1">
      <alignment vertical="center" wrapText="1"/>
    </xf>
    <xf numFmtId="0" fontId="10" fillId="32" borderId="74" xfId="33" applyFont="1" applyFill="1" applyBorder="1" applyAlignment="1">
      <alignment vertical="center" wrapText="1"/>
    </xf>
    <xf numFmtId="0" fontId="10" fillId="32" borderId="4" xfId="33" applyFont="1" applyFill="1" applyBorder="1" applyAlignment="1">
      <alignment vertical="center"/>
    </xf>
    <xf numFmtId="0" fontId="10" fillId="32" borderId="95" xfId="33" applyFont="1" applyFill="1" applyBorder="1" applyAlignment="1">
      <alignment vertical="center" wrapText="1"/>
    </xf>
    <xf numFmtId="0" fontId="10" fillId="20" borderId="48" xfId="33" applyFont="1" applyFill="1" applyBorder="1" applyAlignment="1">
      <alignment vertical="center" wrapText="1"/>
    </xf>
    <xf numFmtId="0" fontId="10" fillId="32" borderId="55" xfId="33" applyFont="1" applyFill="1" applyBorder="1" applyAlignment="1">
      <alignment vertical="center"/>
    </xf>
    <xf numFmtId="0" fontId="10" fillId="32" borderId="41" xfId="33" applyFont="1" applyFill="1" applyBorder="1" applyAlignment="1">
      <alignment vertical="center"/>
    </xf>
    <xf numFmtId="0" fontId="10" fillId="20" borderId="94" xfId="33" applyFont="1" applyFill="1" applyBorder="1" applyAlignment="1">
      <alignment vertical="center"/>
    </xf>
    <xf numFmtId="0" fontId="10" fillId="20" borderId="18" xfId="33" applyFont="1" applyFill="1" applyBorder="1" applyAlignment="1">
      <alignment vertical="center" wrapText="1"/>
    </xf>
    <xf numFmtId="0" fontId="10" fillId="32" borderId="96" xfId="33" applyFont="1" applyFill="1" applyBorder="1" applyAlignment="1">
      <alignment vertical="center"/>
    </xf>
    <xf numFmtId="0" fontId="10" fillId="32" borderId="72" xfId="33" applyFont="1" applyFill="1" applyBorder="1" applyAlignment="1">
      <alignment vertical="center" wrapText="1"/>
    </xf>
    <xf numFmtId="0" fontId="10" fillId="32" borderId="56" xfId="33" applyFont="1" applyFill="1" applyBorder="1" applyAlignment="1">
      <alignment vertical="center"/>
    </xf>
    <xf numFmtId="0" fontId="10" fillId="32" borderId="118" xfId="33" applyFont="1" applyFill="1" applyBorder="1" applyAlignment="1">
      <alignment vertical="center"/>
    </xf>
    <xf numFmtId="0" fontId="10" fillId="32" borderId="119" xfId="33" applyFont="1" applyFill="1" applyBorder="1" applyAlignment="1">
      <alignment vertical="center" wrapText="1"/>
    </xf>
    <xf numFmtId="0" fontId="10" fillId="32" borderId="97" xfId="33" applyFont="1" applyFill="1" applyBorder="1" applyAlignment="1">
      <alignment vertical="center"/>
    </xf>
    <xf numFmtId="0" fontId="10" fillId="32" borderId="94" xfId="33" applyFont="1" applyFill="1" applyBorder="1" applyAlignment="1">
      <alignment vertical="center"/>
    </xf>
    <xf numFmtId="0" fontId="10" fillId="32" borderId="18" xfId="33" applyFont="1" applyFill="1" applyBorder="1" applyAlignment="1">
      <alignment vertical="center" wrapText="1"/>
    </xf>
    <xf numFmtId="0" fontId="17" fillId="20" borderId="36" xfId="33" applyFont="1" applyFill="1" applyBorder="1" applyAlignment="1">
      <alignment vertical="center"/>
    </xf>
    <xf numFmtId="0" fontId="17" fillId="20" borderId="126" xfId="33" applyFont="1" applyFill="1" applyBorder="1" applyAlignment="1">
      <alignment vertical="center"/>
    </xf>
    <xf numFmtId="0" fontId="17" fillId="20" borderId="48" xfId="33" applyFont="1" applyFill="1" applyBorder="1" applyAlignment="1">
      <alignment vertical="center" wrapText="1"/>
    </xf>
    <xf numFmtId="0" fontId="10" fillId="32" borderId="129" xfId="33" applyFont="1" applyFill="1" applyBorder="1" applyAlignment="1">
      <alignment vertical="center"/>
    </xf>
    <xf numFmtId="0" fontId="10" fillId="32" borderId="130" xfId="33" applyFont="1" applyFill="1" applyBorder="1" applyAlignment="1">
      <alignment vertical="center" wrapText="1"/>
    </xf>
    <xf numFmtId="0" fontId="17" fillId="20" borderId="142" xfId="33" applyFont="1" applyFill="1" applyBorder="1" applyAlignment="1">
      <alignment vertical="center"/>
    </xf>
    <xf numFmtId="0" fontId="10" fillId="20" borderId="93" xfId="33" applyFont="1" applyFill="1" applyBorder="1" applyAlignment="1">
      <alignment vertical="center"/>
    </xf>
    <xf numFmtId="0" fontId="10" fillId="20" borderId="47" xfId="33" applyFont="1" applyFill="1" applyBorder="1" applyAlignment="1">
      <alignment vertical="center" wrapText="1"/>
    </xf>
    <xf numFmtId="0" fontId="17" fillId="20" borderId="143" xfId="33" applyFont="1" applyFill="1" applyBorder="1" applyAlignment="1">
      <alignment vertical="center"/>
    </xf>
    <xf numFmtId="0" fontId="10" fillId="20" borderId="144" xfId="33" applyFont="1" applyFill="1" applyBorder="1" applyAlignment="1">
      <alignment vertical="center"/>
    </xf>
    <xf numFmtId="0" fontId="10" fillId="20" borderId="145" xfId="33" applyFont="1" applyFill="1" applyBorder="1" applyAlignment="1">
      <alignment vertical="center" wrapText="1"/>
    </xf>
    <xf numFmtId="0" fontId="17" fillId="20" borderId="147" xfId="33" applyFont="1" applyFill="1" applyBorder="1" applyAlignment="1">
      <alignment vertical="center"/>
    </xf>
    <xf numFmtId="0" fontId="10" fillId="20" borderId="148" xfId="33" applyFont="1" applyFill="1" applyBorder="1" applyAlignment="1">
      <alignment vertical="center"/>
    </xf>
    <xf numFmtId="0" fontId="10" fillId="20" borderId="123" xfId="33" applyFont="1" applyFill="1" applyBorder="1" applyAlignment="1">
      <alignment vertical="center" wrapText="1"/>
    </xf>
    <xf numFmtId="0" fontId="17" fillId="20" borderId="149" xfId="33" applyFont="1" applyFill="1" applyBorder="1" applyAlignment="1">
      <alignment vertical="center"/>
    </xf>
    <xf numFmtId="0" fontId="10" fillId="20" borderId="150" xfId="33" applyFont="1" applyFill="1" applyBorder="1" applyAlignment="1">
      <alignment vertical="center"/>
    </xf>
    <xf numFmtId="0" fontId="10" fillId="20" borderId="151" xfId="33" applyFont="1" applyFill="1" applyBorder="1" applyAlignment="1">
      <alignment vertical="center" wrapText="1"/>
    </xf>
    <xf numFmtId="0" fontId="31" fillId="29" borderId="0" xfId="33" applyFont="1" applyFill="1" applyAlignment="1">
      <alignment vertical="center"/>
    </xf>
    <xf numFmtId="0" fontId="10" fillId="32" borderId="1" xfId="33" applyFont="1" applyFill="1" applyBorder="1" applyAlignment="1">
      <alignment vertical="center"/>
    </xf>
    <xf numFmtId="0" fontId="10" fillId="32" borderId="9" xfId="33" applyFont="1" applyFill="1" applyBorder="1" applyAlignment="1">
      <alignment vertical="center"/>
    </xf>
    <xf numFmtId="0" fontId="55" fillId="29" borderId="0" xfId="0" applyFont="1" applyFill="1">
      <alignment vertical="center"/>
    </xf>
    <xf numFmtId="199" fontId="10" fillId="29" borderId="0" xfId="0" applyNumberFormat="1" applyFont="1" applyFill="1" applyAlignment="1">
      <alignment horizontal="right" vertical="center"/>
    </xf>
    <xf numFmtId="0" fontId="80" fillId="29" borderId="0" xfId="28" applyFont="1" applyFill="1" applyAlignment="1" applyProtection="1">
      <alignment horizontal="right" vertical="center"/>
    </xf>
    <xf numFmtId="0" fontId="10" fillId="24" borderId="1" xfId="0" applyFont="1" applyFill="1" applyBorder="1">
      <alignment vertical="center"/>
    </xf>
    <xf numFmtId="0" fontId="10" fillId="29" borderId="1" xfId="0" applyFont="1" applyFill="1" applyBorder="1" applyAlignment="1">
      <alignment vertical="center" wrapText="1"/>
    </xf>
    <xf numFmtId="0" fontId="72" fillId="29" borderId="0" xfId="34" applyFont="1" applyFill="1" applyBorder="1" applyAlignment="1">
      <alignment vertical="center"/>
    </xf>
    <xf numFmtId="0" fontId="72" fillId="29" borderId="0" xfId="34" applyFont="1" applyFill="1">
      <alignment vertical="center"/>
    </xf>
    <xf numFmtId="0" fontId="31" fillId="29" borderId="0" xfId="0" applyFont="1" applyFill="1">
      <alignment vertical="center"/>
    </xf>
    <xf numFmtId="0" fontId="72" fillId="29" borderId="1" xfId="34" applyFont="1" applyFill="1" applyBorder="1" applyAlignment="1">
      <alignment horizontal="center" vertical="center"/>
    </xf>
    <xf numFmtId="38" fontId="72" fillId="29" borderId="33" xfId="29" applyFont="1" applyFill="1" applyBorder="1" applyAlignment="1">
      <alignment horizontal="right" vertical="center"/>
    </xf>
    <xf numFmtId="0" fontId="72" fillId="29" borderId="1" xfId="34" applyFont="1" applyFill="1" applyBorder="1" applyAlignment="1">
      <alignment horizontal="right" vertical="center"/>
    </xf>
    <xf numFmtId="0" fontId="72" fillId="29" borderId="33" xfId="34" applyFont="1" applyFill="1" applyBorder="1" applyAlignment="1">
      <alignment horizontal="right" vertical="center"/>
    </xf>
    <xf numFmtId="0" fontId="72" fillId="29" borderId="1" xfId="34" applyFont="1" applyFill="1" applyBorder="1">
      <alignment vertical="center"/>
    </xf>
    <xf numFmtId="38" fontId="72" fillId="29" borderId="1" xfId="29" applyFont="1" applyFill="1" applyBorder="1" applyAlignment="1">
      <alignment horizontal="right" vertical="center"/>
    </xf>
    <xf numFmtId="38" fontId="72" fillId="29" borderId="1" xfId="29" applyFont="1" applyFill="1" applyBorder="1">
      <alignment vertical="center"/>
    </xf>
    <xf numFmtId="0" fontId="72" fillId="29" borderId="99" xfId="34" applyFont="1" applyFill="1" applyBorder="1" applyAlignment="1">
      <alignment horizontal="left" vertical="center"/>
    </xf>
    <xf numFmtId="0" fontId="72" fillId="29" borderId="99" xfId="34" applyFont="1" applyFill="1" applyBorder="1" applyAlignment="1">
      <alignment vertical="center" wrapText="1"/>
    </xf>
    <xf numFmtId="0" fontId="10" fillId="29" borderId="0" xfId="34" applyFont="1" applyFill="1" applyAlignment="1">
      <alignment vertical="top"/>
    </xf>
    <xf numFmtId="0" fontId="10" fillId="8" borderId="0" xfId="33" applyFont="1" applyFill="1" applyAlignment="1">
      <alignment horizontal="center" vertical="center"/>
    </xf>
    <xf numFmtId="0" fontId="10" fillId="8" borderId="0" xfId="33" applyFont="1" applyFill="1" applyAlignment="1">
      <alignment horizontal="left" vertical="center"/>
    </xf>
    <xf numFmtId="0" fontId="10" fillId="8" borderId="0" xfId="33" applyFont="1" applyFill="1" applyAlignment="1">
      <alignment horizontal="right" vertical="center"/>
    </xf>
    <xf numFmtId="0" fontId="10" fillId="8" borderId="7" xfId="33" applyFont="1" applyFill="1" applyBorder="1" applyAlignment="1">
      <alignment horizontal="right" vertical="center"/>
    </xf>
    <xf numFmtId="0" fontId="27" fillId="5" borderId="84" xfId="33" applyFont="1" applyFill="1" applyBorder="1" applyAlignment="1">
      <alignment horizontal="left" vertical="center"/>
    </xf>
    <xf numFmtId="0" fontId="10" fillId="41" borderId="42" xfId="33" applyFont="1" applyFill="1" applyBorder="1" applyAlignment="1">
      <alignment vertical="center"/>
    </xf>
    <xf numFmtId="0" fontId="27" fillId="5" borderId="85" xfId="33" applyFont="1" applyFill="1" applyBorder="1" applyAlignment="1">
      <alignment horizontal="center" vertical="center"/>
    </xf>
    <xf numFmtId="0" fontId="10" fillId="5" borderId="38" xfId="33" applyFont="1" applyFill="1" applyBorder="1" applyAlignment="1">
      <alignment horizontal="center" vertical="center" wrapText="1"/>
    </xf>
    <xf numFmtId="0" fontId="27" fillId="5" borderId="39" xfId="33" applyFont="1" applyFill="1" applyBorder="1" applyAlignment="1">
      <alignment horizontal="center" vertical="center"/>
    </xf>
    <xf numFmtId="0" fontId="27" fillId="5" borderId="86" xfId="33" applyFont="1" applyFill="1" applyBorder="1" applyAlignment="1">
      <alignment horizontal="center" vertical="center"/>
    </xf>
    <xf numFmtId="0" fontId="27" fillId="5" borderId="42" xfId="33" applyFont="1" applyFill="1" applyBorder="1" applyAlignment="1">
      <alignment horizontal="center" vertical="center"/>
    </xf>
    <xf numFmtId="0" fontId="27" fillId="5" borderId="38" xfId="33" applyFont="1" applyFill="1" applyBorder="1" applyAlignment="1">
      <alignment horizontal="center" vertical="center"/>
    </xf>
    <xf numFmtId="0" fontId="27" fillId="5" borderId="40" xfId="33" applyFont="1" applyFill="1" applyBorder="1" applyAlignment="1">
      <alignment horizontal="center" vertical="center"/>
    </xf>
    <xf numFmtId="0" fontId="10" fillId="5" borderId="40" xfId="33" applyFont="1" applyFill="1" applyBorder="1" applyAlignment="1">
      <alignment horizontal="center" vertical="center"/>
    </xf>
    <xf numFmtId="177" fontId="10" fillId="29" borderId="0" xfId="33" applyNumberFormat="1" applyFont="1" applyFill="1" applyAlignment="1">
      <alignment vertical="center"/>
    </xf>
    <xf numFmtId="177" fontId="10" fillId="8" borderId="0" xfId="33" applyNumberFormat="1" applyFont="1" applyFill="1" applyAlignment="1">
      <alignment vertical="center"/>
    </xf>
    <xf numFmtId="176" fontId="10" fillId="8" borderId="88" xfId="33" applyNumberFormat="1" applyFont="1" applyFill="1" applyBorder="1" applyAlignment="1">
      <alignment horizontal="center" vertical="center"/>
    </xf>
    <xf numFmtId="0" fontId="27" fillId="8" borderId="106" xfId="33" applyFont="1" applyFill="1" applyBorder="1" applyAlignment="1">
      <alignment vertical="center"/>
    </xf>
    <xf numFmtId="177" fontId="10" fillId="8" borderId="49" xfId="33" applyNumberFormat="1" applyFont="1" applyFill="1" applyBorder="1" applyAlignment="1">
      <alignment vertical="center"/>
    </xf>
    <xf numFmtId="176" fontId="27" fillId="8" borderId="88" xfId="33" applyNumberFormat="1" applyFont="1" applyFill="1" applyBorder="1" applyAlignment="1">
      <alignment horizontal="center" vertical="center"/>
    </xf>
    <xf numFmtId="177" fontId="27" fillId="8" borderId="21" xfId="33" applyNumberFormat="1" applyFont="1" applyFill="1" applyBorder="1" applyAlignment="1" applyProtection="1">
      <alignment horizontal="right" vertical="center"/>
    </xf>
    <xf numFmtId="177" fontId="27" fillId="30" borderId="1" xfId="33" applyNumberFormat="1" applyFont="1" applyFill="1" applyBorder="1" applyAlignment="1">
      <alignment vertical="center"/>
    </xf>
    <xf numFmtId="177" fontId="27" fillId="30" borderId="3" xfId="33" applyNumberFormat="1" applyFont="1" applyFill="1" applyBorder="1" applyAlignment="1">
      <alignment vertical="center"/>
    </xf>
    <xf numFmtId="0" fontId="27" fillId="8" borderId="55" xfId="33" applyFont="1" applyFill="1" applyBorder="1" applyAlignment="1">
      <alignment vertical="center"/>
    </xf>
    <xf numFmtId="177" fontId="10" fillId="8" borderId="107" xfId="33" applyNumberFormat="1" applyFont="1" applyFill="1" applyBorder="1" applyAlignment="1">
      <alignment vertical="center"/>
    </xf>
    <xf numFmtId="200" fontId="27" fillId="8" borderId="21" xfId="29" applyNumberFormat="1" applyFont="1" applyFill="1" applyBorder="1" applyAlignment="1" applyProtection="1">
      <alignment horizontal="right" vertical="center"/>
    </xf>
    <xf numFmtId="0" fontId="27" fillId="8" borderId="108" xfId="33" applyFont="1" applyFill="1" applyBorder="1" applyAlignment="1">
      <alignment vertical="center"/>
    </xf>
    <xf numFmtId="177" fontId="10" fillId="0" borderId="107" xfId="33" applyNumberFormat="1" applyFont="1" applyFill="1" applyBorder="1" applyAlignment="1">
      <alignment vertical="center"/>
    </xf>
    <xf numFmtId="0" fontId="27" fillId="8" borderId="87" xfId="33" applyFont="1" applyFill="1" applyBorder="1" applyAlignment="1">
      <alignment vertical="center"/>
    </xf>
    <xf numFmtId="177" fontId="27" fillId="8" borderId="1" xfId="33" applyNumberFormat="1" applyFont="1" applyFill="1" applyBorder="1" applyAlignment="1" applyProtection="1">
      <alignment vertical="center"/>
    </xf>
    <xf numFmtId="0" fontId="27" fillId="8" borderId="134" xfId="33" applyFont="1" applyFill="1" applyBorder="1" applyAlignment="1">
      <alignment vertical="center"/>
    </xf>
    <xf numFmtId="177" fontId="10" fillId="8" borderId="133" xfId="33" applyNumberFormat="1" applyFont="1" applyFill="1" applyBorder="1" applyAlignment="1">
      <alignment vertical="center"/>
    </xf>
    <xf numFmtId="177" fontId="27" fillId="8" borderId="21" xfId="33" applyNumberFormat="1" applyFont="1" applyFill="1" applyBorder="1" applyAlignment="1" applyProtection="1">
      <alignment vertical="center"/>
    </xf>
    <xf numFmtId="177" fontId="10" fillId="8" borderId="55" xfId="33" applyNumberFormat="1" applyFont="1" applyFill="1" applyBorder="1" applyAlignment="1">
      <alignment vertical="center"/>
    </xf>
    <xf numFmtId="0" fontId="10" fillId="8" borderId="133" xfId="33" applyFont="1" applyFill="1" applyBorder="1" applyAlignment="1">
      <alignment vertical="center" wrapText="1"/>
    </xf>
    <xf numFmtId="176" fontId="10" fillId="8" borderId="88" xfId="33" applyNumberFormat="1" applyFont="1" applyFill="1" applyBorder="1" applyAlignment="1">
      <alignment horizontal="center" vertical="center" wrapText="1"/>
    </xf>
    <xf numFmtId="0" fontId="27" fillId="8" borderId="133" xfId="33" applyFont="1" applyFill="1" applyBorder="1" applyAlignment="1">
      <alignment vertical="center"/>
    </xf>
    <xf numFmtId="177" fontId="10" fillId="8" borderId="60" xfId="33" applyNumberFormat="1" applyFont="1" applyFill="1" applyBorder="1" applyAlignment="1">
      <alignment vertical="center"/>
    </xf>
    <xf numFmtId="0" fontId="27" fillId="8" borderId="98" xfId="33" applyFont="1" applyFill="1" applyBorder="1" applyAlignment="1">
      <alignment vertical="center"/>
    </xf>
    <xf numFmtId="177" fontId="27" fillId="8" borderId="102" xfId="33" applyNumberFormat="1" applyFont="1" applyFill="1" applyBorder="1" applyAlignment="1" applyProtection="1">
      <alignment horizontal="right" vertical="center"/>
    </xf>
    <xf numFmtId="183" fontId="27" fillId="30" borderId="53" xfId="33" applyNumberFormat="1" applyFont="1" applyFill="1" applyBorder="1" applyAlignment="1">
      <alignment vertical="center"/>
    </xf>
    <xf numFmtId="177" fontId="27" fillId="30" borderId="53" xfId="33" applyNumberFormat="1" applyFont="1" applyFill="1" applyBorder="1" applyAlignment="1">
      <alignment vertical="center"/>
    </xf>
    <xf numFmtId="177" fontId="27" fillId="30" borderId="52" xfId="33" applyNumberFormat="1" applyFont="1" applyFill="1" applyBorder="1" applyAlignment="1">
      <alignment vertical="center"/>
    </xf>
    <xf numFmtId="0" fontId="27" fillId="20" borderId="162" xfId="33" applyFont="1" applyFill="1" applyBorder="1" applyAlignment="1">
      <alignment vertical="center"/>
    </xf>
    <xf numFmtId="177" fontId="10" fillId="20" borderId="7" xfId="33" applyNumberFormat="1" applyFont="1" applyFill="1" applyBorder="1" applyAlignment="1">
      <alignment vertical="center"/>
    </xf>
    <xf numFmtId="176" fontId="10" fillId="20" borderId="79" xfId="33" applyNumberFormat="1" applyFont="1" applyFill="1" applyBorder="1" applyAlignment="1">
      <alignment horizontal="center" vertical="center"/>
    </xf>
    <xf numFmtId="177" fontId="27" fillId="20" borderId="79" xfId="33" applyNumberFormat="1" applyFont="1" applyFill="1" applyBorder="1" applyAlignment="1" applyProtection="1">
      <alignment horizontal="right" vertical="center"/>
    </xf>
    <xf numFmtId="177" fontId="27" fillId="20" borderId="54" xfId="33" applyNumberFormat="1" applyFont="1" applyFill="1" applyBorder="1" applyAlignment="1">
      <alignment vertical="center"/>
    </xf>
    <xf numFmtId="177" fontId="27" fillId="20" borderId="156" xfId="33" applyNumberFormat="1" applyFont="1" applyFill="1" applyBorder="1" applyAlignment="1">
      <alignment vertical="center"/>
    </xf>
    <xf numFmtId="176" fontId="10" fillId="8" borderId="0" xfId="33" applyNumberFormat="1" applyFont="1" applyFill="1" applyBorder="1" applyAlignment="1">
      <alignment horizontal="center" vertical="center"/>
    </xf>
    <xf numFmtId="0" fontId="27" fillId="8" borderId="0" xfId="33" applyFont="1" applyFill="1" applyBorder="1" applyAlignment="1">
      <alignment horizontal="left" vertical="center"/>
    </xf>
    <xf numFmtId="177" fontId="27" fillId="8" borderId="0" xfId="33" applyNumberFormat="1" applyFont="1" applyFill="1" applyBorder="1" applyAlignment="1">
      <alignment horizontal="right" vertical="center"/>
    </xf>
    <xf numFmtId="0" fontId="10" fillId="8" borderId="0" xfId="33" applyNumberFormat="1" applyFont="1" applyFill="1" applyBorder="1" applyAlignment="1">
      <alignment vertical="center"/>
    </xf>
    <xf numFmtId="0" fontId="27" fillId="8" borderId="0" xfId="33" applyFont="1" applyFill="1" applyBorder="1" applyAlignment="1">
      <alignment horizontal="center" vertical="center"/>
    </xf>
    <xf numFmtId="176" fontId="21" fillId="8" borderId="0" xfId="33" applyNumberFormat="1" applyFont="1" applyFill="1" applyBorder="1" applyAlignment="1">
      <alignment horizontal="center" vertical="center"/>
    </xf>
    <xf numFmtId="197" fontId="10" fillId="8" borderId="0" xfId="33" applyNumberFormat="1" applyFont="1" applyFill="1" applyBorder="1" applyAlignment="1">
      <alignment vertical="center"/>
    </xf>
    <xf numFmtId="177" fontId="10" fillId="8" borderId="0" xfId="33" applyNumberFormat="1" applyFont="1" applyFill="1" applyAlignment="1">
      <alignment horizontal="center" vertical="center"/>
    </xf>
    <xf numFmtId="0" fontId="10" fillId="5" borderId="107" xfId="33" applyFont="1" applyFill="1" applyBorder="1" applyAlignment="1">
      <alignment vertical="center"/>
    </xf>
    <xf numFmtId="177" fontId="10" fillId="41" borderId="49" xfId="33" applyNumberFormat="1" applyFont="1" applyFill="1" applyBorder="1" applyAlignment="1">
      <alignment vertical="center"/>
    </xf>
    <xf numFmtId="0" fontId="10" fillId="5" borderId="88" xfId="33" applyFont="1" applyFill="1" applyBorder="1" applyAlignment="1">
      <alignment horizontal="center" vertical="center"/>
    </xf>
    <xf numFmtId="0" fontId="10" fillId="5" borderId="21" xfId="33" applyFont="1" applyFill="1" applyBorder="1" applyAlignment="1">
      <alignment horizontal="center" vertical="center" wrapText="1"/>
    </xf>
    <xf numFmtId="0" fontId="10" fillId="5" borderId="33" xfId="33" applyFont="1" applyFill="1" applyBorder="1" applyAlignment="1">
      <alignment horizontal="center" vertical="center"/>
    </xf>
    <xf numFmtId="0" fontId="10" fillId="5" borderId="49" xfId="33" applyFont="1" applyFill="1" applyBorder="1" applyAlignment="1">
      <alignment horizontal="center" vertical="center"/>
    </xf>
    <xf numFmtId="177" fontId="34" fillId="8" borderId="0" xfId="33" applyNumberFormat="1" applyFont="1" applyFill="1" applyAlignment="1">
      <alignment vertical="center"/>
    </xf>
    <xf numFmtId="177" fontId="34" fillId="8" borderId="0" xfId="33" applyNumberFormat="1" applyFont="1" applyFill="1" applyBorder="1" applyAlignment="1">
      <alignment vertical="center"/>
    </xf>
    <xf numFmtId="0" fontId="27" fillId="8" borderId="163" xfId="33" applyFont="1" applyFill="1" applyBorder="1" applyAlignment="1">
      <alignment vertical="center"/>
    </xf>
    <xf numFmtId="200" fontId="10" fillId="40" borderId="21" xfId="29" applyNumberFormat="1" applyFont="1" applyFill="1" applyBorder="1" applyAlignment="1">
      <alignment horizontal="right" vertical="center"/>
    </xf>
    <xf numFmtId="0" fontId="27" fillId="8" borderId="53" xfId="33" applyFont="1" applyFill="1" applyBorder="1" applyAlignment="1">
      <alignment vertical="center"/>
    </xf>
    <xf numFmtId="0" fontId="34" fillId="8" borderId="0" xfId="33" applyFont="1" applyFill="1" applyBorder="1" applyAlignment="1">
      <alignment horizontal="left" vertical="center"/>
    </xf>
    <xf numFmtId="179" fontId="34" fillId="8" borderId="0" xfId="33" applyNumberFormat="1" applyFont="1" applyFill="1" applyBorder="1" applyAlignment="1">
      <alignment vertical="center"/>
    </xf>
    <xf numFmtId="0" fontId="27" fillId="8" borderId="32" xfId="33" applyFont="1" applyFill="1" applyBorder="1" applyAlignment="1">
      <alignment vertical="center"/>
    </xf>
    <xf numFmtId="49" fontId="34" fillId="8" borderId="0" xfId="33" applyNumberFormat="1" applyFont="1" applyFill="1" applyBorder="1" applyAlignment="1">
      <alignment horizontal="left" vertical="center"/>
    </xf>
    <xf numFmtId="179" fontId="34" fillId="8" borderId="0" xfId="26" applyNumberFormat="1" applyFont="1" applyFill="1" applyBorder="1" applyAlignment="1">
      <alignment vertical="center"/>
    </xf>
    <xf numFmtId="0" fontId="27" fillId="8" borderId="107" xfId="33" applyFont="1" applyFill="1" applyBorder="1" applyAlignment="1">
      <alignment vertical="center"/>
    </xf>
    <xf numFmtId="0" fontId="10" fillId="8" borderId="0" xfId="33" applyFont="1" applyFill="1" applyBorder="1" applyAlignment="1">
      <alignment horizontal="center" vertical="center" wrapText="1"/>
    </xf>
    <xf numFmtId="0" fontId="27" fillId="8" borderId="0" xfId="33" applyFont="1" applyFill="1" applyBorder="1" applyAlignment="1">
      <alignment vertical="center"/>
    </xf>
    <xf numFmtId="176" fontId="27" fillId="8" borderId="0" xfId="33" applyNumberFormat="1" applyFont="1" applyFill="1" applyBorder="1" applyAlignment="1">
      <alignment horizontal="center" vertical="center"/>
    </xf>
    <xf numFmtId="177" fontId="27" fillId="8" borderId="0" xfId="33" applyNumberFormat="1" applyFont="1" applyFill="1" applyBorder="1" applyAlignment="1">
      <alignment vertical="center"/>
    </xf>
    <xf numFmtId="0" fontId="27" fillId="8" borderId="44" xfId="33" applyFont="1" applyFill="1" applyBorder="1" applyAlignment="1">
      <alignment vertical="center"/>
    </xf>
    <xf numFmtId="177" fontId="10" fillId="8" borderId="53" xfId="33" applyNumberFormat="1" applyFont="1" applyFill="1" applyBorder="1" applyAlignment="1">
      <alignment vertical="center"/>
    </xf>
    <xf numFmtId="10" fontId="34" fillId="8" borderId="0" xfId="26" applyNumberFormat="1" applyFont="1" applyFill="1" applyBorder="1" applyAlignment="1">
      <alignment vertical="center"/>
    </xf>
    <xf numFmtId="176" fontId="10" fillId="8" borderId="0" xfId="33" applyNumberFormat="1" applyFont="1" applyFill="1" applyBorder="1" applyAlignment="1">
      <alignment horizontal="center" vertical="center" wrapText="1"/>
    </xf>
    <xf numFmtId="177" fontId="27" fillId="8" borderId="0" xfId="33" applyNumberFormat="1" applyFont="1" applyFill="1" applyBorder="1" applyAlignment="1">
      <alignment horizontal="center" vertical="center"/>
    </xf>
    <xf numFmtId="177" fontId="10" fillId="8" borderId="67" xfId="33" applyNumberFormat="1" applyFont="1" applyFill="1" applyBorder="1" applyAlignment="1">
      <alignment vertical="center"/>
    </xf>
    <xf numFmtId="200" fontId="10" fillId="40" borderId="9" xfId="29" applyNumberFormat="1" applyFont="1" applyFill="1" applyBorder="1" applyAlignment="1">
      <alignment horizontal="right" vertical="center"/>
    </xf>
    <xf numFmtId="213" fontId="10" fillId="8" borderId="9" xfId="26" applyNumberFormat="1" applyFont="1" applyFill="1" applyBorder="1" applyAlignment="1">
      <alignment horizontal="right" vertical="center"/>
    </xf>
    <xf numFmtId="212" fontId="10" fillId="8" borderId="9" xfId="26" applyNumberFormat="1" applyFont="1" applyFill="1" applyBorder="1" applyAlignment="1">
      <alignment horizontal="right" vertical="center"/>
    </xf>
    <xf numFmtId="191" fontId="10" fillId="8" borderId="9" xfId="26" applyNumberFormat="1" applyFont="1" applyFill="1" applyBorder="1" applyAlignment="1">
      <alignment horizontal="right" vertical="center"/>
    </xf>
    <xf numFmtId="177" fontId="10" fillId="8" borderId="126" xfId="33" applyNumberFormat="1" applyFont="1" applyFill="1" applyBorder="1" applyAlignment="1">
      <alignment vertical="center"/>
    </xf>
    <xf numFmtId="176" fontId="10" fillId="8" borderId="90" xfId="33" applyNumberFormat="1" applyFont="1" applyFill="1" applyBorder="1" applyAlignment="1">
      <alignment horizontal="centerContinuous" vertical="center"/>
    </xf>
    <xf numFmtId="200" fontId="10" fillId="40" borderId="48" xfId="29" applyNumberFormat="1" applyFont="1" applyFill="1" applyBorder="1" applyAlignment="1">
      <alignment horizontal="right" vertical="center"/>
    </xf>
    <xf numFmtId="191" fontId="10" fillId="8" borderId="78" xfId="26" applyNumberFormat="1" applyFont="1" applyFill="1" applyBorder="1" applyAlignment="1">
      <alignment horizontal="right" vertical="center"/>
    </xf>
    <xf numFmtId="206" fontId="36" fillId="8" borderId="0" xfId="33" applyNumberFormat="1" applyFont="1" applyFill="1" applyBorder="1" applyAlignment="1">
      <alignment vertical="center"/>
    </xf>
    <xf numFmtId="205" fontId="36" fillId="8" borderId="0" xfId="33" applyNumberFormat="1" applyFont="1" applyFill="1" applyBorder="1" applyAlignment="1">
      <alignment vertical="center"/>
    </xf>
    <xf numFmtId="204" fontId="36" fillId="8" borderId="0" xfId="33" applyNumberFormat="1" applyFont="1" applyFill="1" applyBorder="1" applyAlignment="1">
      <alignment vertical="center"/>
    </xf>
    <xf numFmtId="0" fontId="36" fillId="8" borderId="0" xfId="33" applyFont="1" applyFill="1" applyBorder="1" applyAlignment="1">
      <alignment vertical="center"/>
    </xf>
    <xf numFmtId="191" fontId="10" fillId="40" borderId="1" xfId="26" applyNumberFormat="1" applyFont="1" applyFill="1" applyBorder="1" applyAlignment="1">
      <alignment horizontal="right" vertical="center"/>
    </xf>
    <xf numFmtId="191" fontId="10" fillId="40" borderId="9" xfId="26" applyNumberFormat="1" applyFont="1" applyFill="1" applyBorder="1" applyAlignment="1">
      <alignment horizontal="right" vertical="center"/>
    </xf>
    <xf numFmtId="191" fontId="10" fillId="40" borderId="78" xfId="26" applyNumberFormat="1" applyFont="1" applyFill="1" applyBorder="1" applyAlignment="1">
      <alignment horizontal="right" vertical="center"/>
    </xf>
    <xf numFmtId="0" fontId="10" fillId="8" borderId="0" xfId="33" applyFont="1" applyFill="1" applyBorder="1" applyAlignment="1">
      <alignment horizontal="right" vertical="center"/>
    </xf>
    <xf numFmtId="179" fontId="10" fillId="8" borderId="0" xfId="26" applyNumberFormat="1" applyFont="1" applyFill="1" applyBorder="1" applyAlignment="1">
      <alignment horizontal="right" vertical="center"/>
    </xf>
    <xf numFmtId="191" fontId="10" fillId="40" borderId="1" xfId="33" applyNumberFormat="1" applyFont="1" applyFill="1" applyBorder="1" applyAlignment="1">
      <alignment vertical="center"/>
    </xf>
    <xf numFmtId="191" fontId="10" fillId="40" borderId="67" xfId="26" applyNumberFormat="1" applyFont="1" applyFill="1" applyBorder="1" applyAlignment="1">
      <alignment horizontal="right" vertical="center"/>
    </xf>
    <xf numFmtId="191" fontId="10" fillId="40" borderId="4" xfId="33" applyNumberFormat="1" applyFont="1" applyFill="1" applyBorder="1" applyAlignment="1">
      <alignment vertical="center"/>
    </xf>
    <xf numFmtId="191" fontId="10" fillId="8" borderId="1" xfId="33" applyNumberFormat="1" applyFont="1" applyFill="1" applyBorder="1" applyAlignment="1">
      <alignment vertical="center"/>
    </xf>
    <xf numFmtId="191" fontId="10" fillId="8" borderId="67" xfId="26" applyNumberFormat="1" applyFont="1" applyFill="1" applyBorder="1" applyAlignment="1">
      <alignment horizontal="right" vertical="center"/>
    </xf>
    <xf numFmtId="191" fontId="10" fillId="8" borderId="4" xfId="33" applyNumberFormat="1" applyFont="1" applyFill="1" applyBorder="1" applyAlignment="1">
      <alignment vertical="center"/>
    </xf>
    <xf numFmtId="49" fontId="72" fillId="29" borderId="0" xfId="34" applyNumberFormat="1" applyFont="1" applyFill="1">
      <alignment vertical="center"/>
    </xf>
    <xf numFmtId="38" fontId="10" fillId="20" borderId="21" xfId="29" applyNumberFormat="1" applyFont="1" applyFill="1" applyBorder="1" applyAlignment="1">
      <alignment vertical="center"/>
    </xf>
    <xf numFmtId="38" fontId="10" fillId="23" borderId="48" xfId="29" applyNumberFormat="1" applyFont="1" applyFill="1" applyBorder="1" applyAlignment="1">
      <alignment vertical="center"/>
    </xf>
    <xf numFmtId="38" fontId="10" fillId="25" borderId="21" xfId="29" applyNumberFormat="1" applyFont="1" applyFill="1" applyBorder="1" applyAlignment="1">
      <alignment vertical="center"/>
    </xf>
    <xf numFmtId="38" fontId="10" fillId="42" borderId="21" xfId="29" applyNumberFormat="1" applyFont="1" applyFill="1" applyBorder="1" applyAlignment="1">
      <alignment vertical="center"/>
    </xf>
    <xf numFmtId="38" fontId="10" fillId="43" borderId="102" xfId="29" applyNumberFormat="1" applyFont="1" applyFill="1" applyBorder="1" applyAlignment="1">
      <alignment vertical="center"/>
    </xf>
    <xf numFmtId="38" fontId="10" fillId="44" borderId="21" xfId="29" applyNumberFormat="1" applyFont="1" applyFill="1" applyBorder="1" applyAlignment="1">
      <alignment vertical="center"/>
    </xf>
    <xf numFmtId="10" fontId="10" fillId="29" borderId="0" xfId="33" applyNumberFormat="1" applyFont="1" applyFill="1" applyBorder="1" applyAlignment="1">
      <alignment vertical="center"/>
    </xf>
    <xf numFmtId="184" fontId="10" fillId="29" borderId="0" xfId="33" applyNumberFormat="1" applyFont="1" applyFill="1" applyBorder="1" applyAlignment="1">
      <alignment vertical="center"/>
    </xf>
    <xf numFmtId="185" fontId="10" fillId="29" borderId="0" xfId="33" applyNumberFormat="1" applyFont="1" applyFill="1" applyBorder="1" applyAlignment="1">
      <alignment vertical="center"/>
    </xf>
    <xf numFmtId="0" fontId="0" fillId="0" borderId="0" xfId="0" applyBorder="1">
      <alignment vertical="center"/>
    </xf>
    <xf numFmtId="0" fontId="10" fillId="46" borderId="0" xfId="33" applyFont="1" applyFill="1" applyBorder="1" applyAlignment="1">
      <alignment horizontal="left" vertical="center"/>
    </xf>
    <xf numFmtId="0" fontId="10" fillId="46" borderId="0" xfId="33" applyFont="1" applyFill="1" applyBorder="1" applyAlignment="1">
      <alignment horizontal="center" vertical="center"/>
    </xf>
    <xf numFmtId="0" fontId="10" fillId="46" borderId="0" xfId="33" applyFont="1" applyFill="1" applyBorder="1" applyAlignment="1">
      <alignment horizontal="center" vertical="center" wrapText="1"/>
    </xf>
    <xf numFmtId="0" fontId="34" fillId="46" borderId="0" xfId="33" applyFont="1" applyFill="1" applyBorder="1" applyAlignment="1">
      <alignment horizontal="left" vertical="center"/>
    </xf>
    <xf numFmtId="0" fontId="16" fillId="46" borderId="0" xfId="33" applyFont="1" applyFill="1" applyBorder="1" applyAlignment="1">
      <alignment horizontal="left" vertical="center"/>
    </xf>
    <xf numFmtId="0" fontId="92" fillId="46" borderId="0" xfId="0" applyFont="1" applyFill="1" applyBorder="1" applyAlignment="1">
      <alignment horizontal="left" vertical="center" wrapText="1"/>
    </xf>
    <xf numFmtId="176" fontId="27" fillId="46" borderId="0" xfId="0" applyNumberFormat="1" applyFont="1" applyFill="1" applyBorder="1">
      <alignment vertical="center"/>
    </xf>
    <xf numFmtId="0" fontId="95" fillId="22" borderId="0" xfId="33" applyFont="1" applyFill="1" applyAlignment="1">
      <alignment wrapText="1"/>
    </xf>
    <xf numFmtId="0" fontId="95" fillId="22" borderId="0" xfId="33" applyFont="1" applyFill="1" applyAlignment="1"/>
    <xf numFmtId="176" fontId="15" fillId="22" borderId="126" xfId="0" applyNumberFormat="1" applyFont="1" applyFill="1" applyBorder="1">
      <alignment vertical="center"/>
    </xf>
    <xf numFmtId="0" fontId="10" fillId="46" borderId="0" xfId="33" applyFont="1" applyFill="1" applyBorder="1" applyAlignment="1">
      <alignment horizontal="left" vertical="center" wrapText="1"/>
    </xf>
    <xf numFmtId="0" fontId="90" fillId="20" borderId="0" xfId="33" applyFont="1" applyFill="1" applyBorder="1" applyAlignment="1">
      <alignment vertical="center" wrapText="1"/>
    </xf>
    <xf numFmtId="0" fontId="90" fillId="20" borderId="0" xfId="33" applyFont="1" applyFill="1" applyBorder="1" applyAlignment="1">
      <alignment vertical="center"/>
    </xf>
    <xf numFmtId="222" fontId="15" fillId="20" borderId="126" xfId="0" applyNumberFormat="1" applyFont="1" applyFill="1" applyBorder="1">
      <alignment vertical="center"/>
    </xf>
    <xf numFmtId="0" fontId="1" fillId="56" borderId="0" xfId="33" applyFont="1" applyFill="1" applyAlignment="1">
      <alignment wrapText="1"/>
    </xf>
    <xf numFmtId="0" fontId="1" fillId="56" borderId="0" xfId="33" applyFont="1" applyFill="1" applyAlignment="1">
      <alignment vertical="top"/>
    </xf>
    <xf numFmtId="0" fontId="15" fillId="56" borderId="126" xfId="0" applyNumberFormat="1" applyFont="1" applyFill="1" applyBorder="1">
      <alignment vertical="center"/>
    </xf>
    <xf numFmtId="221" fontId="15" fillId="56" borderId="126" xfId="0" applyNumberFormat="1" applyFont="1" applyFill="1" applyBorder="1">
      <alignment vertical="center"/>
    </xf>
    <xf numFmtId="177" fontId="15" fillId="0" borderId="0" xfId="0" applyNumberFormat="1" applyFont="1" applyBorder="1">
      <alignment vertical="center"/>
    </xf>
    <xf numFmtId="0" fontId="7" fillId="55" borderId="0" xfId="28" applyFill="1" applyAlignment="1" applyProtection="1">
      <alignment vertical="center"/>
    </xf>
    <xf numFmtId="0" fontId="15" fillId="55" borderId="0" xfId="0" applyFont="1" applyFill="1" applyBorder="1">
      <alignment vertical="center"/>
    </xf>
    <xf numFmtId="0" fontId="15" fillId="55" borderId="0" xfId="0" applyFont="1" applyFill="1" applyBorder="1" applyAlignment="1">
      <alignment vertical="center" wrapText="1"/>
    </xf>
    <xf numFmtId="209" fontId="15" fillId="55" borderId="0" xfId="0" applyNumberFormat="1" applyFont="1" applyFill="1" applyBorder="1" applyAlignment="1">
      <alignment vertical="center" wrapText="1"/>
    </xf>
    <xf numFmtId="0" fontId="15" fillId="55" borderId="126" xfId="0" applyFont="1" applyFill="1" applyBorder="1">
      <alignment vertical="center"/>
    </xf>
    <xf numFmtId="0" fontId="15" fillId="55" borderId="126" xfId="0" applyFont="1" applyFill="1" applyBorder="1" applyAlignment="1">
      <alignment vertical="center" wrapText="1"/>
    </xf>
    <xf numFmtId="209" fontId="15" fillId="55" borderId="126" xfId="0" applyNumberFormat="1" applyFont="1" applyFill="1" applyBorder="1" applyAlignment="1">
      <alignment vertical="center" wrapText="1"/>
    </xf>
    <xf numFmtId="0" fontId="15" fillId="55" borderId="0" xfId="0" applyFont="1" applyFill="1" applyAlignment="1">
      <alignment vertical="center" wrapText="1"/>
    </xf>
    <xf numFmtId="209" fontId="15" fillId="55" borderId="0" xfId="0" applyNumberFormat="1" applyFont="1" applyFill="1" applyAlignment="1">
      <alignment vertical="center" wrapText="1"/>
    </xf>
    <xf numFmtId="209" fontId="15" fillId="55" borderId="0" xfId="0" applyNumberFormat="1" applyFont="1" applyFill="1" applyBorder="1">
      <alignment vertical="center"/>
    </xf>
    <xf numFmtId="177" fontId="15" fillId="55" borderId="126" xfId="0" applyNumberFormat="1" applyFont="1" applyFill="1" applyBorder="1">
      <alignment vertical="center"/>
    </xf>
    <xf numFmtId="209" fontId="15" fillId="55" borderId="126" xfId="0" applyNumberFormat="1" applyFont="1" applyFill="1" applyBorder="1">
      <alignment vertical="center"/>
    </xf>
    <xf numFmtId="209" fontId="15" fillId="55" borderId="0" xfId="0" applyNumberFormat="1" applyFont="1" applyFill="1">
      <alignment vertical="center"/>
    </xf>
    <xf numFmtId="0" fontId="54" fillId="46" borderId="99" xfId="0" applyFont="1" applyFill="1" applyBorder="1">
      <alignment vertical="center"/>
    </xf>
    <xf numFmtId="211" fontId="61" fillId="46" borderId="0" xfId="0" applyNumberFormat="1" applyFont="1" applyFill="1" applyBorder="1" applyAlignment="1">
      <alignment horizontal="center" vertical="center" readingOrder="1"/>
    </xf>
    <xf numFmtId="206" fontId="61" fillId="46" borderId="0" xfId="0" applyNumberFormat="1" applyFont="1" applyFill="1" applyBorder="1" applyAlignment="1">
      <alignment horizontal="center" vertical="center" readingOrder="1"/>
    </xf>
    <xf numFmtId="176" fontId="61" fillId="46" borderId="0" xfId="0" applyNumberFormat="1" applyFont="1" applyFill="1" applyBorder="1" applyAlignment="1">
      <alignment horizontal="center" vertical="center" readingOrder="1"/>
    </xf>
    <xf numFmtId="223" fontId="61" fillId="46" borderId="0" xfId="0" applyNumberFormat="1" applyFont="1" applyFill="1" applyBorder="1" applyAlignment="1">
      <alignment horizontal="center" vertical="center" wrapText="1" readingOrder="1"/>
    </xf>
    <xf numFmtId="0" fontId="15" fillId="22" borderId="99" xfId="0" applyFont="1" applyFill="1" applyBorder="1">
      <alignment vertical="center"/>
    </xf>
    <xf numFmtId="0" fontId="54" fillId="22" borderId="99" xfId="0" applyFont="1" applyFill="1" applyBorder="1">
      <alignment vertical="center"/>
    </xf>
    <xf numFmtId="211" fontId="61" fillId="22" borderId="0" xfId="0" applyNumberFormat="1" applyFont="1" applyFill="1" applyBorder="1" applyAlignment="1">
      <alignment horizontal="center" vertical="center" readingOrder="1"/>
    </xf>
    <xf numFmtId="215" fontId="62" fillId="22" borderId="126" xfId="0" applyNumberFormat="1" applyFont="1" applyFill="1" applyBorder="1" applyAlignment="1">
      <alignment horizontal="center" vertical="center" readingOrder="1"/>
    </xf>
    <xf numFmtId="176" fontId="61" fillId="22" borderId="0" xfId="0" applyNumberFormat="1" applyFont="1" applyFill="1" applyBorder="1" applyAlignment="1">
      <alignment horizontal="center" vertical="center" readingOrder="1"/>
    </xf>
    <xf numFmtId="223" fontId="61" fillId="22" borderId="0" xfId="0" applyNumberFormat="1" applyFont="1" applyFill="1" applyBorder="1" applyAlignment="1">
      <alignment horizontal="center" vertical="center" wrapText="1" readingOrder="1"/>
    </xf>
    <xf numFmtId="0" fontId="72" fillId="29" borderId="20" xfId="34" applyFont="1" applyFill="1" applyBorder="1" applyAlignment="1">
      <alignment vertical="center"/>
    </xf>
    <xf numFmtId="3" fontId="72" fillId="29" borderId="20" xfId="34" applyNumberFormat="1" applyFont="1" applyFill="1" applyBorder="1" applyAlignment="1">
      <alignment vertical="center"/>
    </xf>
    <xf numFmtId="3" fontId="72" fillId="29" borderId="0" xfId="34" applyNumberFormat="1" applyFont="1" applyFill="1" applyBorder="1" applyAlignment="1">
      <alignment vertical="center"/>
    </xf>
    <xf numFmtId="0" fontId="72" fillId="29" borderId="0" xfId="34" applyFont="1" applyFill="1" applyBorder="1" applyAlignment="1">
      <alignment vertical="center" wrapText="1"/>
    </xf>
    <xf numFmtId="0" fontId="72" fillId="29" borderId="0" xfId="34" applyFont="1" applyFill="1" applyBorder="1">
      <alignment vertical="center"/>
    </xf>
    <xf numFmtId="0" fontId="10" fillId="29" borderId="153" xfId="33" applyFont="1" applyFill="1" applyBorder="1" applyAlignment="1">
      <alignment horizontal="center" vertical="center" wrapText="1"/>
    </xf>
    <xf numFmtId="38" fontId="10" fillId="38" borderId="153" xfId="29" applyNumberFormat="1" applyFont="1" applyFill="1" applyBorder="1" applyAlignment="1">
      <alignment vertical="center"/>
    </xf>
    <xf numFmtId="0" fontId="10" fillId="29" borderId="153" xfId="33" applyFont="1" applyFill="1" applyBorder="1" applyAlignment="1">
      <alignment vertical="center" wrapText="1"/>
    </xf>
    <xf numFmtId="38" fontId="17" fillId="38" borderId="153" xfId="29" applyNumberFormat="1" applyFont="1" applyFill="1" applyBorder="1" applyAlignment="1">
      <alignment vertical="center"/>
    </xf>
    <xf numFmtId="38" fontId="10" fillId="29" borderId="153" xfId="29" applyNumberFormat="1" applyFont="1" applyFill="1" applyBorder="1" applyAlignment="1">
      <alignment vertical="center"/>
    </xf>
    <xf numFmtId="38" fontId="10" fillId="38" borderId="153" xfId="29" applyNumberFormat="1" applyFont="1" applyFill="1" applyBorder="1" applyAlignment="1">
      <alignment horizontal="right" vertical="center"/>
    </xf>
    <xf numFmtId="38" fontId="10" fillId="38" borderId="45" xfId="29" applyNumberFormat="1" applyFont="1" applyFill="1" applyBorder="1" applyAlignment="1">
      <alignment horizontal="right" vertical="center"/>
    </xf>
    <xf numFmtId="38" fontId="10" fillId="30" borderId="45" xfId="29" applyNumberFormat="1" applyFont="1" applyFill="1" applyBorder="1" applyAlignment="1">
      <alignment vertical="center"/>
    </xf>
    <xf numFmtId="38" fontId="10" fillId="30" borderId="51" xfId="29" applyNumberFormat="1" applyFont="1" applyFill="1" applyBorder="1" applyAlignment="1">
      <alignment vertical="center"/>
    </xf>
    <xf numFmtId="38" fontId="10" fillId="38" borderId="121" xfId="29" applyNumberFormat="1" applyFont="1" applyFill="1" applyBorder="1" applyAlignment="1">
      <alignment horizontal="right" vertical="center"/>
    </xf>
    <xf numFmtId="38" fontId="10" fillId="30" borderId="121" xfId="29" applyNumberFormat="1" applyFont="1" applyFill="1" applyBorder="1" applyAlignment="1">
      <alignment vertical="center"/>
    </xf>
    <xf numFmtId="38" fontId="10" fillId="30" borderId="174" xfId="29" applyNumberFormat="1" applyFont="1" applyFill="1" applyBorder="1" applyAlignment="1">
      <alignment vertical="center"/>
    </xf>
    <xf numFmtId="38" fontId="10" fillId="8" borderId="45" xfId="29" applyNumberFormat="1" applyFont="1" applyFill="1" applyBorder="1" applyAlignment="1">
      <alignment vertical="center"/>
    </xf>
    <xf numFmtId="38" fontId="10" fillId="8" borderId="51" xfId="29" applyNumberFormat="1" applyFont="1" applyFill="1" applyBorder="1" applyAlignment="1">
      <alignment vertical="center"/>
    </xf>
    <xf numFmtId="38" fontId="10" fillId="8" borderId="24" xfId="29" applyNumberFormat="1" applyFont="1" applyFill="1" applyBorder="1" applyAlignment="1">
      <alignment vertical="center"/>
    </xf>
    <xf numFmtId="38" fontId="10" fillId="8" borderId="25" xfId="29" applyNumberFormat="1" applyFont="1" applyFill="1" applyBorder="1" applyAlignment="1">
      <alignment vertical="center"/>
    </xf>
    <xf numFmtId="38" fontId="10" fillId="38" borderId="22" xfId="29" applyNumberFormat="1" applyFont="1" applyFill="1" applyBorder="1" applyAlignment="1">
      <alignment horizontal="right" vertical="center"/>
    </xf>
    <xf numFmtId="38" fontId="10" fillId="8" borderId="22" xfId="29" applyNumberFormat="1" applyFont="1" applyFill="1" applyBorder="1" applyAlignment="1">
      <alignment vertical="center"/>
    </xf>
    <xf numFmtId="38" fontId="10" fillId="8" borderId="23" xfId="29" applyNumberFormat="1" applyFont="1" applyFill="1" applyBorder="1" applyAlignment="1">
      <alignment vertical="center"/>
    </xf>
    <xf numFmtId="38" fontId="10" fillId="38" borderId="152" xfId="29" applyNumberFormat="1" applyFont="1" applyFill="1" applyBorder="1" applyAlignment="1">
      <alignment horizontal="right" vertical="center"/>
    </xf>
    <xf numFmtId="38" fontId="10" fillId="8" borderId="152" xfId="29" applyNumberFormat="1" applyFont="1" applyFill="1" applyBorder="1" applyAlignment="1">
      <alignment vertical="center"/>
    </xf>
    <xf numFmtId="38" fontId="10" fillId="8" borderId="175" xfId="29" applyNumberFormat="1" applyFont="1" applyFill="1" applyBorder="1" applyAlignment="1">
      <alignment vertical="center"/>
    </xf>
    <xf numFmtId="0" fontId="10" fillId="29" borderId="1" xfId="0" applyFont="1" applyFill="1" applyBorder="1" applyAlignment="1">
      <alignment horizontal="center" vertical="center" wrapText="1"/>
    </xf>
    <xf numFmtId="187" fontId="10" fillId="19" borderId="1" xfId="33" applyNumberFormat="1" applyFont="1" applyFill="1" applyBorder="1" applyAlignment="1">
      <alignment vertical="center" wrapText="1"/>
    </xf>
    <xf numFmtId="187" fontId="10" fillId="37" borderId="1" xfId="33" applyNumberFormat="1" applyFont="1" applyFill="1" applyBorder="1" applyAlignment="1">
      <alignment vertical="center" wrapText="1"/>
    </xf>
    <xf numFmtId="0" fontId="10" fillId="8" borderId="0" xfId="33" applyFont="1" applyFill="1" applyAlignment="1">
      <alignment vertical="top" wrapText="1"/>
    </xf>
    <xf numFmtId="0" fontId="10" fillId="29" borderId="0" xfId="33" applyFont="1" applyFill="1" applyAlignment="1">
      <alignment vertical="top" wrapText="1"/>
    </xf>
    <xf numFmtId="0" fontId="10" fillId="5" borderId="110" xfId="33" applyFont="1" applyFill="1" applyBorder="1" applyAlignment="1">
      <alignment vertical="center"/>
    </xf>
    <xf numFmtId="0" fontId="10" fillId="5" borderId="81" xfId="33" applyFont="1" applyFill="1" applyBorder="1" applyAlignment="1">
      <alignment horizontal="center" vertical="center" wrapText="1"/>
    </xf>
    <xf numFmtId="0" fontId="10" fillId="41" borderId="80" xfId="33" applyFont="1" applyFill="1" applyBorder="1" applyAlignment="1">
      <alignment horizontal="center" vertical="center" wrapText="1"/>
    </xf>
    <xf numFmtId="0" fontId="10" fillId="41" borderId="42" xfId="33" applyFont="1" applyFill="1" applyBorder="1" applyAlignment="1">
      <alignment horizontal="center" vertical="center" wrapText="1"/>
    </xf>
    <xf numFmtId="0" fontId="10" fillId="8" borderId="5" xfId="33" applyFont="1" applyFill="1" applyBorder="1"/>
    <xf numFmtId="0" fontId="10" fillId="8" borderId="112" xfId="33" applyFont="1" applyFill="1" applyBorder="1"/>
    <xf numFmtId="0" fontId="10" fillId="8" borderId="41" xfId="33" applyFont="1" applyFill="1" applyBorder="1"/>
    <xf numFmtId="0" fontId="10" fillId="5" borderId="154" xfId="33" applyFont="1" applyFill="1" applyBorder="1"/>
    <xf numFmtId="0" fontId="15" fillId="8" borderId="36" xfId="33" applyFont="1" applyFill="1" applyBorder="1"/>
    <xf numFmtId="0" fontId="97" fillId="29" borderId="0" xfId="33" applyFont="1" applyFill="1" applyAlignment="1"/>
    <xf numFmtId="0" fontId="98" fillId="29" borderId="0" xfId="33" applyFont="1" applyFill="1" applyAlignment="1"/>
    <xf numFmtId="0" fontId="98" fillId="29" borderId="0" xfId="33" applyFont="1" applyFill="1"/>
    <xf numFmtId="0" fontId="10" fillId="8" borderId="142" xfId="33" applyFont="1" applyFill="1" applyBorder="1"/>
    <xf numFmtId="176" fontId="27" fillId="8" borderId="0" xfId="33" applyNumberFormat="1" applyFont="1" applyFill="1"/>
    <xf numFmtId="0" fontId="15" fillId="8" borderId="0" xfId="33" applyFont="1" applyFill="1" applyAlignment="1">
      <alignment wrapText="1"/>
    </xf>
    <xf numFmtId="0" fontId="10" fillId="52" borderId="35" xfId="33" applyFont="1" applyFill="1" applyBorder="1" applyAlignment="1">
      <alignment vertical="center"/>
    </xf>
    <xf numFmtId="0" fontId="10" fillId="52" borderId="38" xfId="33" applyFont="1" applyFill="1" applyBorder="1" applyAlignment="1">
      <alignment vertical="center" wrapText="1"/>
    </xf>
    <xf numFmtId="0" fontId="10" fillId="52" borderId="55" xfId="33" applyFont="1" applyFill="1" applyBorder="1" applyAlignment="1">
      <alignment vertical="center"/>
    </xf>
    <xf numFmtId="0" fontId="10" fillId="52" borderId="27" xfId="33" applyFont="1" applyFill="1" applyBorder="1" applyAlignment="1">
      <alignment vertical="center" wrapText="1"/>
    </xf>
    <xf numFmtId="0" fontId="10" fillId="52" borderId="29" xfId="33" applyFont="1" applyFill="1" applyBorder="1" applyAlignment="1">
      <alignment vertical="center" wrapText="1"/>
    </xf>
    <xf numFmtId="0" fontId="10" fillId="52" borderId="56" xfId="33" applyFont="1" applyFill="1" applyBorder="1" applyAlignment="1">
      <alignment vertical="center"/>
    </xf>
    <xf numFmtId="0" fontId="10" fillId="52" borderId="57" xfId="33" applyFont="1" applyFill="1" applyBorder="1" applyAlignment="1">
      <alignment vertical="center" wrapText="1"/>
    </xf>
    <xf numFmtId="0" fontId="10" fillId="52" borderId="36" xfId="33" applyFont="1" applyFill="1" applyBorder="1" applyAlignment="1">
      <alignment vertical="center"/>
    </xf>
    <xf numFmtId="0" fontId="10" fillId="52" borderId="48" xfId="33" applyFont="1" applyFill="1" applyBorder="1" applyAlignment="1">
      <alignment vertical="center" wrapText="1"/>
    </xf>
    <xf numFmtId="0" fontId="10" fillId="52" borderId="27" xfId="33" applyFont="1" applyFill="1" applyBorder="1" applyAlignment="1">
      <alignment vertical="center"/>
    </xf>
    <xf numFmtId="0" fontId="10" fillId="52" borderId="29" xfId="33" applyFont="1" applyFill="1" applyBorder="1" applyAlignment="1">
      <alignment vertical="center"/>
    </xf>
    <xf numFmtId="0" fontId="10" fillId="52" borderId="75" xfId="33" applyFont="1" applyFill="1" applyBorder="1" applyAlignment="1">
      <alignment vertical="center"/>
    </xf>
    <xf numFmtId="0" fontId="10" fillId="52" borderId="60" xfId="33" applyFont="1" applyFill="1" applyBorder="1" applyAlignment="1">
      <alignment vertical="center"/>
    </xf>
    <xf numFmtId="0" fontId="10" fillId="52" borderId="73" xfId="33" applyFont="1" applyFill="1" applyBorder="1" applyAlignment="1">
      <alignment vertical="center"/>
    </xf>
    <xf numFmtId="0" fontId="10" fillId="52" borderId="41" xfId="33" applyFont="1" applyFill="1" applyBorder="1" applyAlignment="1">
      <alignment vertical="center"/>
    </xf>
    <xf numFmtId="0" fontId="10" fillId="52" borderId="18" xfId="33" applyFont="1" applyFill="1" applyBorder="1" applyAlignment="1">
      <alignment vertical="center" wrapText="1"/>
    </xf>
    <xf numFmtId="0" fontId="10" fillId="8" borderId="67" xfId="33" applyFont="1" applyFill="1" applyBorder="1" applyAlignment="1">
      <alignment vertical="center"/>
    </xf>
    <xf numFmtId="0" fontId="10" fillId="52" borderId="45" xfId="33" applyFont="1" applyFill="1" applyBorder="1" applyAlignment="1">
      <alignment vertical="center" wrapText="1"/>
    </xf>
    <xf numFmtId="0" fontId="10" fillId="52" borderId="22" xfId="33" applyFont="1" applyFill="1" applyBorder="1" applyAlignment="1">
      <alignment vertical="center" wrapText="1"/>
    </xf>
    <xf numFmtId="0" fontId="10" fillId="52" borderId="121" xfId="33" applyFont="1" applyFill="1" applyBorder="1" applyAlignment="1">
      <alignment vertical="center" wrapText="1"/>
    </xf>
    <xf numFmtId="0" fontId="10" fillId="52" borderId="32" xfId="33" applyFont="1" applyFill="1" applyBorder="1" applyAlignment="1">
      <alignment vertical="center"/>
    </xf>
    <xf numFmtId="0" fontId="10" fillId="52" borderId="1" xfId="33" applyFont="1" applyFill="1" applyBorder="1" applyAlignment="1">
      <alignment vertical="center" wrapText="1"/>
    </xf>
    <xf numFmtId="0" fontId="10" fillId="52" borderId="1" xfId="0" applyFont="1" applyFill="1" applyBorder="1" applyAlignment="1">
      <alignment horizontal="center" vertical="center"/>
    </xf>
    <xf numFmtId="178" fontId="10" fillId="52" borderId="1" xfId="33" applyNumberFormat="1" applyFont="1" applyFill="1" applyBorder="1" applyAlignment="1">
      <alignment vertical="center"/>
    </xf>
    <xf numFmtId="186" fontId="10" fillId="52" borderId="1" xfId="33" applyNumberFormat="1" applyFont="1" applyFill="1" applyBorder="1" applyAlignment="1">
      <alignment horizontal="center" vertical="center"/>
    </xf>
    <xf numFmtId="180" fontId="10" fillId="52" borderId="1" xfId="33" applyNumberFormat="1" applyFont="1" applyFill="1" applyBorder="1" applyAlignment="1">
      <alignment vertical="center"/>
    </xf>
    <xf numFmtId="176" fontId="10" fillId="52" borderId="1" xfId="0" applyNumberFormat="1" applyFont="1" applyFill="1" applyBorder="1" applyAlignment="1">
      <alignment horizontal="center" vertical="center"/>
    </xf>
    <xf numFmtId="178" fontId="10" fillId="52" borderId="1" xfId="33" applyNumberFormat="1" applyFont="1" applyFill="1" applyBorder="1" applyAlignment="1">
      <alignment vertical="center" wrapText="1"/>
    </xf>
    <xf numFmtId="179" fontId="10" fillId="29" borderId="0" xfId="33" applyNumberFormat="1" applyFont="1" applyFill="1" applyBorder="1" applyAlignment="1">
      <alignment vertical="center"/>
    </xf>
    <xf numFmtId="0" fontId="10" fillId="52" borderId="1" xfId="0" applyFont="1" applyFill="1" applyBorder="1" applyAlignment="1">
      <alignment horizontal="center" vertical="center" wrapText="1"/>
    </xf>
    <xf numFmtId="0" fontId="99" fillId="29" borderId="0" xfId="33" applyFont="1" applyFill="1" applyAlignment="1">
      <alignment vertical="center"/>
    </xf>
    <xf numFmtId="0" fontId="17" fillId="11" borderId="35" xfId="33" applyFont="1" applyFill="1" applyBorder="1" applyAlignment="1">
      <alignment vertical="center"/>
    </xf>
    <xf numFmtId="0" fontId="17" fillId="11" borderId="36" xfId="33" applyFont="1" applyFill="1" applyBorder="1" applyAlignment="1">
      <alignment vertical="center"/>
    </xf>
    <xf numFmtId="0" fontId="17" fillId="3" borderId="44" xfId="33" applyFont="1" applyFill="1" applyBorder="1" applyAlignment="1">
      <alignment vertical="center"/>
    </xf>
    <xf numFmtId="0" fontId="17" fillId="3" borderId="99" xfId="33" applyFont="1" applyFill="1" applyBorder="1" applyAlignment="1">
      <alignment vertical="center" wrapText="1"/>
    </xf>
    <xf numFmtId="0" fontId="17" fillId="3" borderId="20" xfId="33" applyFont="1" applyFill="1" applyBorder="1" applyAlignment="1">
      <alignment vertical="center"/>
    </xf>
    <xf numFmtId="0" fontId="10" fillId="29" borderId="53" xfId="33" applyFont="1" applyFill="1" applyBorder="1" applyAlignment="1">
      <alignment vertical="center"/>
    </xf>
    <xf numFmtId="38" fontId="10" fillId="30" borderId="22" xfId="29" applyNumberFormat="1" applyFont="1" applyFill="1" applyBorder="1" applyAlignment="1">
      <alignment vertical="center"/>
    </xf>
    <xf numFmtId="0" fontId="10" fillId="29" borderId="4" xfId="33" applyFont="1" applyFill="1" applyBorder="1" applyAlignment="1">
      <alignment vertical="center"/>
    </xf>
    <xf numFmtId="38" fontId="10" fillId="30" borderId="24" xfId="29" applyNumberFormat="1" applyFont="1" applyFill="1" applyBorder="1" applyAlignment="1">
      <alignment vertical="center"/>
    </xf>
    <xf numFmtId="0" fontId="10" fillId="46" borderId="44" xfId="33" applyFont="1" applyFill="1" applyBorder="1" applyAlignment="1">
      <alignment vertical="center"/>
    </xf>
    <xf numFmtId="0" fontId="17" fillId="20" borderId="49" xfId="33" applyFont="1" applyFill="1" applyBorder="1" applyAlignment="1">
      <alignment vertical="center"/>
    </xf>
    <xf numFmtId="0" fontId="10" fillId="8" borderId="157" xfId="33" applyFont="1" applyFill="1" applyBorder="1" applyAlignment="1">
      <alignment vertical="center"/>
    </xf>
    <xf numFmtId="0" fontId="10" fillId="8" borderId="173" xfId="33" applyFont="1" applyFill="1" applyBorder="1" applyAlignment="1">
      <alignment vertical="center"/>
    </xf>
    <xf numFmtId="0" fontId="17" fillId="23" borderId="126" xfId="33" applyFont="1" applyFill="1" applyBorder="1" applyAlignment="1">
      <alignment vertical="center"/>
    </xf>
    <xf numFmtId="0" fontId="17" fillId="25" borderId="49" xfId="33" applyFont="1" applyFill="1" applyBorder="1" applyAlignment="1">
      <alignment vertical="center"/>
    </xf>
    <xf numFmtId="0" fontId="17" fillId="43" borderId="7" xfId="33" applyFont="1" applyFill="1" applyBorder="1" applyAlignment="1">
      <alignment vertical="center"/>
    </xf>
    <xf numFmtId="0" fontId="17" fillId="12" borderId="42" xfId="33" applyFont="1" applyFill="1" applyBorder="1" applyAlignment="1">
      <alignment vertical="center" wrapText="1"/>
    </xf>
    <xf numFmtId="0" fontId="17" fillId="44" borderId="49" xfId="33" applyFont="1" applyFill="1" applyBorder="1" applyAlignment="1">
      <alignment vertical="center"/>
    </xf>
    <xf numFmtId="0" fontId="10" fillId="8" borderId="169" xfId="33" applyFont="1" applyFill="1" applyBorder="1" applyAlignment="1">
      <alignment vertical="center"/>
    </xf>
    <xf numFmtId="0" fontId="10" fillId="29" borderId="160" xfId="33" applyFont="1" applyFill="1" applyBorder="1" applyAlignment="1">
      <alignment vertical="center" wrapText="1"/>
    </xf>
    <xf numFmtId="0" fontId="17" fillId="3" borderId="99" xfId="33" applyFont="1" applyFill="1" applyBorder="1" applyAlignment="1">
      <alignment vertical="center"/>
    </xf>
    <xf numFmtId="0" fontId="17" fillId="3" borderId="21" xfId="33" applyFont="1" applyFill="1" applyBorder="1" applyAlignment="1">
      <alignment vertical="center" wrapText="1"/>
    </xf>
    <xf numFmtId="0" fontId="17" fillId="3" borderId="50" xfId="33" applyFont="1" applyFill="1" applyBorder="1" applyAlignment="1">
      <alignment vertical="center" wrapText="1"/>
    </xf>
    <xf numFmtId="0" fontId="17" fillId="9" borderId="49" xfId="33" applyFont="1" applyFill="1" applyBorder="1" applyAlignment="1">
      <alignment vertical="center"/>
    </xf>
    <xf numFmtId="0" fontId="17" fillId="20" borderId="50" xfId="33" applyFont="1" applyFill="1" applyBorder="1" applyAlignment="1">
      <alignment vertical="center" wrapText="1"/>
    </xf>
    <xf numFmtId="0" fontId="17" fillId="23" borderId="0" xfId="33" applyFont="1" applyFill="1" applyBorder="1" applyAlignment="1">
      <alignment vertical="center"/>
    </xf>
    <xf numFmtId="0" fontId="17" fillId="25" borderId="21" xfId="33" applyFont="1" applyFill="1" applyBorder="1" applyAlignment="1">
      <alignment vertical="center" wrapText="1"/>
    </xf>
    <xf numFmtId="0" fontId="17" fillId="42" borderId="48" xfId="33" applyFont="1" applyFill="1" applyBorder="1" applyAlignment="1">
      <alignment vertical="center" wrapText="1"/>
    </xf>
    <xf numFmtId="0" fontId="17" fillId="43" borderId="0" xfId="33" applyFont="1" applyFill="1" applyBorder="1" applyAlignment="1">
      <alignment vertical="center"/>
    </xf>
    <xf numFmtId="0" fontId="17" fillId="43" borderId="102" xfId="33" applyFont="1" applyFill="1" applyBorder="1" applyAlignment="1">
      <alignment vertical="center" wrapText="1"/>
    </xf>
    <xf numFmtId="0" fontId="10" fillId="29" borderId="169" xfId="33" applyFont="1" applyFill="1" applyBorder="1" applyAlignment="1">
      <alignment vertical="center"/>
    </xf>
    <xf numFmtId="0" fontId="17" fillId="44" borderId="99" xfId="33" applyFont="1" applyFill="1" applyBorder="1" applyAlignment="1">
      <alignment vertical="center"/>
    </xf>
    <xf numFmtId="0" fontId="10" fillId="8" borderId="7" xfId="33" applyFont="1" applyFill="1" applyBorder="1" applyAlignment="1">
      <alignment vertical="center"/>
    </xf>
    <xf numFmtId="0" fontId="57" fillId="29" borderId="1" xfId="33" applyFont="1" applyFill="1" applyBorder="1" applyAlignment="1">
      <alignment horizontal="left" vertical="center"/>
    </xf>
    <xf numFmtId="221" fontId="57" fillId="29" borderId="1" xfId="33" applyNumberFormat="1" applyFont="1" applyFill="1" applyBorder="1" applyAlignment="1">
      <alignment vertical="center"/>
    </xf>
    <xf numFmtId="49" fontId="10" fillId="24" borderId="21" xfId="33" applyNumberFormat="1" applyFont="1" applyFill="1" applyBorder="1" applyAlignment="1">
      <alignment horizontal="left" vertical="center" wrapText="1"/>
    </xf>
    <xf numFmtId="0" fontId="17" fillId="9" borderId="1" xfId="33" applyFont="1" applyFill="1" applyBorder="1" applyAlignment="1">
      <alignment vertical="center"/>
    </xf>
    <xf numFmtId="0" fontId="10" fillId="8" borderId="102" xfId="33" applyFont="1" applyFill="1" applyBorder="1" applyAlignment="1">
      <alignment horizontal="left" vertical="center"/>
    </xf>
    <xf numFmtId="0" fontId="10" fillId="8" borderId="122" xfId="33" applyFont="1" applyFill="1" applyBorder="1" applyAlignment="1">
      <alignment horizontal="left" vertical="center"/>
    </xf>
    <xf numFmtId="0" fontId="10" fillId="52" borderId="150" xfId="33" applyFont="1" applyFill="1" applyBorder="1" applyAlignment="1">
      <alignment vertical="center"/>
    </xf>
    <xf numFmtId="0" fontId="10" fillId="0" borderId="91" xfId="33" applyFont="1" applyFill="1" applyBorder="1" applyAlignment="1">
      <alignment vertical="center"/>
    </xf>
    <xf numFmtId="0" fontId="10" fillId="8" borderId="91" xfId="33" applyFont="1" applyFill="1" applyBorder="1" applyAlignment="1">
      <alignment vertical="center"/>
    </xf>
    <xf numFmtId="0" fontId="10" fillId="5" borderId="154" xfId="33" applyFont="1" applyFill="1" applyBorder="1" applyAlignment="1">
      <alignment vertical="center"/>
    </xf>
    <xf numFmtId="0" fontId="10" fillId="5" borderId="166" xfId="33" applyFont="1" applyFill="1" applyBorder="1" applyAlignment="1">
      <alignment vertical="center"/>
    </xf>
    <xf numFmtId="0" fontId="10" fillId="8" borderId="133" xfId="33" applyFont="1" applyFill="1" applyBorder="1" applyAlignment="1">
      <alignment vertical="center"/>
    </xf>
    <xf numFmtId="0" fontId="10" fillId="8" borderId="165" xfId="33" applyFont="1" applyFill="1" applyBorder="1" applyAlignment="1">
      <alignment vertical="center"/>
    </xf>
    <xf numFmtId="0" fontId="10" fillId="8" borderId="108" xfId="33" applyFont="1" applyFill="1" applyBorder="1" applyAlignment="1">
      <alignment vertical="center"/>
    </xf>
    <xf numFmtId="0" fontId="10" fillId="8" borderId="5" xfId="33" applyFont="1" applyFill="1" applyBorder="1" applyAlignment="1">
      <alignment vertical="center"/>
    </xf>
    <xf numFmtId="177" fontId="10" fillId="8" borderId="36" xfId="33" applyNumberFormat="1" applyFont="1" applyFill="1" applyBorder="1" applyAlignment="1">
      <alignment vertical="center"/>
    </xf>
    <xf numFmtId="0" fontId="10" fillId="8" borderId="107" xfId="33" applyFont="1" applyFill="1" applyBorder="1" applyAlignment="1">
      <alignment vertical="center"/>
    </xf>
    <xf numFmtId="177" fontId="10" fillId="8" borderId="167" xfId="33" applyNumberFormat="1" applyFont="1" applyFill="1" applyBorder="1" applyAlignment="1">
      <alignment vertical="center"/>
    </xf>
    <xf numFmtId="0" fontId="10" fillId="8" borderId="168" xfId="33" applyFont="1" applyFill="1" applyBorder="1" applyAlignment="1">
      <alignment vertical="center"/>
    </xf>
    <xf numFmtId="0" fontId="10" fillId="5" borderId="33" xfId="33" applyFont="1" applyFill="1" applyBorder="1" applyAlignment="1">
      <alignment vertical="center"/>
    </xf>
    <xf numFmtId="0" fontId="10" fillId="8" borderId="33" xfId="33" applyFont="1" applyFill="1" applyBorder="1" applyAlignment="1">
      <alignment vertical="center"/>
    </xf>
    <xf numFmtId="177" fontId="10" fillId="8" borderId="20" xfId="33" applyNumberFormat="1" applyFont="1" applyFill="1" applyBorder="1" applyAlignment="1">
      <alignment vertical="center"/>
    </xf>
    <xf numFmtId="177" fontId="10" fillId="8" borderId="132" xfId="33" applyNumberFormat="1" applyFont="1" applyFill="1" applyBorder="1" applyAlignment="1">
      <alignment vertical="center"/>
    </xf>
    <xf numFmtId="0" fontId="10" fillId="8" borderId="32" xfId="33" applyFont="1" applyFill="1" applyBorder="1" applyAlignment="1">
      <alignment horizontal="centerContinuous" vertical="center"/>
    </xf>
    <xf numFmtId="0" fontId="10" fillId="8" borderId="109" xfId="33" applyFont="1" applyFill="1" applyBorder="1" applyAlignment="1">
      <alignment horizontal="centerContinuous" vertical="center"/>
    </xf>
    <xf numFmtId="0" fontId="72" fillId="29" borderId="0" xfId="34" applyFont="1" applyFill="1" applyAlignment="1">
      <alignment vertical="center"/>
    </xf>
    <xf numFmtId="0" fontId="72" fillId="29" borderId="126" xfId="34" applyFont="1" applyFill="1" applyBorder="1">
      <alignment vertical="center"/>
    </xf>
    <xf numFmtId="0" fontId="72" fillId="29" borderId="126" xfId="34" applyFont="1" applyFill="1" applyBorder="1" applyAlignment="1">
      <alignment vertical="center" wrapText="1"/>
    </xf>
    <xf numFmtId="38" fontId="72" fillId="29" borderId="20" xfId="29" applyFont="1" applyFill="1" applyBorder="1" applyAlignment="1">
      <alignment vertical="center"/>
    </xf>
    <xf numFmtId="38" fontId="72" fillId="29" borderId="0" xfId="29" applyFont="1" applyFill="1" applyBorder="1" applyAlignment="1">
      <alignment vertical="center"/>
    </xf>
    <xf numFmtId="0" fontId="72" fillId="29" borderId="99" xfId="34" applyFont="1" applyFill="1" applyBorder="1">
      <alignment vertical="center"/>
    </xf>
    <xf numFmtId="0" fontId="72" fillId="29" borderId="99" xfId="34" applyFont="1" applyFill="1" applyBorder="1" applyAlignment="1">
      <alignment vertical="center"/>
    </xf>
    <xf numFmtId="184" fontId="10" fillId="8" borderId="176" xfId="33" applyNumberFormat="1" applyFont="1" applyFill="1" applyBorder="1" applyAlignment="1">
      <alignment vertical="center"/>
    </xf>
    <xf numFmtId="38" fontId="10" fillId="8" borderId="78" xfId="29" applyFont="1" applyFill="1" applyBorder="1" applyAlignment="1">
      <alignment vertical="center"/>
    </xf>
    <xf numFmtId="9" fontId="10" fillId="8" borderId="78" xfId="33" applyNumberFormat="1" applyFont="1" applyFill="1" applyBorder="1" applyAlignment="1">
      <alignment vertical="center"/>
    </xf>
    <xf numFmtId="0" fontId="10" fillId="57" borderId="20" xfId="31" applyFont="1" applyFill="1" applyBorder="1" applyAlignment="1">
      <alignment vertical="center"/>
    </xf>
    <xf numFmtId="0" fontId="10" fillId="29" borderId="0" xfId="31" applyFont="1" applyFill="1" applyBorder="1"/>
    <xf numFmtId="0" fontId="10" fillId="57" borderId="0" xfId="31" applyFont="1" applyFill="1" applyBorder="1" applyAlignment="1">
      <alignment vertical="center"/>
    </xf>
    <xf numFmtId="0" fontId="10" fillId="29" borderId="0" xfId="31" applyFont="1" applyFill="1" applyBorder="1" applyAlignment="1">
      <alignment vertical="center"/>
    </xf>
    <xf numFmtId="0" fontId="10" fillId="39" borderId="21" xfId="31" applyFont="1" applyFill="1" applyBorder="1" applyAlignment="1">
      <alignment vertical="center"/>
    </xf>
    <xf numFmtId="0" fontId="10" fillId="20" borderId="21" xfId="31" applyFont="1" applyFill="1" applyBorder="1" applyAlignment="1">
      <alignment vertical="center"/>
    </xf>
    <xf numFmtId="0" fontId="90" fillId="8" borderId="0" xfId="32" applyFont="1" applyFill="1"/>
    <xf numFmtId="0" fontId="90" fillId="8" borderId="0" xfId="32" applyFont="1" applyFill="1" applyAlignment="1">
      <alignment horizontal="left"/>
    </xf>
    <xf numFmtId="0" fontId="90" fillId="5" borderId="1" xfId="32" applyFont="1" applyFill="1" applyBorder="1" applyAlignment="1">
      <alignment horizontal="center"/>
    </xf>
    <xf numFmtId="0" fontId="90" fillId="8" borderId="1" xfId="32" applyFont="1" applyFill="1" applyBorder="1"/>
    <xf numFmtId="0" fontId="93" fillId="8" borderId="0" xfId="32" applyFont="1" applyFill="1" applyAlignment="1">
      <alignment vertical="center"/>
    </xf>
    <xf numFmtId="0" fontId="90" fillId="29" borderId="0" xfId="32" applyFont="1" applyFill="1"/>
    <xf numFmtId="0" fontId="90" fillId="29" borderId="0" xfId="32" applyFont="1" applyFill="1" applyAlignment="1">
      <alignment vertical="center"/>
    </xf>
    <xf numFmtId="0" fontId="10" fillId="20" borderId="50" xfId="31" applyFont="1" applyFill="1" applyBorder="1" applyAlignment="1">
      <alignment vertical="center"/>
    </xf>
    <xf numFmtId="0" fontId="10" fillId="8" borderId="11" xfId="31" applyFont="1" applyFill="1" applyBorder="1" applyAlignment="1">
      <alignment vertical="center"/>
    </xf>
    <xf numFmtId="0" fontId="10" fillId="8" borderId="53" xfId="31" applyFont="1" applyFill="1" applyBorder="1" applyAlignment="1">
      <alignment vertical="center"/>
    </xf>
    <xf numFmtId="0" fontId="10" fillId="29" borderId="53" xfId="31" applyFont="1" applyFill="1" applyBorder="1" applyAlignment="1">
      <alignment vertical="center"/>
    </xf>
    <xf numFmtId="0" fontId="10" fillId="39" borderId="50" xfId="31" applyFont="1" applyFill="1" applyBorder="1" applyAlignment="1">
      <alignment vertical="center"/>
    </xf>
    <xf numFmtId="0" fontId="10" fillId="19" borderId="11" xfId="31" applyFont="1" applyFill="1" applyBorder="1" applyAlignment="1">
      <alignment vertical="center"/>
    </xf>
    <xf numFmtId="0" fontId="10" fillId="19" borderId="1" xfId="31" applyFont="1" applyFill="1" applyBorder="1" applyAlignment="1">
      <alignment vertical="center"/>
    </xf>
    <xf numFmtId="0" fontId="10" fillId="19" borderId="53" xfId="31" applyFont="1" applyFill="1" applyBorder="1" applyAlignment="1">
      <alignment vertical="center"/>
    </xf>
    <xf numFmtId="184" fontId="29" fillId="29" borderId="1" xfId="0" applyNumberFormat="1" applyFont="1" applyFill="1" applyBorder="1" applyAlignment="1">
      <alignment vertical="top" wrapText="1"/>
    </xf>
    <xf numFmtId="184" fontId="29" fillId="29" borderId="9" xfId="0" applyNumberFormat="1" applyFont="1" applyFill="1" applyBorder="1" applyAlignment="1">
      <alignment vertical="top" wrapText="1"/>
    </xf>
    <xf numFmtId="176" fontId="10" fillId="8" borderId="156" xfId="0" applyNumberFormat="1" applyFont="1" applyFill="1" applyBorder="1" applyAlignment="1">
      <alignment vertical="center" wrapText="1"/>
    </xf>
    <xf numFmtId="176" fontId="10" fillId="8" borderId="178" xfId="0" applyNumberFormat="1" applyFont="1" applyFill="1" applyBorder="1" applyAlignment="1">
      <alignment vertical="center" wrapText="1"/>
    </xf>
    <xf numFmtId="176" fontId="10" fillId="8" borderId="23" xfId="0" applyNumberFormat="1" applyFont="1" applyFill="1" applyBorder="1" applyAlignment="1">
      <alignment vertical="center" wrapText="1"/>
    </xf>
    <xf numFmtId="176" fontId="10" fillId="8" borderId="174" xfId="0" applyNumberFormat="1" applyFont="1" applyFill="1" applyBorder="1" applyAlignment="1">
      <alignment vertical="center" wrapText="1"/>
    </xf>
    <xf numFmtId="176" fontId="10" fillId="8" borderId="45" xfId="33" applyNumberFormat="1" applyFont="1" applyFill="1" applyBorder="1" applyAlignment="1">
      <alignment vertical="center"/>
    </xf>
    <xf numFmtId="176" fontId="10" fillId="8" borderId="51" xfId="0" applyNumberFormat="1" applyFont="1" applyFill="1" applyBorder="1" applyAlignment="1">
      <alignment vertical="center" wrapText="1"/>
    </xf>
    <xf numFmtId="176" fontId="10" fillId="8" borderId="152" xfId="33" applyNumberFormat="1" applyFont="1" applyFill="1" applyBorder="1" applyAlignment="1">
      <alignment vertical="center"/>
    </xf>
    <xf numFmtId="176" fontId="10" fillId="8" borderId="175" xfId="0" applyNumberFormat="1" applyFont="1" applyFill="1" applyBorder="1" applyAlignment="1">
      <alignment vertical="center" wrapText="1"/>
    </xf>
    <xf numFmtId="217" fontId="15" fillId="8" borderId="1" xfId="26" applyNumberFormat="1" applyFont="1" applyFill="1" applyBorder="1" applyAlignment="1">
      <alignment vertical="center"/>
    </xf>
    <xf numFmtId="0" fontId="76" fillId="29" borderId="0" xfId="0" applyFont="1" applyFill="1" applyAlignment="1">
      <alignment vertical="center"/>
    </xf>
    <xf numFmtId="201" fontId="10" fillId="29" borderId="78" xfId="38" applyNumberFormat="1" applyFont="1" applyFill="1" applyBorder="1" applyAlignment="1">
      <alignment horizontal="right" vertical="center" indent="1"/>
    </xf>
    <xf numFmtId="0" fontId="100" fillId="29" borderId="0" xfId="0" applyFont="1" applyFill="1" applyAlignment="1">
      <alignment vertical="center" wrapText="1"/>
    </xf>
    <xf numFmtId="0" fontId="10" fillId="24" borderId="17" xfId="33" applyFont="1" applyFill="1" applyBorder="1" applyAlignment="1">
      <alignment horizontal="center" vertical="center"/>
    </xf>
    <xf numFmtId="40" fontId="10" fillId="20" borderId="40" xfId="29" applyNumberFormat="1" applyFont="1" applyFill="1" applyBorder="1" applyAlignment="1">
      <alignment horizontal="center" vertical="center"/>
    </xf>
    <xf numFmtId="40" fontId="10" fillId="3" borderId="3" xfId="29" applyNumberFormat="1" applyFont="1" applyFill="1" applyBorder="1" applyAlignment="1">
      <alignment vertical="center"/>
    </xf>
    <xf numFmtId="40" fontId="10" fillId="32" borderId="28" xfId="29" applyNumberFormat="1" applyFont="1" applyFill="1" applyBorder="1" applyAlignment="1">
      <alignment vertical="center"/>
    </xf>
    <xf numFmtId="40" fontId="10" fillId="32" borderId="23" xfId="29" applyNumberFormat="1" applyFont="1" applyFill="1" applyBorder="1" applyAlignment="1">
      <alignment vertical="center" wrapText="1"/>
    </xf>
    <xf numFmtId="40" fontId="10" fillId="32" borderId="25" xfId="29" applyNumberFormat="1" applyFont="1" applyFill="1" applyBorder="1" applyAlignment="1">
      <alignment vertical="center" wrapText="1"/>
    </xf>
    <xf numFmtId="40" fontId="10" fillId="20" borderId="3" xfId="29" applyNumberFormat="1" applyFont="1" applyFill="1" applyBorder="1" applyAlignment="1">
      <alignment vertical="center"/>
    </xf>
    <xf numFmtId="40" fontId="10" fillId="32" borderId="26" xfId="29" applyNumberFormat="1" applyFont="1" applyFill="1" applyBorder="1" applyAlignment="1">
      <alignment vertical="center" wrapText="1"/>
    </xf>
    <xf numFmtId="40" fontId="10" fillId="32" borderId="52" xfId="29" applyNumberFormat="1" applyFont="1" applyFill="1" applyBorder="1" applyAlignment="1">
      <alignment vertical="center" wrapText="1"/>
    </xf>
    <xf numFmtId="40" fontId="10" fillId="34" borderId="34" xfId="29" applyNumberFormat="1" applyFont="1" applyFill="1" applyBorder="1" applyAlignment="1">
      <alignment vertical="center" wrapText="1"/>
    </xf>
    <xf numFmtId="40" fontId="10" fillId="20" borderId="40" xfId="29" applyNumberFormat="1" applyFont="1" applyFill="1" applyBorder="1" applyAlignment="1">
      <alignment vertical="center" wrapText="1"/>
    </xf>
    <xf numFmtId="40" fontId="10" fillId="20" borderId="3" xfId="29" applyNumberFormat="1" applyFont="1" applyFill="1" applyBorder="1" applyAlignment="1">
      <alignment vertical="center" wrapText="1"/>
    </xf>
    <xf numFmtId="40" fontId="10" fillId="32" borderId="120" xfId="29" applyNumberFormat="1" applyFont="1" applyFill="1" applyBorder="1" applyAlignment="1">
      <alignment vertical="center" wrapText="1"/>
    </xf>
    <xf numFmtId="40" fontId="10" fillId="32" borderId="30" xfId="29" applyNumberFormat="1" applyFont="1" applyFill="1" applyBorder="1" applyAlignment="1">
      <alignment vertical="center" wrapText="1"/>
    </xf>
    <xf numFmtId="40" fontId="10" fillId="32" borderId="128" xfId="29" applyNumberFormat="1" applyFont="1" applyFill="1" applyBorder="1" applyAlignment="1">
      <alignment vertical="center" wrapText="1"/>
    </xf>
    <xf numFmtId="40" fontId="10" fillId="20" borderId="52" xfId="29" applyNumberFormat="1" applyFont="1" applyFill="1" applyBorder="1" applyAlignment="1">
      <alignment vertical="center" wrapText="1"/>
    </xf>
    <xf numFmtId="40" fontId="10" fillId="32" borderId="28" xfId="29" applyNumberFormat="1" applyFont="1" applyFill="1" applyBorder="1" applyAlignment="1">
      <alignment vertical="center" wrapText="1"/>
    </xf>
    <xf numFmtId="40" fontId="10" fillId="32" borderId="31" xfId="29" applyNumberFormat="1" applyFont="1" applyFill="1" applyBorder="1" applyAlignment="1">
      <alignment vertical="center" wrapText="1"/>
    </xf>
    <xf numFmtId="38" fontId="17" fillId="33" borderId="40" xfId="29" applyNumberFormat="1" applyFont="1" applyFill="1" applyBorder="1" applyAlignment="1">
      <alignment vertical="center"/>
    </xf>
    <xf numFmtId="38" fontId="10" fillId="35" borderId="28" xfId="29" applyNumberFormat="1" applyFont="1" applyFill="1" applyBorder="1" applyAlignment="1">
      <alignment vertical="center"/>
    </xf>
    <xf numFmtId="38" fontId="10" fillId="35" borderId="30" xfId="29" applyNumberFormat="1" applyFont="1" applyFill="1" applyBorder="1" applyAlignment="1">
      <alignment vertical="center"/>
    </xf>
    <xf numFmtId="38" fontId="10" fillId="35" borderId="63" xfId="29" applyNumberFormat="1" applyFont="1" applyFill="1" applyBorder="1" applyAlignment="1">
      <alignment vertical="center"/>
    </xf>
    <xf numFmtId="40" fontId="10" fillId="20" borderId="59" xfId="29" applyNumberFormat="1" applyFont="1" applyFill="1" applyBorder="1" applyAlignment="1">
      <alignment vertical="center" wrapText="1"/>
    </xf>
    <xf numFmtId="40" fontId="10" fillId="20" borderId="164" xfId="29" applyNumberFormat="1" applyFont="1" applyFill="1" applyBorder="1" applyAlignment="1">
      <alignment vertical="center" wrapText="1"/>
    </xf>
    <xf numFmtId="0" fontId="40" fillId="20" borderId="144" xfId="33" applyFont="1" applyFill="1" applyBorder="1" applyAlignment="1">
      <alignment vertical="center"/>
    </xf>
    <xf numFmtId="40" fontId="17" fillId="20" borderId="177" xfId="29" applyNumberFormat="1" applyFont="1" applyFill="1" applyBorder="1" applyAlignment="1">
      <alignment vertical="center" wrapText="1"/>
    </xf>
    <xf numFmtId="0" fontId="40" fillId="20" borderId="148" xfId="33" applyFont="1" applyFill="1" applyBorder="1" applyAlignment="1">
      <alignment vertical="center"/>
    </xf>
    <xf numFmtId="40" fontId="17" fillId="20" borderId="23" xfId="29" applyNumberFormat="1" applyFont="1" applyFill="1" applyBorder="1" applyAlignment="1">
      <alignment vertical="center" wrapText="1"/>
    </xf>
    <xf numFmtId="0" fontId="40" fillId="20" borderId="150" xfId="33" applyFont="1" applyFill="1" applyBorder="1" applyAlignment="1">
      <alignment vertical="center"/>
    </xf>
    <xf numFmtId="40" fontId="17" fillId="20" borderId="175" xfId="29" applyNumberFormat="1" applyFont="1" applyFill="1" applyBorder="1" applyAlignment="1">
      <alignment vertical="center" wrapText="1"/>
    </xf>
    <xf numFmtId="0" fontId="101" fillId="8" borderId="0" xfId="33" applyFont="1" applyFill="1" applyAlignment="1">
      <alignment vertical="center"/>
    </xf>
    <xf numFmtId="0" fontId="10" fillId="21" borderId="32" xfId="33" applyFont="1" applyFill="1" applyBorder="1" applyAlignment="1">
      <alignment vertical="center"/>
    </xf>
    <xf numFmtId="0" fontId="10" fillId="8" borderId="65" xfId="33" applyFont="1" applyFill="1" applyBorder="1" applyAlignment="1">
      <alignment vertical="center" wrapText="1"/>
    </xf>
    <xf numFmtId="0" fontId="10" fillId="8" borderId="29" xfId="33" applyFont="1" applyFill="1" applyBorder="1" applyAlignment="1">
      <alignment vertical="center"/>
    </xf>
    <xf numFmtId="0" fontId="10" fillId="8" borderId="0" xfId="41" applyFont="1" applyFill="1"/>
    <xf numFmtId="0" fontId="10" fillId="20" borderId="44" xfId="31" applyFont="1" applyFill="1" applyBorder="1"/>
    <xf numFmtId="0" fontId="10" fillId="20" borderId="99" xfId="31" applyFont="1" applyFill="1" applyBorder="1"/>
    <xf numFmtId="0" fontId="10" fillId="20" borderId="20" xfId="31" applyFont="1" applyFill="1" applyBorder="1"/>
    <xf numFmtId="0" fontId="10" fillId="8" borderId="44" xfId="31" applyFont="1" applyFill="1" applyBorder="1"/>
    <xf numFmtId="0" fontId="10" fillId="8" borderId="1" xfId="31" applyFont="1" applyFill="1" applyBorder="1"/>
    <xf numFmtId="0" fontId="10" fillId="8" borderId="20" xfId="31" applyFont="1" applyFill="1" applyBorder="1"/>
    <xf numFmtId="0" fontId="10" fillId="20" borderId="32" xfId="31" applyFont="1" applyFill="1" applyBorder="1"/>
    <xf numFmtId="0" fontId="10" fillId="8" borderId="44" xfId="41" applyFont="1" applyFill="1" applyBorder="1"/>
    <xf numFmtId="0" fontId="10" fillId="8" borderId="1" xfId="41" applyFont="1" applyFill="1" applyBorder="1"/>
    <xf numFmtId="0" fontId="10" fillId="8" borderId="20" xfId="41" applyFont="1" applyFill="1" applyBorder="1"/>
    <xf numFmtId="0" fontId="10" fillId="8" borderId="20" xfId="41" applyFont="1" applyFill="1" applyBorder="1" applyAlignment="1">
      <alignment wrapText="1"/>
    </xf>
    <xf numFmtId="216" fontId="10" fillId="29" borderId="1" xfId="33" applyNumberFormat="1" applyFont="1" applyFill="1" applyBorder="1" applyAlignment="1">
      <alignment horizontal="right" vertical="center"/>
    </xf>
    <xf numFmtId="191" fontId="10" fillId="29" borderId="1" xfId="33" applyNumberFormat="1" applyFont="1" applyFill="1" applyBorder="1" applyAlignment="1">
      <alignment horizontal="right" vertical="center"/>
    </xf>
    <xf numFmtId="212" fontId="10" fillId="29" borderId="1" xfId="33" applyNumberFormat="1" applyFont="1" applyFill="1" applyBorder="1" applyAlignment="1">
      <alignment horizontal="right" vertical="center"/>
    </xf>
    <xf numFmtId="216" fontId="10" fillId="29" borderId="9" xfId="26" applyNumberFormat="1" applyFont="1" applyFill="1" applyBorder="1" applyAlignment="1">
      <alignment horizontal="right" vertical="center"/>
    </xf>
    <xf numFmtId="176" fontId="10" fillId="8" borderId="30" xfId="0" applyNumberFormat="1" applyFont="1" applyFill="1" applyBorder="1" applyAlignment="1">
      <alignment vertical="center" shrinkToFit="1"/>
    </xf>
    <xf numFmtId="176" fontId="10" fillId="8" borderId="164" xfId="0" applyNumberFormat="1" applyFont="1" applyFill="1" applyBorder="1" applyAlignment="1">
      <alignment vertical="center" wrapText="1"/>
    </xf>
    <xf numFmtId="0" fontId="10" fillId="20" borderId="1" xfId="33" applyFont="1" applyFill="1" applyBorder="1" applyAlignment="1">
      <alignment vertical="center"/>
    </xf>
    <xf numFmtId="0" fontId="10" fillId="29" borderId="0" xfId="33" applyFont="1" applyFill="1" applyBorder="1" applyAlignment="1">
      <alignment horizontal="center" vertical="center" wrapText="1"/>
    </xf>
    <xf numFmtId="0" fontId="72" fillId="29" borderId="0" xfId="34" applyFont="1" applyFill="1" applyBorder="1" applyAlignment="1">
      <alignment vertical="top"/>
    </xf>
    <xf numFmtId="0" fontId="72" fillId="29" borderId="0" xfId="34" applyFont="1" applyFill="1" applyAlignment="1">
      <alignment vertical="top"/>
    </xf>
    <xf numFmtId="49" fontId="72" fillId="29" borderId="0" xfId="34" applyNumberFormat="1" applyFont="1" applyFill="1" applyBorder="1" applyAlignment="1">
      <alignment vertical="top"/>
    </xf>
    <xf numFmtId="49" fontId="72" fillId="29" borderId="0" xfId="34" applyNumberFormat="1" applyFont="1" applyFill="1" applyAlignment="1">
      <alignment vertical="top"/>
    </xf>
    <xf numFmtId="181" fontId="15" fillId="8" borderId="0" xfId="33" applyNumberFormat="1" applyFont="1" applyFill="1" applyAlignment="1">
      <alignment horizontal="left" vertical="top"/>
    </xf>
    <xf numFmtId="0" fontId="10" fillId="29" borderId="0" xfId="34" applyFont="1" applyFill="1" applyBorder="1" applyAlignment="1">
      <alignment vertical="top"/>
    </xf>
    <xf numFmtId="49" fontId="31" fillId="29" borderId="0" xfId="0" applyNumberFormat="1" applyFont="1" applyFill="1" applyAlignment="1">
      <alignment vertical="top"/>
    </xf>
    <xf numFmtId="0" fontId="31" fillId="29" borderId="0" xfId="0" applyFont="1" applyFill="1" applyAlignment="1">
      <alignment vertical="top"/>
    </xf>
    <xf numFmtId="0" fontId="72" fillId="29" borderId="1" xfId="34" applyFont="1" applyFill="1" applyBorder="1" applyAlignment="1">
      <alignment horizontal="center" vertical="top"/>
    </xf>
    <xf numFmtId="0" fontId="72" fillId="29" borderId="33" xfId="34" applyFont="1" applyFill="1" applyBorder="1" applyAlignment="1">
      <alignment horizontal="right" vertical="top"/>
    </xf>
    <xf numFmtId="0" fontId="72" fillId="29" borderId="1" xfId="34" applyFont="1" applyFill="1" applyBorder="1" applyAlignment="1">
      <alignment horizontal="right" vertical="top"/>
    </xf>
    <xf numFmtId="0" fontId="72" fillId="29" borderId="0" xfId="34" applyFont="1" applyFill="1" applyAlignment="1">
      <alignment horizontal="right" vertical="top"/>
    </xf>
    <xf numFmtId="49" fontId="75" fillId="29" borderId="0" xfId="0" applyNumberFormat="1" applyFont="1" applyFill="1" applyAlignment="1">
      <alignment vertical="top"/>
    </xf>
    <xf numFmtId="49" fontId="102" fillId="29" borderId="0" xfId="34" applyNumberFormat="1" applyFont="1" applyFill="1" applyBorder="1" applyAlignment="1">
      <alignment vertical="top"/>
    </xf>
    <xf numFmtId="0" fontId="102" fillId="29" borderId="0" xfId="34" applyFont="1" applyFill="1" applyBorder="1" applyAlignment="1">
      <alignment vertical="top"/>
    </xf>
    <xf numFmtId="0" fontId="51" fillId="29" borderId="0" xfId="34" applyFont="1" applyFill="1" applyBorder="1" applyAlignment="1">
      <alignment vertical="top"/>
    </xf>
    <xf numFmtId="0" fontId="103" fillId="29" borderId="0" xfId="0" applyFont="1" applyFill="1" applyAlignment="1">
      <alignment vertical="top"/>
    </xf>
    <xf numFmtId="38" fontId="10" fillId="16" borderId="53" xfId="29" applyNumberFormat="1" applyFont="1" applyFill="1" applyBorder="1" applyAlignment="1">
      <alignment vertical="center" wrapText="1"/>
    </xf>
    <xf numFmtId="38" fontId="10" fillId="16" borderId="19" xfId="29" applyNumberFormat="1" applyFont="1" applyFill="1" applyBorder="1" applyAlignment="1">
      <alignment vertical="center" wrapText="1"/>
    </xf>
    <xf numFmtId="0" fontId="85" fillId="8" borderId="0" xfId="31" applyFont="1" applyFill="1"/>
    <xf numFmtId="0" fontId="10" fillId="8" borderId="45" xfId="33" applyFont="1" applyFill="1" applyBorder="1" applyAlignment="1">
      <alignment horizontal="left" vertical="center" wrapText="1"/>
    </xf>
    <xf numFmtId="0" fontId="10" fillId="8" borderId="19" xfId="33" applyFont="1" applyFill="1" applyBorder="1" applyAlignment="1">
      <alignment horizontal="left" vertical="center" wrapText="1"/>
    </xf>
    <xf numFmtId="0" fontId="10" fillId="52" borderId="94" xfId="33" applyFont="1" applyFill="1" applyBorder="1" applyAlignment="1">
      <alignment vertical="center"/>
    </xf>
    <xf numFmtId="0" fontId="10" fillId="52" borderId="7" xfId="33" applyFont="1" applyFill="1" applyBorder="1" applyAlignment="1">
      <alignment vertical="center" wrapText="1"/>
    </xf>
    <xf numFmtId="0" fontId="104" fillId="29" borderId="0" xfId="33" applyFont="1" applyFill="1"/>
    <xf numFmtId="0" fontId="57" fillId="29" borderId="1" xfId="33" applyFont="1" applyFill="1" applyBorder="1" applyAlignment="1">
      <alignment horizontal="left" vertical="center" wrapText="1"/>
    </xf>
    <xf numFmtId="0" fontId="10" fillId="8" borderId="0" xfId="33" applyFont="1" applyFill="1" applyAlignment="1"/>
    <xf numFmtId="0" fontId="90" fillId="29" borderId="0" xfId="32" applyFont="1" applyFill="1" applyAlignment="1"/>
    <xf numFmtId="201" fontId="10" fillId="29" borderId="27" xfId="0" applyNumberFormat="1" applyFont="1" applyFill="1" applyBorder="1" applyAlignment="1">
      <alignment horizontal="right" vertical="center" indent="1"/>
    </xf>
    <xf numFmtId="38" fontId="10" fillId="29" borderId="29" xfId="40" applyFont="1" applyFill="1" applyBorder="1" applyAlignment="1">
      <alignment horizontal="right" vertical="center" indent="1"/>
    </xf>
    <xf numFmtId="201" fontId="10" fillId="29" borderId="77" xfId="0" applyNumberFormat="1" applyFont="1" applyFill="1" applyBorder="1" applyAlignment="1">
      <alignment horizontal="right" vertical="center" indent="1"/>
    </xf>
    <xf numFmtId="38" fontId="17" fillId="58" borderId="1" xfId="29" applyNumberFormat="1" applyFont="1" applyFill="1" applyBorder="1" applyAlignment="1">
      <alignment vertical="center"/>
    </xf>
    <xf numFmtId="38" fontId="17" fillId="59" borderId="1" xfId="29" applyNumberFormat="1" applyFont="1" applyFill="1" applyBorder="1" applyAlignment="1">
      <alignment vertical="center"/>
    </xf>
    <xf numFmtId="0" fontId="58" fillId="46" borderId="0" xfId="0" applyFont="1" applyFill="1" applyBorder="1" applyAlignment="1">
      <alignment horizontal="left" vertical="top" wrapText="1"/>
    </xf>
    <xf numFmtId="0" fontId="105" fillId="46" borderId="0" xfId="0" applyFont="1" applyFill="1" applyBorder="1" applyAlignment="1">
      <alignment horizontal="left" vertical="top" wrapText="1"/>
    </xf>
    <xf numFmtId="0" fontId="55" fillId="29" borderId="0" xfId="33" applyFont="1" applyFill="1" applyAlignment="1">
      <alignment horizontal="left" vertical="top" wrapText="1"/>
    </xf>
    <xf numFmtId="177" fontId="27" fillId="30" borderId="33" xfId="33" applyNumberFormat="1" applyFont="1" applyFill="1" applyBorder="1" applyAlignment="1">
      <alignment vertical="center"/>
    </xf>
    <xf numFmtId="177" fontId="27" fillId="30" borderId="21" xfId="33" applyNumberFormat="1" applyFont="1" applyFill="1" applyBorder="1" applyAlignment="1">
      <alignment vertical="center"/>
    </xf>
    <xf numFmtId="177" fontId="27" fillId="30" borderId="102" xfId="33" applyNumberFormat="1" applyFont="1" applyFill="1" applyBorder="1" applyAlignment="1">
      <alignment vertical="center"/>
    </xf>
    <xf numFmtId="177" fontId="27" fillId="20" borderId="79" xfId="33" applyNumberFormat="1" applyFont="1" applyFill="1" applyBorder="1" applyAlignment="1">
      <alignment vertical="center"/>
    </xf>
    <xf numFmtId="38" fontId="17" fillId="13" borderId="86" xfId="29" applyNumberFormat="1" applyFont="1" applyFill="1" applyBorder="1" applyAlignment="1">
      <alignment vertical="center"/>
    </xf>
    <xf numFmtId="38" fontId="17" fillId="3" borderId="33" xfId="29" applyNumberFormat="1" applyFont="1" applyFill="1" applyBorder="1" applyAlignment="1">
      <alignment vertical="center"/>
    </xf>
    <xf numFmtId="38" fontId="10" fillId="16" borderId="20" xfId="29" applyNumberFormat="1" applyFont="1" applyFill="1" applyBorder="1" applyAlignment="1">
      <alignment vertical="center"/>
    </xf>
    <xf numFmtId="38" fontId="10" fillId="16" borderId="125" xfId="29" applyNumberFormat="1" applyFont="1" applyFill="1" applyBorder="1" applyAlignment="1">
      <alignment vertical="center"/>
    </xf>
    <xf numFmtId="38" fontId="10" fillId="45" borderId="33" xfId="29" applyNumberFormat="1" applyFont="1" applyFill="1" applyBorder="1" applyAlignment="1">
      <alignment vertical="center"/>
    </xf>
    <xf numFmtId="38" fontId="17" fillId="9" borderId="33" xfId="29" applyNumberFormat="1" applyFont="1" applyFill="1" applyBorder="1" applyAlignment="1">
      <alignment vertical="center"/>
    </xf>
    <xf numFmtId="38" fontId="17" fillId="59" borderId="33" xfId="29" applyNumberFormat="1" applyFont="1" applyFill="1" applyBorder="1" applyAlignment="1">
      <alignment vertical="center"/>
    </xf>
    <xf numFmtId="38" fontId="17" fillId="10" borderId="33" xfId="29" applyNumberFormat="1" applyFont="1" applyFill="1" applyBorder="1" applyAlignment="1">
      <alignment vertical="center"/>
    </xf>
    <xf numFmtId="38" fontId="17" fillId="4" borderId="33" xfId="29" applyNumberFormat="1" applyFont="1" applyFill="1" applyBorder="1" applyAlignment="1">
      <alignment vertical="center"/>
    </xf>
    <xf numFmtId="38" fontId="17" fillId="20" borderId="33" xfId="29" applyNumberFormat="1" applyFont="1" applyFill="1" applyBorder="1" applyAlignment="1">
      <alignment vertical="center"/>
    </xf>
    <xf numFmtId="38" fontId="17" fillId="23" borderId="32" xfId="29" applyNumberFormat="1" applyFont="1" applyFill="1" applyBorder="1" applyAlignment="1">
      <alignment vertical="center"/>
    </xf>
    <xf numFmtId="38" fontId="17" fillId="25" borderId="33" xfId="29" applyNumberFormat="1" applyFont="1" applyFill="1" applyBorder="1" applyAlignment="1">
      <alignment vertical="center"/>
    </xf>
    <xf numFmtId="38" fontId="17" fillId="42" borderId="33" xfId="29" applyNumberFormat="1" applyFont="1" applyFill="1" applyBorder="1" applyAlignment="1">
      <alignment vertical="center"/>
    </xf>
    <xf numFmtId="38" fontId="17" fillId="18" borderId="86" xfId="29" applyNumberFormat="1" applyFont="1" applyFill="1" applyBorder="1" applyAlignment="1">
      <alignment vertical="center"/>
    </xf>
    <xf numFmtId="38" fontId="17" fillId="27" borderId="179" xfId="29" applyNumberFormat="1" applyFont="1" applyFill="1" applyBorder="1" applyAlignment="1">
      <alignment vertical="center"/>
    </xf>
    <xf numFmtId="38" fontId="17" fillId="44" borderId="33" xfId="29" applyNumberFormat="1" applyFont="1" applyFill="1" applyBorder="1" applyAlignment="1">
      <alignment vertical="center"/>
    </xf>
    <xf numFmtId="38" fontId="10" fillId="29" borderId="100" xfId="29" applyNumberFormat="1" applyFont="1" applyFill="1" applyBorder="1" applyAlignment="1">
      <alignment vertical="center"/>
    </xf>
    <xf numFmtId="38" fontId="10" fillId="29" borderId="158" xfId="29" applyNumberFormat="1" applyFont="1" applyFill="1" applyBorder="1" applyAlignment="1">
      <alignment vertical="center"/>
    </xf>
    <xf numFmtId="38" fontId="17" fillId="0" borderId="155" xfId="29" applyNumberFormat="1" applyFont="1" applyFill="1" applyBorder="1" applyAlignment="1">
      <alignment vertical="center"/>
    </xf>
    <xf numFmtId="38" fontId="17" fillId="42" borderId="21" xfId="29" applyNumberFormat="1" applyFont="1" applyFill="1" applyBorder="1" applyAlignment="1">
      <alignment vertical="center"/>
    </xf>
    <xf numFmtId="38" fontId="17" fillId="58" borderId="3" xfId="29" applyNumberFormat="1" applyFont="1" applyFill="1" applyBorder="1" applyAlignment="1">
      <alignment vertical="center"/>
    </xf>
    <xf numFmtId="38" fontId="17" fillId="59" borderId="3" xfId="29" applyNumberFormat="1" applyFont="1" applyFill="1" applyBorder="1" applyAlignment="1">
      <alignment vertical="center"/>
    </xf>
    <xf numFmtId="38" fontId="10" fillId="33" borderId="33" xfId="29" applyNumberFormat="1" applyFont="1" applyFill="1" applyBorder="1" applyAlignment="1">
      <alignment vertical="center"/>
    </xf>
    <xf numFmtId="38" fontId="10" fillId="16" borderId="100" xfId="29" applyNumberFormat="1" applyFont="1" applyFill="1" applyBorder="1" applyAlignment="1">
      <alignment vertical="center"/>
    </xf>
    <xf numFmtId="38" fontId="17" fillId="48" borderId="49" xfId="29" applyNumberFormat="1" applyFont="1" applyFill="1" applyBorder="1" applyAlignment="1">
      <alignment vertical="center"/>
    </xf>
    <xf numFmtId="38" fontId="17" fillId="53" borderId="33" xfId="29" applyNumberFormat="1" applyFont="1" applyFill="1" applyBorder="1" applyAlignment="1">
      <alignment vertical="center"/>
    </xf>
    <xf numFmtId="38" fontId="17" fillId="42" borderId="32" xfId="29" applyNumberFormat="1" applyFont="1" applyFill="1" applyBorder="1" applyAlignment="1">
      <alignment vertical="center"/>
    </xf>
    <xf numFmtId="38" fontId="17" fillId="27" borderId="86" xfId="29" applyNumberFormat="1" applyFont="1" applyFill="1" applyBorder="1" applyAlignment="1">
      <alignment vertical="center"/>
    </xf>
    <xf numFmtId="38" fontId="10" fillId="29" borderId="32" xfId="29" applyNumberFormat="1" applyFont="1" applyFill="1" applyBorder="1" applyAlignment="1">
      <alignment vertical="center"/>
    </xf>
    <xf numFmtId="38" fontId="17" fillId="29" borderId="155" xfId="29" applyNumberFormat="1" applyFont="1" applyFill="1" applyBorder="1" applyAlignment="1">
      <alignment vertical="center"/>
    </xf>
    <xf numFmtId="38" fontId="10" fillId="47" borderId="33" xfId="29" applyNumberFormat="1" applyFont="1" applyFill="1" applyBorder="1" applyAlignment="1">
      <alignment vertical="center"/>
    </xf>
    <xf numFmtId="38" fontId="10" fillId="16" borderId="158" xfId="29" applyNumberFormat="1" applyFont="1" applyFill="1" applyBorder="1" applyAlignment="1">
      <alignment vertical="center"/>
    </xf>
    <xf numFmtId="38" fontId="10" fillId="47" borderId="32" xfId="29" applyNumberFormat="1" applyFont="1" applyFill="1" applyBorder="1" applyAlignment="1">
      <alignment vertical="center"/>
    </xf>
    <xf numFmtId="38" fontId="10" fillId="16" borderId="124" xfId="29" applyNumberFormat="1" applyFont="1" applyFill="1" applyBorder="1" applyAlignment="1">
      <alignment vertical="center"/>
    </xf>
    <xf numFmtId="38" fontId="10" fillId="0" borderId="124" xfId="29" applyNumberFormat="1" applyFont="1" applyFill="1" applyBorder="1" applyAlignment="1">
      <alignment vertical="center"/>
    </xf>
    <xf numFmtId="38" fontId="10" fillId="0" borderId="158" xfId="29" applyNumberFormat="1" applyFont="1" applyFill="1" applyBorder="1" applyAlignment="1">
      <alignment vertical="center"/>
    </xf>
    <xf numFmtId="38" fontId="17" fillId="48" borderId="33" xfId="29" applyNumberFormat="1" applyFont="1" applyFill="1" applyBorder="1" applyAlignment="1">
      <alignment vertical="center"/>
    </xf>
    <xf numFmtId="38" fontId="10" fillId="46" borderId="33" xfId="29" applyNumberFormat="1" applyFont="1" applyFill="1" applyBorder="1" applyAlignment="1">
      <alignment vertical="center"/>
    </xf>
    <xf numFmtId="38" fontId="10" fillId="47" borderId="20" xfId="29" applyNumberFormat="1" applyFont="1" applyFill="1" applyBorder="1" applyAlignment="1">
      <alignment vertical="center"/>
    </xf>
    <xf numFmtId="38" fontId="10" fillId="47" borderId="125" xfId="29" applyNumberFormat="1" applyFont="1" applyFill="1" applyBorder="1" applyAlignment="1">
      <alignment vertical="center"/>
    </xf>
    <xf numFmtId="38" fontId="10" fillId="47" borderId="124" xfId="29" applyNumberFormat="1" applyFont="1" applyFill="1" applyBorder="1" applyAlignment="1">
      <alignment vertical="center"/>
    </xf>
    <xf numFmtId="38" fontId="17" fillId="17" borderId="33" xfId="29" applyNumberFormat="1" applyFont="1" applyFill="1" applyBorder="1" applyAlignment="1">
      <alignment vertical="center"/>
    </xf>
    <xf numFmtId="38" fontId="10" fillId="8" borderId="124" xfId="29" applyFont="1" applyFill="1" applyBorder="1" applyAlignment="1">
      <alignment vertical="center"/>
    </xf>
    <xf numFmtId="38" fontId="10" fillId="8" borderId="20" xfId="29" applyFont="1" applyFill="1" applyBorder="1" applyAlignment="1">
      <alignment vertical="center"/>
    </xf>
    <xf numFmtId="38" fontId="10" fillId="8" borderId="100" xfId="29" applyNumberFormat="1" applyFont="1" applyFill="1" applyBorder="1" applyAlignment="1">
      <alignment vertical="center"/>
    </xf>
    <xf numFmtId="38" fontId="10" fillId="8" borderId="124" xfId="29" applyNumberFormat="1" applyFont="1" applyFill="1" applyBorder="1" applyAlignment="1">
      <alignment vertical="center"/>
    </xf>
    <xf numFmtId="38" fontId="10" fillId="8" borderId="158" xfId="29" applyNumberFormat="1" applyFont="1" applyFill="1" applyBorder="1" applyAlignment="1">
      <alignment vertical="center"/>
    </xf>
    <xf numFmtId="38" fontId="17" fillId="23" borderId="33" xfId="29" applyNumberFormat="1" applyFont="1" applyFill="1" applyBorder="1" applyAlignment="1">
      <alignment vertical="center"/>
    </xf>
    <xf numFmtId="38" fontId="10" fillId="8" borderId="161" xfId="29" applyNumberFormat="1" applyFont="1" applyFill="1" applyBorder="1" applyAlignment="1">
      <alignment vertical="center"/>
    </xf>
    <xf numFmtId="38" fontId="17" fillId="44" borderId="32" xfId="29" applyNumberFormat="1" applyFont="1" applyFill="1" applyBorder="1" applyAlignment="1">
      <alignment vertical="center"/>
    </xf>
    <xf numFmtId="38" fontId="10" fillId="30" borderId="100" xfId="29" applyNumberFormat="1" applyFont="1" applyFill="1" applyBorder="1" applyAlignment="1">
      <alignment vertical="center"/>
    </xf>
    <xf numFmtId="38" fontId="10" fillId="30" borderId="170" xfId="29" applyNumberFormat="1" applyFont="1" applyFill="1" applyBorder="1" applyAlignment="1">
      <alignment vertical="center"/>
    </xf>
    <xf numFmtId="176" fontId="10" fillId="8" borderId="86" xfId="33" applyNumberFormat="1" applyFont="1" applyFill="1" applyBorder="1" applyAlignment="1">
      <alignment vertical="center"/>
    </xf>
    <xf numFmtId="176" fontId="10" fillId="8" borderId="96" xfId="33" applyNumberFormat="1" applyFont="1" applyFill="1" applyBorder="1" applyAlignment="1">
      <alignment vertical="center"/>
    </xf>
    <xf numFmtId="176" fontId="10" fillId="8" borderId="97" xfId="33" applyNumberFormat="1" applyFont="1" applyFill="1" applyBorder="1" applyAlignment="1">
      <alignment vertical="center"/>
    </xf>
    <xf numFmtId="176" fontId="10" fillId="8" borderId="129" xfId="33" applyNumberFormat="1" applyFont="1" applyFill="1" applyBorder="1" applyAlignment="1">
      <alignment vertical="center"/>
    </xf>
    <xf numFmtId="176" fontId="10" fillId="8" borderId="118" xfId="33" applyNumberFormat="1" applyFont="1" applyFill="1" applyBorder="1" applyAlignment="1">
      <alignment vertical="center"/>
    </xf>
    <xf numFmtId="176" fontId="10" fillId="8" borderId="32" xfId="33" applyNumberFormat="1" applyFont="1" applyFill="1" applyBorder="1" applyAlignment="1">
      <alignment vertical="center"/>
    </xf>
    <xf numFmtId="176" fontId="10" fillId="8" borderId="132" xfId="33" applyNumberFormat="1" applyFont="1" applyFill="1" applyBorder="1" applyAlignment="1">
      <alignment vertical="center"/>
    </xf>
    <xf numFmtId="176" fontId="10" fillId="8" borderId="94" xfId="33" applyNumberFormat="1" applyFont="1" applyFill="1" applyBorder="1" applyAlignment="1">
      <alignment vertical="center"/>
    </xf>
    <xf numFmtId="176" fontId="10" fillId="8" borderId="73" xfId="33" applyNumberFormat="1" applyFont="1" applyFill="1" applyBorder="1" applyAlignment="1">
      <alignment vertical="center"/>
    </xf>
    <xf numFmtId="183" fontId="10" fillId="8" borderId="94" xfId="33" applyNumberFormat="1" applyFont="1" applyFill="1" applyBorder="1" applyAlignment="1">
      <alignment vertical="center"/>
    </xf>
    <xf numFmtId="176" fontId="10" fillId="8" borderId="20" xfId="33" applyNumberFormat="1" applyFont="1" applyFill="1" applyBorder="1" applyAlignment="1">
      <alignment vertical="center"/>
    </xf>
    <xf numFmtId="176" fontId="10" fillId="8" borderId="103" xfId="33" applyNumberFormat="1" applyFont="1" applyFill="1" applyBorder="1" applyAlignment="1">
      <alignment vertical="center"/>
    </xf>
    <xf numFmtId="183" fontId="10" fillId="8" borderId="18" xfId="33" applyNumberFormat="1" applyFont="1" applyFill="1" applyBorder="1" applyAlignment="1">
      <alignment vertical="center"/>
    </xf>
    <xf numFmtId="176" fontId="10" fillId="8" borderId="104" xfId="33" applyNumberFormat="1" applyFont="1" applyFill="1" applyBorder="1" applyAlignment="1">
      <alignment vertical="center"/>
    </xf>
    <xf numFmtId="0" fontId="10" fillId="20" borderId="91" xfId="33" applyFont="1" applyFill="1" applyBorder="1" applyAlignment="1">
      <alignment vertical="center"/>
    </xf>
    <xf numFmtId="0" fontId="10" fillId="20" borderId="135" xfId="33" applyFont="1" applyFill="1" applyBorder="1" applyAlignment="1">
      <alignment vertical="center"/>
    </xf>
    <xf numFmtId="0" fontId="10" fillId="20" borderId="79" xfId="33" applyFont="1" applyFill="1" applyBorder="1" applyAlignment="1">
      <alignment vertical="center"/>
    </xf>
    <xf numFmtId="0" fontId="106" fillId="8" borderId="0" xfId="33" applyFont="1" applyFill="1" applyAlignment="1">
      <alignment vertical="center"/>
    </xf>
    <xf numFmtId="0" fontId="107" fillId="8" borderId="0" xfId="33" applyFont="1" applyFill="1" applyAlignment="1">
      <alignment vertical="center"/>
    </xf>
    <xf numFmtId="0" fontId="55" fillId="8" borderId="0" xfId="33" applyFont="1" applyFill="1" applyAlignment="1">
      <alignment vertical="center" wrapText="1"/>
    </xf>
    <xf numFmtId="0" fontId="88" fillId="8" borderId="0" xfId="33" applyFont="1" applyFill="1" applyAlignment="1">
      <alignment vertical="center" wrapText="1"/>
    </xf>
    <xf numFmtId="0" fontId="17" fillId="8" borderId="0" xfId="33" applyFont="1" applyFill="1"/>
    <xf numFmtId="0" fontId="55" fillId="8" borderId="0" xfId="31" applyFont="1" applyFill="1" applyAlignment="1">
      <alignment vertical="top" wrapText="1"/>
    </xf>
    <xf numFmtId="0" fontId="55" fillId="29" borderId="0" xfId="32" applyFont="1" applyFill="1" applyAlignment="1">
      <alignment vertical="top" wrapText="1"/>
    </xf>
    <xf numFmtId="0" fontId="93" fillId="29" borderId="0" xfId="32" applyFont="1" applyFill="1" applyAlignment="1">
      <alignment vertical="top" wrapText="1"/>
    </xf>
    <xf numFmtId="0" fontId="10" fillId="29" borderId="0" xfId="33" applyFont="1" applyFill="1" applyAlignment="1">
      <alignment vertical="top"/>
    </xf>
    <xf numFmtId="0" fontId="10" fillId="8" borderId="0" xfId="32" applyFont="1" applyFill="1" applyAlignment="1">
      <alignment horizontal="left" vertical="top" wrapText="1"/>
    </xf>
    <xf numFmtId="0" fontId="90" fillId="8" borderId="0" xfId="32" applyFont="1" applyFill="1" applyAlignment="1">
      <alignment horizontal="left" vertical="top" wrapText="1"/>
    </xf>
    <xf numFmtId="0" fontId="55" fillId="29" borderId="0" xfId="32" applyFont="1" applyFill="1" applyAlignment="1">
      <alignment horizontal="left" vertical="top" wrapText="1"/>
    </xf>
    <xf numFmtId="0" fontId="11" fillId="8" borderId="9" xfId="33" applyFont="1" applyFill="1" applyBorder="1" applyAlignment="1">
      <alignment vertical="center" wrapText="1"/>
    </xf>
    <xf numFmtId="0" fontId="11" fillId="8" borderId="9" xfId="33" applyFont="1" applyFill="1" applyBorder="1" applyAlignment="1">
      <alignment vertical="center"/>
    </xf>
    <xf numFmtId="0" fontId="0" fillId="8" borderId="9" xfId="33" applyFont="1" applyFill="1" applyBorder="1" applyAlignment="1">
      <alignment vertical="center"/>
    </xf>
    <xf numFmtId="0" fontId="11" fillId="8" borderId="1" xfId="33" applyFont="1" applyFill="1" applyBorder="1" applyAlignment="1">
      <alignment vertical="center" wrapText="1"/>
    </xf>
    <xf numFmtId="0" fontId="11" fillId="8" borderId="111" xfId="33" applyFont="1" applyFill="1" applyBorder="1" applyAlignment="1">
      <alignment vertical="center"/>
    </xf>
    <xf numFmtId="0" fontId="11" fillId="8" borderId="1" xfId="33" applyFont="1" applyFill="1" applyBorder="1" applyAlignment="1">
      <alignment vertical="center"/>
    </xf>
    <xf numFmtId="38" fontId="10" fillId="30" borderId="124" xfId="29" applyNumberFormat="1" applyFont="1" applyFill="1" applyBorder="1" applyAlignment="1">
      <alignment vertical="center"/>
    </xf>
    <xf numFmtId="38" fontId="10" fillId="30" borderId="23" xfId="29" applyNumberFormat="1" applyFont="1" applyFill="1" applyBorder="1" applyAlignment="1">
      <alignment vertical="center"/>
    </xf>
    <xf numFmtId="38" fontId="10" fillId="30" borderId="152" xfId="29" applyNumberFormat="1" applyFont="1" applyFill="1" applyBorder="1" applyAlignment="1">
      <alignment vertical="center"/>
    </xf>
    <xf numFmtId="38" fontId="10" fillId="30" borderId="161" xfId="29" applyNumberFormat="1" applyFont="1" applyFill="1" applyBorder="1" applyAlignment="1">
      <alignment vertical="center"/>
    </xf>
    <xf numFmtId="38" fontId="10" fillId="30" borderId="175" xfId="29" applyNumberFormat="1" applyFont="1" applyFill="1" applyBorder="1" applyAlignment="1">
      <alignment vertical="center"/>
    </xf>
    <xf numFmtId="0" fontId="10" fillId="8" borderId="24" xfId="33" applyFont="1" applyFill="1" applyBorder="1" applyAlignment="1">
      <alignment vertical="center" wrapText="1"/>
    </xf>
    <xf numFmtId="38" fontId="10" fillId="15" borderId="24" xfId="29" applyNumberFormat="1" applyFont="1" applyFill="1" applyBorder="1" applyAlignment="1">
      <alignment horizontal="right" vertical="center"/>
    </xf>
    <xf numFmtId="0" fontId="10" fillId="8" borderId="24" xfId="33" applyFont="1" applyFill="1" applyBorder="1" applyAlignment="1">
      <alignment horizontal="left" vertical="top" wrapText="1"/>
    </xf>
    <xf numFmtId="10" fontId="10" fillId="8" borderId="140" xfId="33" applyNumberFormat="1" applyFont="1" applyFill="1" applyBorder="1" applyAlignment="1">
      <alignment vertical="center"/>
    </xf>
    <xf numFmtId="10" fontId="10" fillId="8" borderId="116" xfId="33" applyNumberFormat="1" applyFont="1" applyFill="1" applyBorder="1" applyAlignment="1">
      <alignment vertical="center"/>
    </xf>
    <xf numFmtId="179" fontId="10" fillId="8" borderId="139" xfId="33" applyNumberFormat="1" applyFont="1" applyFill="1" applyBorder="1" applyAlignment="1">
      <alignment vertical="center"/>
    </xf>
    <xf numFmtId="179" fontId="10" fillId="8" borderId="83" xfId="33" applyNumberFormat="1" applyFont="1" applyFill="1" applyBorder="1" applyAlignment="1">
      <alignment vertical="center"/>
    </xf>
    <xf numFmtId="0" fontId="102" fillId="29" borderId="0" xfId="34" applyFont="1" applyFill="1" applyAlignment="1">
      <alignment vertical="top"/>
    </xf>
    <xf numFmtId="177" fontId="10" fillId="29" borderId="0" xfId="33" applyNumberFormat="1" applyFont="1" applyFill="1" applyBorder="1" applyAlignment="1">
      <alignment vertical="center"/>
    </xf>
    <xf numFmtId="216" fontId="10" fillId="29" borderId="0" xfId="33" applyNumberFormat="1" applyFont="1" applyFill="1" applyBorder="1" applyAlignment="1">
      <alignment vertical="center"/>
    </xf>
    <xf numFmtId="216" fontId="10" fillId="29" borderId="0" xfId="33" applyNumberFormat="1" applyFont="1" applyFill="1" applyBorder="1" applyAlignment="1">
      <alignment horizontal="right" vertical="center"/>
    </xf>
    <xf numFmtId="216" fontId="10" fillId="29" borderId="0" xfId="26" applyNumberFormat="1" applyFont="1" applyFill="1" applyBorder="1" applyAlignment="1">
      <alignment vertical="center"/>
    </xf>
    <xf numFmtId="216" fontId="10" fillId="29" borderId="0" xfId="26" applyNumberFormat="1" applyFont="1" applyFill="1" applyBorder="1" applyAlignment="1">
      <alignment horizontal="right" vertical="center"/>
    </xf>
    <xf numFmtId="0" fontId="10" fillId="29" borderId="0" xfId="33" applyFont="1" applyFill="1" applyBorder="1" applyAlignment="1">
      <alignment horizontal="center" vertical="center"/>
    </xf>
    <xf numFmtId="9" fontId="10" fillId="29" borderId="0" xfId="26" applyNumberFormat="1" applyFont="1" applyFill="1" applyBorder="1" applyAlignment="1">
      <alignment horizontal="right" vertical="center"/>
    </xf>
    <xf numFmtId="9" fontId="10" fillId="29" borderId="0" xfId="26" applyNumberFormat="1" applyFont="1" applyFill="1" applyBorder="1" applyAlignment="1">
      <alignment vertical="center"/>
    </xf>
    <xf numFmtId="179" fontId="10" fillId="29" borderId="0" xfId="26" applyNumberFormat="1" applyFont="1" applyFill="1" applyBorder="1" applyAlignment="1">
      <alignment vertical="center"/>
    </xf>
    <xf numFmtId="10" fontId="10" fillId="29" borderId="0" xfId="26" applyNumberFormat="1" applyFont="1" applyFill="1" applyBorder="1" applyAlignment="1">
      <alignment horizontal="right" vertical="center"/>
    </xf>
    <xf numFmtId="10" fontId="10" fillId="29" borderId="0" xfId="26" applyNumberFormat="1" applyFont="1" applyFill="1" applyBorder="1" applyAlignment="1">
      <alignment vertical="center"/>
    </xf>
    <xf numFmtId="203" fontId="10" fillId="29" borderId="0" xfId="26" applyNumberFormat="1" applyFont="1" applyFill="1" applyBorder="1" applyAlignment="1">
      <alignment vertical="center"/>
    </xf>
    <xf numFmtId="203" fontId="10" fillId="29" borderId="0" xfId="26" applyNumberFormat="1" applyFont="1" applyFill="1" applyBorder="1" applyAlignment="1">
      <alignment horizontal="right" vertical="center"/>
    </xf>
    <xf numFmtId="191" fontId="10" fillId="29" borderId="0" xfId="26" applyNumberFormat="1" applyFont="1" applyFill="1" applyBorder="1" applyAlignment="1">
      <alignment horizontal="right" vertical="center"/>
    </xf>
    <xf numFmtId="191" fontId="10" fillId="29" borderId="0" xfId="26" applyNumberFormat="1" applyFont="1" applyFill="1" applyBorder="1" applyAlignment="1">
      <alignment vertical="center"/>
    </xf>
    <xf numFmtId="9" fontId="10" fillId="29" borderId="0" xfId="33" applyNumberFormat="1" applyFont="1" applyFill="1" applyBorder="1" applyAlignment="1">
      <alignment vertical="center"/>
    </xf>
    <xf numFmtId="177" fontId="27" fillId="30" borderId="0" xfId="33" applyNumberFormat="1" applyFont="1" applyFill="1" applyBorder="1" applyAlignment="1">
      <alignment vertical="center"/>
    </xf>
    <xf numFmtId="0" fontId="10" fillId="29" borderId="0" xfId="33" applyFont="1" applyFill="1" applyAlignment="1">
      <alignment horizontal="right" vertical="center"/>
    </xf>
    <xf numFmtId="177" fontId="27" fillId="29" borderId="0" xfId="33" applyNumberFormat="1" applyFont="1" applyFill="1" applyBorder="1" applyAlignment="1">
      <alignment vertical="center"/>
    </xf>
    <xf numFmtId="212" fontId="10" fillId="29" borderId="0" xfId="26" applyNumberFormat="1" applyFont="1" applyFill="1" applyBorder="1" applyAlignment="1">
      <alignment horizontal="right" vertical="center"/>
    </xf>
    <xf numFmtId="191" fontId="10" fillId="29" borderId="0" xfId="33" applyNumberFormat="1" applyFont="1" applyFill="1" applyBorder="1" applyAlignment="1">
      <alignment vertical="center"/>
    </xf>
    <xf numFmtId="38" fontId="10" fillId="30" borderId="0" xfId="29" applyNumberFormat="1" applyFont="1" applyFill="1" applyBorder="1" applyAlignment="1">
      <alignment vertical="center"/>
    </xf>
    <xf numFmtId="38" fontId="10" fillId="29" borderId="0" xfId="29" applyNumberFormat="1" applyFont="1" applyFill="1" applyBorder="1" applyAlignment="1">
      <alignment vertical="center"/>
    </xf>
    <xf numFmtId="40" fontId="10" fillId="29" borderId="0" xfId="29" applyNumberFormat="1" applyFont="1" applyFill="1" applyBorder="1" applyAlignment="1">
      <alignment horizontal="center" vertical="center"/>
    </xf>
    <xf numFmtId="38" fontId="17" fillId="30" borderId="0" xfId="29" applyNumberFormat="1" applyFont="1" applyFill="1" applyBorder="1" applyAlignment="1">
      <alignment vertical="center"/>
    </xf>
    <xf numFmtId="183" fontId="10" fillId="29" borderId="0" xfId="33" applyNumberFormat="1" applyFont="1" applyFill="1" applyBorder="1" applyAlignment="1">
      <alignment vertical="center"/>
    </xf>
    <xf numFmtId="38" fontId="17" fillId="38" borderId="0" xfId="29" applyNumberFormat="1" applyFont="1" applyFill="1" applyBorder="1" applyAlignment="1">
      <alignment vertical="center"/>
    </xf>
    <xf numFmtId="177" fontId="57" fillId="29" borderId="0" xfId="33" applyNumberFormat="1" applyFont="1" applyFill="1" applyBorder="1" applyAlignment="1">
      <alignment vertical="center"/>
    </xf>
    <xf numFmtId="184" fontId="57" fillId="29" borderId="0" xfId="33" applyNumberFormat="1" applyFont="1" applyFill="1" applyBorder="1" applyAlignment="1">
      <alignment vertical="center"/>
    </xf>
    <xf numFmtId="0" fontId="31" fillId="8" borderId="0" xfId="33" applyFont="1" applyFill="1" applyAlignment="1">
      <alignment vertical="center"/>
    </xf>
    <xf numFmtId="0" fontId="11" fillId="32" borderId="45" xfId="33" applyFont="1" applyFill="1" applyBorder="1" applyAlignment="1">
      <alignment vertical="center" wrapText="1"/>
    </xf>
    <xf numFmtId="0" fontId="17" fillId="8" borderId="0" xfId="33" applyFont="1" applyFill="1" applyAlignment="1">
      <alignment horizontal="left" vertical="center"/>
    </xf>
    <xf numFmtId="0" fontId="10" fillId="8" borderId="160" xfId="33" applyFont="1" applyFill="1" applyBorder="1" applyAlignment="1">
      <alignment vertical="center" wrapText="1"/>
    </xf>
    <xf numFmtId="0" fontId="10" fillId="8" borderId="123" xfId="33" applyFont="1" applyFill="1" applyBorder="1" applyAlignment="1">
      <alignment vertical="center" wrapText="1"/>
    </xf>
    <xf numFmtId="0" fontId="10" fillId="29" borderId="123" xfId="33" applyFont="1" applyFill="1" applyBorder="1" applyAlignment="1">
      <alignment vertical="center" wrapText="1"/>
    </xf>
    <xf numFmtId="0" fontId="10" fillId="8" borderId="159" xfId="33" applyFont="1" applyFill="1" applyBorder="1" applyAlignment="1">
      <alignment vertical="center" wrapText="1"/>
    </xf>
    <xf numFmtId="0" fontId="10" fillId="23" borderId="44" xfId="33" applyFont="1" applyFill="1" applyBorder="1" applyAlignment="1">
      <alignment vertical="center"/>
    </xf>
    <xf numFmtId="0" fontId="10" fillId="4" borderId="50" xfId="33" applyFont="1" applyFill="1" applyBorder="1" applyAlignment="1">
      <alignment vertical="center" wrapText="1"/>
    </xf>
    <xf numFmtId="38" fontId="17" fillId="4" borderId="11" xfId="29" applyNumberFormat="1" applyFont="1" applyFill="1" applyBorder="1" applyAlignment="1">
      <alignment vertical="center"/>
    </xf>
    <xf numFmtId="38" fontId="17" fillId="4" borderId="44" xfId="29" applyNumberFormat="1" applyFont="1" applyFill="1" applyBorder="1" applyAlignment="1">
      <alignment vertical="center"/>
    </xf>
    <xf numFmtId="38" fontId="17" fillId="4" borderId="180" xfId="29" applyNumberFormat="1" applyFont="1" applyFill="1" applyBorder="1" applyAlignment="1">
      <alignment vertical="center"/>
    </xf>
    <xf numFmtId="0" fontId="10" fillId="60" borderId="35" xfId="33" applyFont="1" applyFill="1" applyBorder="1" applyAlignment="1">
      <alignment vertical="center"/>
    </xf>
    <xf numFmtId="0" fontId="10" fillId="4" borderId="50" xfId="33" applyFont="1" applyFill="1" applyBorder="1" applyAlignment="1">
      <alignment vertical="center"/>
    </xf>
    <xf numFmtId="0" fontId="17" fillId="5" borderId="126" xfId="33" applyFont="1" applyFill="1" applyBorder="1" applyAlignment="1">
      <alignment vertical="center"/>
    </xf>
    <xf numFmtId="0" fontId="17" fillId="5" borderId="48" xfId="33" applyFont="1" applyFill="1" applyBorder="1" applyAlignment="1">
      <alignment vertical="center"/>
    </xf>
    <xf numFmtId="0" fontId="17" fillId="60" borderId="42" xfId="33" applyFont="1" applyFill="1" applyBorder="1" applyAlignment="1">
      <alignment vertical="center"/>
    </xf>
    <xf numFmtId="0" fontId="10" fillId="60" borderId="38" xfId="33" applyFont="1" applyFill="1" applyBorder="1" applyAlignment="1">
      <alignment vertical="center"/>
    </xf>
    <xf numFmtId="0" fontId="10" fillId="52" borderId="151" xfId="33" applyFont="1" applyFill="1" applyBorder="1" applyAlignment="1">
      <alignment vertical="center"/>
    </xf>
    <xf numFmtId="38" fontId="10" fillId="0" borderId="45" xfId="29" applyNumberFormat="1" applyFont="1" applyFill="1" applyBorder="1" applyAlignment="1">
      <alignment vertical="center"/>
    </xf>
    <xf numFmtId="38" fontId="10" fillId="0" borderId="100" xfId="29" applyNumberFormat="1" applyFont="1" applyFill="1" applyBorder="1" applyAlignment="1">
      <alignment vertical="center"/>
    </xf>
    <xf numFmtId="38" fontId="10" fillId="0" borderId="51" xfId="29" applyNumberFormat="1" applyFont="1" applyFill="1" applyBorder="1" applyAlignment="1">
      <alignment vertical="center"/>
    </xf>
    <xf numFmtId="0" fontId="10" fillId="29" borderId="160" xfId="33" applyFont="1" applyFill="1" applyBorder="1" applyAlignment="1">
      <alignment vertical="center"/>
    </xf>
    <xf numFmtId="0" fontId="10" fillId="29" borderId="124" xfId="33" applyFont="1" applyFill="1" applyBorder="1" applyAlignment="1">
      <alignment vertical="center"/>
    </xf>
    <xf numFmtId="0" fontId="10" fillId="29" borderId="123" xfId="33" applyFont="1" applyFill="1" applyBorder="1" applyAlignment="1">
      <alignment vertical="center"/>
    </xf>
    <xf numFmtId="0" fontId="10" fillId="29" borderId="161" xfId="33" applyFont="1" applyFill="1" applyBorder="1" applyAlignment="1">
      <alignment vertical="center"/>
    </xf>
    <xf numFmtId="0" fontId="10" fillId="29" borderId="150" xfId="33" applyFont="1" applyFill="1" applyBorder="1" applyAlignment="1">
      <alignment vertical="center"/>
    </xf>
    <xf numFmtId="0" fontId="10" fillId="29" borderId="151" xfId="33" applyFont="1" applyFill="1" applyBorder="1" applyAlignment="1">
      <alignment vertical="center"/>
    </xf>
    <xf numFmtId="0" fontId="10" fillId="29" borderId="122" xfId="33" applyFont="1" applyFill="1" applyBorder="1" applyAlignment="1">
      <alignment vertical="center"/>
    </xf>
    <xf numFmtId="0" fontId="10" fillId="44" borderId="53" xfId="33" applyFont="1" applyFill="1" applyBorder="1" applyAlignment="1">
      <alignment vertical="center"/>
    </xf>
    <xf numFmtId="0" fontId="10" fillId="44" borderId="4" xfId="33" applyFont="1" applyFill="1" applyBorder="1" applyAlignment="1">
      <alignment vertical="center"/>
    </xf>
    <xf numFmtId="0" fontId="10" fillId="29" borderId="172" xfId="33" applyFont="1" applyFill="1" applyBorder="1" applyAlignment="1">
      <alignment vertical="center" wrapText="1"/>
    </xf>
    <xf numFmtId="0" fontId="10" fillId="29" borderId="171" xfId="33" applyFont="1" applyFill="1" applyBorder="1" applyAlignment="1">
      <alignment vertical="center"/>
    </xf>
    <xf numFmtId="0" fontId="10" fillId="29" borderId="170" xfId="33" applyFont="1" applyFill="1" applyBorder="1" applyAlignment="1">
      <alignment vertical="center"/>
    </xf>
    <xf numFmtId="0" fontId="10" fillId="8" borderId="135" xfId="33" applyFont="1" applyFill="1" applyBorder="1" applyAlignment="1">
      <alignment vertical="center"/>
    </xf>
    <xf numFmtId="0" fontId="10" fillId="8" borderId="158" xfId="33" applyFont="1" applyFill="1" applyBorder="1" applyAlignment="1">
      <alignment vertical="center"/>
    </xf>
    <xf numFmtId="0" fontId="10" fillId="29" borderId="158" xfId="33" applyFont="1" applyFill="1" applyBorder="1" applyAlignment="1">
      <alignment vertical="center"/>
    </xf>
    <xf numFmtId="0" fontId="10" fillId="29" borderId="103" xfId="33" applyFont="1" applyFill="1" applyBorder="1" applyAlignment="1">
      <alignment vertical="center"/>
    </xf>
    <xf numFmtId="0" fontId="10" fillId="8" borderId="100" xfId="33" applyFont="1" applyFill="1" applyBorder="1" applyAlignment="1">
      <alignment vertical="center"/>
    </xf>
    <xf numFmtId="0" fontId="10" fillId="8" borderId="124" xfId="33" applyFont="1" applyFill="1" applyBorder="1" applyAlignment="1">
      <alignment vertical="center"/>
    </xf>
    <xf numFmtId="0" fontId="10" fillId="29" borderId="104" xfId="33" applyFont="1" applyFill="1" applyBorder="1" applyAlignment="1">
      <alignment vertical="center"/>
    </xf>
    <xf numFmtId="0" fontId="10" fillId="44" borderId="50" xfId="33" applyFont="1" applyFill="1" applyBorder="1" applyAlignment="1">
      <alignment vertical="center"/>
    </xf>
    <xf numFmtId="0" fontId="10" fillId="29" borderId="45" xfId="33" applyFont="1" applyFill="1" applyBorder="1" applyAlignment="1">
      <alignment vertical="center"/>
    </xf>
    <xf numFmtId="0" fontId="17" fillId="5" borderId="48" xfId="33" applyFont="1" applyFill="1" applyBorder="1" applyAlignment="1">
      <alignment vertical="center" wrapText="1"/>
    </xf>
    <xf numFmtId="38" fontId="17" fillId="5" borderId="4" xfId="29" applyNumberFormat="1" applyFont="1" applyFill="1" applyBorder="1" applyAlignment="1">
      <alignment vertical="center"/>
    </xf>
    <xf numFmtId="38" fontId="17" fillId="5" borderId="32" xfId="29" applyNumberFormat="1" applyFont="1" applyFill="1" applyBorder="1" applyAlignment="1">
      <alignment vertical="center"/>
    </xf>
    <xf numFmtId="38" fontId="17" fillId="5" borderId="59" xfId="29" applyNumberFormat="1" applyFont="1" applyFill="1" applyBorder="1" applyAlignment="1">
      <alignment vertical="center"/>
    </xf>
    <xf numFmtId="0" fontId="10" fillId="60" borderId="38" xfId="33" applyFont="1" applyFill="1" applyBorder="1" applyAlignment="1">
      <alignment vertical="center" wrapText="1"/>
    </xf>
    <xf numFmtId="38" fontId="17" fillId="60" borderId="39" xfId="29" applyNumberFormat="1" applyFont="1" applyFill="1" applyBorder="1" applyAlignment="1">
      <alignment vertical="center"/>
    </xf>
    <xf numFmtId="38" fontId="17" fillId="60" borderId="40" xfId="29" applyNumberFormat="1" applyFont="1" applyFill="1" applyBorder="1" applyAlignment="1">
      <alignment vertical="center"/>
    </xf>
    <xf numFmtId="0" fontId="17" fillId="5" borderId="0" xfId="33" applyFont="1" applyFill="1" applyBorder="1" applyAlignment="1">
      <alignment vertical="center"/>
    </xf>
    <xf numFmtId="0" fontId="10" fillId="5" borderId="102" xfId="33" applyFont="1" applyFill="1" applyBorder="1" applyAlignment="1">
      <alignment vertical="center"/>
    </xf>
    <xf numFmtId="0" fontId="10" fillId="5" borderId="18" xfId="33" applyFont="1" applyFill="1" applyBorder="1" applyAlignment="1">
      <alignment vertical="center"/>
    </xf>
    <xf numFmtId="0" fontId="17" fillId="12" borderId="37" xfId="33" applyFont="1" applyFill="1" applyBorder="1" applyAlignment="1">
      <alignment vertical="center"/>
    </xf>
    <xf numFmtId="0" fontId="10" fillId="12" borderId="102" xfId="33" applyFont="1" applyFill="1" applyBorder="1" applyAlignment="1">
      <alignment vertical="center"/>
    </xf>
    <xf numFmtId="0" fontId="10" fillId="12" borderId="18" xfId="33" applyFont="1" applyFill="1" applyBorder="1" applyAlignment="1">
      <alignment vertical="center"/>
    </xf>
    <xf numFmtId="0" fontId="10" fillId="50" borderId="0" xfId="33" applyFont="1" applyFill="1" applyBorder="1" applyAlignment="1">
      <alignment vertical="center"/>
    </xf>
    <xf numFmtId="0" fontId="17" fillId="60" borderId="55" xfId="33" applyFont="1" applyFill="1" applyBorder="1" applyAlignment="1">
      <alignment vertical="center"/>
    </xf>
    <xf numFmtId="0" fontId="10" fillId="60" borderId="55" xfId="33" applyFont="1" applyFill="1" applyBorder="1" applyAlignment="1">
      <alignment vertical="center"/>
    </xf>
    <xf numFmtId="0" fontId="10" fillId="60" borderId="60" xfId="33" applyFont="1" applyFill="1" applyBorder="1" applyAlignment="1">
      <alignment vertical="center"/>
    </xf>
    <xf numFmtId="0" fontId="25" fillId="5" borderId="0" xfId="33" applyFont="1" applyFill="1" applyBorder="1" applyAlignment="1">
      <alignment vertical="center"/>
    </xf>
    <xf numFmtId="0" fontId="10" fillId="5" borderId="0" xfId="33" applyFont="1" applyFill="1" applyBorder="1" applyAlignment="1">
      <alignment vertical="center"/>
    </xf>
    <xf numFmtId="0" fontId="10" fillId="5" borderId="7" xfId="33" applyFont="1" applyFill="1" applyBorder="1" applyAlignment="1">
      <alignment vertical="center"/>
    </xf>
    <xf numFmtId="0" fontId="17" fillId="26" borderId="37" xfId="33" applyFont="1" applyFill="1" applyBorder="1" applyAlignment="1">
      <alignment vertical="center"/>
    </xf>
    <xf numFmtId="0" fontId="10" fillId="12" borderId="0" xfId="33" applyFont="1" applyFill="1" applyBorder="1" applyAlignment="1">
      <alignment vertical="center"/>
    </xf>
    <xf numFmtId="0" fontId="71" fillId="50" borderId="37" xfId="33" applyFont="1" applyFill="1" applyBorder="1" applyAlignment="1">
      <alignment vertical="center"/>
    </xf>
    <xf numFmtId="0" fontId="25" fillId="60" borderId="55" xfId="33" applyFont="1" applyFill="1" applyBorder="1" applyAlignment="1">
      <alignment vertical="center"/>
    </xf>
    <xf numFmtId="0" fontId="71" fillId="60" borderId="55" xfId="33" applyFont="1" applyFill="1" applyBorder="1" applyAlignment="1">
      <alignment vertical="center"/>
    </xf>
    <xf numFmtId="38" fontId="10" fillId="5" borderId="4" xfId="29" applyNumberFormat="1" applyFont="1" applyFill="1" applyBorder="1" applyAlignment="1">
      <alignment vertical="center"/>
    </xf>
    <xf numFmtId="0" fontId="10" fillId="12" borderId="7" xfId="33" applyFont="1" applyFill="1" applyBorder="1" applyAlignment="1">
      <alignment vertical="center"/>
    </xf>
    <xf numFmtId="0" fontId="10" fillId="50" borderId="98" xfId="33" applyFont="1" applyFill="1" applyBorder="1" applyAlignment="1">
      <alignment vertical="center"/>
    </xf>
    <xf numFmtId="0" fontId="55" fillId="29" borderId="0" xfId="33" applyFont="1" applyFill="1" applyAlignment="1">
      <alignment horizontal="left" vertical="top" wrapText="1"/>
    </xf>
    <xf numFmtId="224" fontId="61" fillId="46" borderId="0" xfId="0" applyNumberFormat="1" applyFont="1" applyFill="1" applyBorder="1" applyAlignment="1">
      <alignment horizontal="center" vertical="center" readingOrder="1"/>
    </xf>
    <xf numFmtId="224" fontId="61" fillId="22" borderId="0" xfId="0" applyNumberFormat="1" applyFont="1" applyFill="1" applyBorder="1" applyAlignment="1">
      <alignment horizontal="center" vertical="center" readingOrder="1"/>
    </xf>
    <xf numFmtId="38" fontId="17" fillId="60" borderId="181" xfId="29" applyNumberFormat="1" applyFont="1" applyFill="1" applyBorder="1" applyAlignment="1">
      <alignment vertical="center"/>
    </xf>
    <xf numFmtId="38" fontId="17" fillId="5" borderId="165" xfId="29" applyNumberFormat="1" applyFont="1" applyFill="1" applyBorder="1" applyAlignment="1">
      <alignment vertical="center"/>
    </xf>
    <xf numFmtId="0" fontId="11" fillId="32" borderId="22" xfId="33" applyFont="1" applyFill="1" applyBorder="1" applyAlignment="1">
      <alignment vertical="center" wrapText="1"/>
    </xf>
    <xf numFmtId="0" fontId="111" fillId="8" borderId="0" xfId="31" applyFont="1" applyFill="1"/>
    <xf numFmtId="0" fontId="55" fillId="29" borderId="0" xfId="33" applyFont="1" applyFill="1" applyAlignment="1">
      <alignment vertical="top"/>
    </xf>
    <xf numFmtId="0" fontId="10" fillId="8" borderId="92" xfId="33" applyFont="1" applyFill="1" applyBorder="1" applyAlignment="1">
      <alignment horizontal="left" vertical="center"/>
    </xf>
    <xf numFmtId="0" fontId="107" fillId="8" borderId="0" xfId="33" applyFont="1" applyFill="1" applyAlignment="1">
      <alignment horizontal="left" vertical="center"/>
    </xf>
    <xf numFmtId="199" fontId="10" fillId="29" borderId="0" xfId="0" quotePrefix="1" applyNumberFormat="1" applyFont="1" applyFill="1" applyAlignment="1">
      <alignment horizontal="right" vertical="center"/>
    </xf>
    <xf numFmtId="0" fontId="10" fillId="29" borderId="1" xfId="0" applyFont="1" applyFill="1" applyBorder="1">
      <alignment vertical="center"/>
    </xf>
    <xf numFmtId="0" fontId="10" fillId="0" borderId="1" xfId="0" applyFont="1" applyFill="1" applyBorder="1">
      <alignment vertical="center"/>
    </xf>
    <xf numFmtId="0" fontId="80" fillId="29" borderId="1" xfId="28" applyFont="1" applyFill="1" applyBorder="1" applyAlignment="1" applyProtection="1">
      <alignment vertical="center" wrapText="1"/>
    </xf>
    <xf numFmtId="0" fontId="80" fillId="29" borderId="1" xfId="28" applyFont="1" applyFill="1" applyBorder="1" applyAlignment="1" applyProtection="1">
      <alignment vertical="center"/>
    </xf>
    <xf numFmtId="0" fontId="10" fillId="0" borderId="1" xfId="0" quotePrefix="1" applyFont="1" applyFill="1" applyBorder="1">
      <alignment vertical="center"/>
    </xf>
    <xf numFmtId="0" fontId="10" fillId="36" borderId="1" xfId="0" applyFont="1" applyFill="1" applyBorder="1" applyAlignment="1">
      <alignment vertical="center" wrapText="1"/>
    </xf>
    <xf numFmtId="0" fontId="10" fillId="29" borderId="0" xfId="0" applyFont="1" applyFill="1" applyBorder="1" applyAlignment="1">
      <alignment vertical="center" wrapText="1"/>
    </xf>
    <xf numFmtId="0" fontId="80" fillId="29" borderId="0" xfId="28" applyFont="1" applyFill="1" applyBorder="1" applyAlignment="1" applyProtection="1">
      <alignment vertical="center" wrapText="1"/>
    </xf>
    <xf numFmtId="0" fontId="10" fillId="29" borderId="132" xfId="33" applyFont="1" applyFill="1" applyBorder="1" applyAlignment="1">
      <alignment vertical="center"/>
    </xf>
    <xf numFmtId="0" fontId="25" fillId="60" borderId="36" xfId="33" applyFont="1" applyFill="1" applyBorder="1" applyAlignment="1">
      <alignment vertical="center"/>
    </xf>
    <xf numFmtId="0" fontId="10" fillId="60" borderId="36" xfId="33" applyFont="1" applyFill="1" applyBorder="1" applyAlignment="1">
      <alignment vertical="center"/>
    </xf>
    <xf numFmtId="0" fontId="10" fillId="5" borderId="20" xfId="33" applyFont="1" applyFill="1" applyBorder="1" applyAlignment="1">
      <alignment vertical="center"/>
    </xf>
    <xf numFmtId="0" fontId="10" fillId="5" borderId="94" xfId="33" applyFont="1" applyFill="1" applyBorder="1" applyAlignment="1">
      <alignment vertical="center"/>
    </xf>
    <xf numFmtId="0" fontId="17" fillId="60" borderId="36" xfId="33" applyFont="1" applyFill="1" applyBorder="1" applyAlignment="1">
      <alignment vertical="center"/>
    </xf>
    <xf numFmtId="0" fontId="17" fillId="26" borderId="179" xfId="33" applyFont="1" applyFill="1" applyBorder="1" applyAlignment="1">
      <alignment vertical="center"/>
    </xf>
    <xf numFmtId="0" fontId="10" fillId="12" borderId="20" xfId="33" applyFont="1" applyFill="1" applyBorder="1" applyAlignment="1">
      <alignment vertical="center"/>
    </xf>
    <xf numFmtId="0" fontId="10" fillId="12" borderId="94" xfId="33" applyFont="1" applyFill="1" applyBorder="1" applyAlignment="1">
      <alignment vertical="center"/>
    </xf>
    <xf numFmtId="0" fontId="71" fillId="60" borderId="36" xfId="33" applyFont="1" applyFill="1" applyBorder="1" applyAlignment="1">
      <alignment vertical="center"/>
    </xf>
    <xf numFmtId="0" fontId="10" fillId="60" borderId="167" xfId="33" applyFont="1" applyFill="1" applyBorder="1" applyAlignment="1">
      <alignment vertical="center"/>
    </xf>
    <xf numFmtId="0" fontId="17" fillId="50" borderId="179" xfId="33" applyFont="1" applyFill="1" applyBorder="1" applyAlignment="1">
      <alignment vertical="center"/>
    </xf>
    <xf numFmtId="0" fontId="10" fillId="50" borderId="20" xfId="33" applyFont="1" applyFill="1" applyBorder="1" applyAlignment="1">
      <alignment vertical="center"/>
    </xf>
    <xf numFmtId="0" fontId="10" fillId="50" borderId="67" xfId="33" applyFont="1" applyFill="1" applyBorder="1" applyAlignment="1">
      <alignment vertical="center"/>
    </xf>
    <xf numFmtId="0" fontId="71" fillId="50" borderId="179" xfId="33" applyFont="1" applyFill="1" applyBorder="1" applyAlignment="1">
      <alignment vertical="center"/>
    </xf>
    <xf numFmtId="0" fontId="17" fillId="60" borderId="37" xfId="33" applyFont="1" applyFill="1" applyBorder="1" applyAlignment="1">
      <alignment vertical="center"/>
    </xf>
    <xf numFmtId="0" fontId="10" fillId="60" borderId="70" xfId="33" applyFont="1" applyFill="1" applyBorder="1" applyAlignment="1">
      <alignment vertical="center" wrapText="1"/>
    </xf>
    <xf numFmtId="38" fontId="17" fillId="60" borderId="70" xfId="33" applyNumberFormat="1" applyFont="1" applyFill="1" applyBorder="1" applyAlignment="1">
      <alignment vertical="center" wrapText="1"/>
    </xf>
    <xf numFmtId="0" fontId="17" fillId="5" borderId="44" xfId="33" applyFont="1" applyFill="1" applyBorder="1" applyAlignment="1">
      <alignment vertical="center"/>
    </xf>
    <xf numFmtId="0" fontId="17" fillId="5" borderId="49" xfId="33" applyFont="1" applyFill="1" applyBorder="1" applyAlignment="1">
      <alignment vertical="center"/>
    </xf>
    <xf numFmtId="38" fontId="10" fillId="5" borderId="1" xfId="29" applyNumberFormat="1" applyFont="1" applyFill="1" applyBorder="1" applyAlignment="1">
      <alignment vertical="center"/>
    </xf>
    <xf numFmtId="38" fontId="17" fillId="5" borderId="1" xfId="29" applyNumberFormat="1" applyFont="1" applyFill="1" applyBorder="1" applyAlignment="1">
      <alignment vertical="center"/>
    </xf>
    <xf numFmtId="0" fontId="10" fillId="60" borderId="70" xfId="33" applyFont="1" applyFill="1" applyBorder="1" applyAlignment="1">
      <alignment vertical="center"/>
    </xf>
    <xf numFmtId="0" fontId="25" fillId="5" borderId="44" xfId="33" applyFont="1" applyFill="1" applyBorder="1" applyAlignment="1">
      <alignment vertical="center"/>
    </xf>
    <xf numFmtId="0" fontId="17" fillId="5" borderId="21" xfId="33" applyFont="1" applyFill="1" applyBorder="1" applyAlignment="1">
      <alignment vertical="center"/>
    </xf>
    <xf numFmtId="38" fontId="17" fillId="60" borderId="39" xfId="33" applyNumberFormat="1" applyFont="1" applyFill="1" applyBorder="1" applyAlignment="1">
      <alignment vertical="center" wrapText="1"/>
    </xf>
    <xf numFmtId="0" fontId="27" fillId="8" borderId="0" xfId="33" applyFont="1" applyFill="1" applyAlignment="1">
      <alignment vertical="center"/>
    </xf>
    <xf numFmtId="183" fontId="27" fillId="30" borderId="52" xfId="33" applyNumberFormat="1" applyFont="1" applyFill="1" applyBorder="1" applyAlignment="1">
      <alignment vertical="center"/>
    </xf>
    <xf numFmtId="176" fontId="27" fillId="20" borderId="54" xfId="33" applyNumberFormat="1" applyFont="1" applyFill="1" applyBorder="1" applyAlignment="1">
      <alignment vertical="center"/>
    </xf>
    <xf numFmtId="183" fontId="27" fillId="30" borderId="20" xfId="33" applyNumberFormat="1" applyFont="1" applyFill="1" applyBorder="1" applyAlignment="1">
      <alignment vertical="center"/>
    </xf>
    <xf numFmtId="176" fontId="27" fillId="30" borderId="3" xfId="33" applyNumberFormat="1" applyFont="1" applyFill="1" applyBorder="1" applyAlignment="1">
      <alignment vertical="center"/>
    </xf>
    <xf numFmtId="176" fontId="27" fillId="30" borderId="1" xfId="33" applyNumberFormat="1" applyFont="1" applyFill="1" applyBorder="1" applyAlignment="1">
      <alignment vertical="center"/>
    </xf>
    <xf numFmtId="176" fontId="27" fillId="30" borderId="33" xfId="33" applyNumberFormat="1" applyFont="1" applyFill="1" applyBorder="1" applyAlignment="1">
      <alignment vertical="center"/>
    </xf>
    <xf numFmtId="176" fontId="27" fillId="20" borderId="155" xfId="33" applyNumberFormat="1" applyFont="1" applyFill="1" applyBorder="1" applyAlignment="1">
      <alignment vertical="center"/>
    </xf>
    <xf numFmtId="176" fontId="27" fillId="20" borderId="156" xfId="33" applyNumberFormat="1" applyFont="1" applyFill="1" applyBorder="1" applyAlignment="1">
      <alignment vertical="center"/>
    </xf>
    <xf numFmtId="212" fontId="10" fillId="8" borderId="1" xfId="33" applyNumberFormat="1" applyFont="1" applyFill="1" applyBorder="1" applyAlignment="1">
      <alignment vertical="center"/>
    </xf>
    <xf numFmtId="212" fontId="10" fillId="8" borderId="4" xfId="33" applyNumberFormat="1" applyFont="1" applyFill="1" applyBorder="1" applyAlignment="1">
      <alignment vertical="center"/>
    </xf>
    <xf numFmtId="0" fontId="10" fillId="44" borderId="21" xfId="33" applyFont="1" applyFill="1" applyBorder="1" applyAlignment="1">
      <alignment vertical="center"/>
    </xf>
    <xf numFmtId="0" fontId="10" fillId="8" borderId="75" xfId="33" applyFont="1" applyFill="1" applyBorder="1" applyAlignment="1">
      <alignment vertical="center"/>
    </xf>
    <xf numFmtId="0" fontId="10" fillId="29" borderId="73" xfId="33" applyFont="1" applyFill="1" applyBorder="1" applyAlignment="1">
      <alignment vertical="center"/>
    </xf>
    <xf numFmtId="226" fontId="10" fillId="8" borderId="1" xfId="33" applyNumberFormat="1" applyFont="1" applyFill="1" applyBorder="1" applyAlignment="1">
      <alignment vertical="center"/>
    </xf>
    <xf numFmtId="227" fontId="10" fillId="8" borderId="1" xfId="33" applyNumberFormat="1" applyFont="1" applyFill="1" applyBorder="1" applyAlignment="1">
      <alignment vertical="center"/>
    </xf>
    <xf numFmtId="183" fontId="57" fillId="8" borderId="1" xfId="33" applyNumberFormat="1" applyFont="1" applyFill="1" applyBorder="1" applyAlignment="1">
      <alignment vertical="center"/>
    </xf>
    <xf numFmtId="226" fontId="10" fillId="29" borderId="9" xfId="33" applyNumberFormat="1" applyFont="1" applyFill="1" applyBorder="1" applyAlignment="1">
      <alignment vertical="center"/>
    </xf>
    <xf numFmtId="228" fontId="10" fillId="29" borderId="9" xfId="33" applyNumberFormat="1" applyFont="1" applyFill="1" applyBorder="1" applyAlignment="1">
      <alignment vertical="center"/>
    </xf>
    <xf numFmtId="226" fontId="10" fillId="29" borderId="1" xfId="33" applyNumberFormat="1" applyFont="1" applyFill="1" applyBorder="1" applyAlignment="1">
      <alignment vertical="center"/>
    </xf>
    <xf numFmtId="229" fontId="10" fillId="8" borderId="1" xfId="33" applyNumberFormat="1" applyFont="1" applyFill="1" applyBorder="1" applyAlignment="1">
      <alignment vertical="center"/>
    </xf>
    <xf numFmtId="226" fontId="10" fillId="8" borderId="4" xfId="33" applyNumberFormat="1" applyFont="1" applyFill="1" applyBorder="1" applyAlignment="1">
      <alignment vertical="center"/>
    </xf>
    <xf numFmtId="226" fontId="10" fillId="8" borderId="9" xfId="33" applyNumberFormat="1" applyFont="1" applyFill="1" applyBorder="1" applyAlignment="1">
      <alignment vertical="center"/>
    </xf>
    <xf numFmtId="226" fontId="10" fillId="8" borderId="11" xfId="33" applyNumberFormat="1" applyFont="1" applyFill="1" applyBorder="1" applyAlignment="1">
      <alignment vertical="center"/>
    </xf>
    <xf numFmtId="191" fontId="10" fillId="20" borderId="1" xfId="26" applyNumberFormat="1" applyFont="1" applyFill="1" applyBorder="1" applyAlignment="1">
      <alignment vertical="center"/>
    </xf>
    <xf numFmtId="230" fontId="10" fillId="29" borderId="1" xfId="33" applyNumberFormat="1" applyFont="1" applyFill="1" applyBorder="1" applyAlignment="1">
      <alignment vertical="center"/>
    </xf>
    <xf numFmtId="177" fontId="10" fillId="8" borderId="11" xfId="33" applyNumberFormat="1" applyFont="1" applyFill="1" applyBorder="1" applyAlignment="1">
      <alignment vertical="center"/>
    </xf>
    <xf numFmtId="10" fontId="10" fillId="8" borderId="11" xfId="26" applyNumberFormat="1" applyFont="1" applyFill="1" applyBorder="1" applyAlignment="1">
      <alignment vertical="center"/>
    </xf>
    <xf numFmtId="179" fontId="10" fillId="8" borderId="9" xfId="26" applyNumberFormat="1" applyFont="1" applyFill="1" applyBorder="1" applyAlignment="1">
      <alignment vertical="center"/>
    </xf>
    <xf numFmtId="191" fontId="10" fillId="22" borderId="53" xfId="26" applyNumberFormat="1" applyFont="1" applyFill="1" applyBorder="1" applyAlignment="1">
      <alignment vertical="center"/>
    </xf>
    <xf numFmtId="191" fontId="10" fillId="21" borderId="53" xfId="26" applyNumberFormat="1" applyFont="1" applyFill="1" applyBorder="1" applyAlignment="1">
      <alignment vertical="center"/>
    </xf>
    <xf numFmtId="191" fontId="10" fillId="44" borderId="1" xfId="26" applyNumberFormat="1" applyFont="1" applyFill="1" applyBorder="1" applyAlignment="1">
      <alignment vertical="center"/>
    </xf>
    <xf numFmtId="191" fontId="10" fillId="8" borderId="9" xfId="26" applyNumberFormat="1" applyFont="1" applyFill="1" applyBorder="1" applyAlignment="1">
      <alignment vertical="center"/>
    </xf>
    <xf numFmtId="191" fontId="10" fillId="23" borderId="4" xfId="26" applyNumberFormat="1" applyFont="1" applyFill="1" applyBorder="1" applyAlignment="1">
      <alignment vertical="center"/>
    </xf>
    <xf numFmtId="212" fontId="10" fillId="8" borderId="1" xfId="26" applyNumberFormat="1" applyFont="1" applyFill="1" applyBorder="1" applyAlignment="1">
      <alignment vertical="center"/>
    </xf>
    <xf numFmtId="191" fontId="10" fillId="22" borderId="1" xfId="26" applyNumberFormat="1" applyFont="1" applyFill="1" applyBorder="1" applyAlignment="1">
      <alignment vertical="center"/>
    </xf>
    <xf numFmtId="212" fontId="10" fillId="44" borderId="1" xfId="26" applyNumberFormat="1" applyFont="1" applyFill="1" applyBorder="1" applyAlignment="1">
      <alignment vertical="center"/>
    </xf>
    <xf numFmtId="212" fontId="10" fillId="21" borderId="53" xfId="26" applyNumberFormat="1" applyFont="1" applyFill="1" applyBorder="1" applyAlignment="1">
      <alignment vertical="center"/>
    </xf>
    <xf numFmtId="191" fontId="10" fillId="29" borderId="1" xfId="33" applyNumberFormat="1" applyFont="1" applyFill="1" applyBorder="1" applyAlignment="1">
      <alignment vertical="center"/>
    </xf>
    <xf numFmtId="212" fontId="10" fillId="52" borderId="1" xfId="26" applyNumberFormat="1" applyFont="1" applyFill="1" applyBorder="1" applyAlignment="1">
      <alignment horizontal="right" vertical="center"/>
    </xf>
    <xf numFmtId="212" fontId="10" fillId="29" borderId="1" xfId="26" applyNumberFormat="1" applyFont="1" applyFill="1" applyBorder="1" applyAlignment="1">
      <alignment vertical="center"/>
    </xf>
    <xf numFmtId="212" fontId="10" fillId="22" borderId="53" xfId="26" applyNumberFormat="1" applyFont="1" applyFill="1" applyBorder="1" applyAlignment="1">
      <alignment vertical="center"/>
    </xf>
    <xf numFmtId="0" fontId="11" fillId="8" borderId="11" xfId="33" applyFont="1" applyFill="1" applyBorder="1" applyAlignment="1">
      <alignment vertical="center"/>
    </xf>
    <xf numFmtId="0" fontId="25" fillId="25" borderId="33" xfId="33" applyFont="1" applyFill="1" applyBorder="1" applyAlignment="1">
      <alignment vertical="center"/>
    </xf>
    <xf numFmtId="216" fontId="10" fillId="8" borderId="1" xfId="26" applyNumberFormat="1" applyFont="1" applyFill="1" applyBorder="1" applyAlignment="1">
      <alignment horizontal="right" vertical="center"/>
    </xf>
    <xf numFmtId="212" fontId="10" fillId="20" borderId="1" xfId="26" applyNumberFormat="1" applyFont="1" applyFill="1" applyBorder="1" applyAlignment="1">
      <alignment vertical="center"/>
    </xf>
    <xf numFmtId="212" fontId="10" fillId="23" borderId="4" xfId="26" applyNumberFormat="1" applyFont="1" applyFill="1" applyBorder="1" applyAlignment="1">
      <alignment vertical="center"/>
    </xf>
    <xf numFmtId="0" fontId="11" fillId="29" borderId="45" xfId="33" applyFont="1" applyFill="1" applyBorder="1" applyAlignment="1">
      <alignment vertical="center"/>
    </xf>
    <xf numFmtId="0" fontId="11" fillId="29" borderId="22" xfId="33" applyFont="1" applyFill="1" applyBorder="1" applyAlignment="1">
      <alignment vertical="center"/>
    </xf>
    <xf numFmtId="0" fontId="11" fillId="8" borderId="24" xfId="33" applyFont="1" applyFill="1" applyBorder="1" applyAlignment="1">
      <alignment vertical="center"/>
    </xf>
    <xf numFmtId="0" fontId="10" fillId="52" borderId="74" xfId="33" applyFont="1" applyFill="1" applyBorder="1" applyAlignment="1">
      <alignment vertical="center" wrapText="1"/>
    </xf>
    <xf numFmtId="0" fontId="85" fillId="8" borderId="1" xfId="33" applyFont="1" applyFill="1" applyBorder="1" applyAlignment="1">
      <alignment vertical="center" wrapText="1"/>
    </xf>
    <xf numFmtId="226" fontId="10" fillId="29" borderId="4" xfId="33" applyNumberFormat="1" applyFont="1" applyFill="1" applyBorder="1" applyAlignment="1">
      <alignment vertical="center"/>
    </xf>
    <xf numFmtId="10" fontId="10" fillId="8" borderId="9" xfId="33" applyNumberFormat="1" applyFont="1" applyFill="1" applyBorder="1" applyAlignment="1">
      <alignment vertical="center"/>
    </xf>
    <xf numFmtId="177" fontId="10" fillId="8" borderId="29" xfId="33" applyNumberFormat="1" applyFont="1" applyFill="1" applyBorder="1" applyAlignment="1">
      <alignment vertical="center"/>
    </xf>
    <xf numFmtId="177" fontId="10" fillId="8" borderId="97" xfId="33" applyNumberFormat="1" applyFont="1" applyFill="1" applyBorder="1" applyAlignment="1">
      <alignment vertical="center"/>
    </xf>
    <xf numFmtId="177" fontId="10" fillId="8" borderId="30" xfId="33" applyNumberFormat="1" applyFont="1" applyFill="1" applyBorder="1" applyAlignment="1">
      <alignment vertical="center"/>
    </xf>
    <xf numFmtId="177" fontId="10" fillId="8" borderId="57" xfId="33" applyNumberFormat="1" applyFont="1" applyFill="1" applyBorder="1" applyAlignment="1">
      <alignment vertical="center"/>
    </xf>
    <xf numFmtId="177" fontId="10" fillId="8" borderId="118" xfId="33" applyNumberFormat="1" applyFont="1" applyFill="1" applyBorder="1" applyAlignment="1">
      <alignment vertical="center"/>
    </xf>
    <xf numFmtId="177" fontId="10" fillId="8" borderId="31" xfId="33" applyNumberFormat="1" applyFont="1" applyFill="1" applyBorder="1" applyAlignment="1">
      <alignment vertical="center"/>
    </xf>
    <xf numFmtId="177" fontId="10" fillId="8" borderId="39" xfId="33" applyNumberFormat="1" applyFont="1" applyFill="1" applyBorder="1" applyAlignment="1">
      <alignment vertical="center"/>
    </xf>
    <xf numFmtId="177" fontId="10" fillId="8" borderId="86" xfId="33" applyNumberFormat="1" applyFont="1" applyFill="1" applyBorder="1" applyAlignment="1">
      <alignment vertical="center"/>
    </xf>
    <xf numFmtId="177" fontId="10" fillId="8" borderId="40" xfId="33" applyNumberFormat="1" applyFont="1" applyFill="1" applyBorder="1" applyAlignment="1">
      <alignment vertical="center"/>
    </xf>
    <xf numFmtId="177" fontId="10" fillId="8" borderId="27" xfId="33" applyNumberFormat="1" applyFont="1" applyFill="1" applyBorder="1" applyAlignment="1">
      <alignment vertical="center"/>
    </xf>
    <xf numFmtId="177" fontId="10" fillId="8" borderId="96" xfId="33" applyNumberFormat="1" applyFont="1" applyFill="1" applyBorder="1" applyAlignment="1">
      <alignment vertical="center"/>
    </xf>
    <xf numFmtId="177" fontId="10" fillId="8" borderId="28" xfId="33" applyNumberFormat="1" applyFont="1" applyFill="1" applyBorder="1" applyAlignment="1">
      <alignment vertical="center"/>
    </xf>
    <xf numFmtId="226" fontId="10" fillId="8" borderId="78" xfId="33" applyNumberFormat="1" applyFont="1" applyFill="1" applyBorder="1" applyAlignment="1">
      <alignment vertical="center"/>
    </xf>
    <xf numFmtId="235" fontId="10" fillId="37" borderId="1" xfId="31" applyNumberFormat="1" applyFont="1" applyFill="1" applyBorder="1" applyAlignment="1">
      <alignment vertical="center"/>
    </xf>
    <xf numFmtId="235" fontId="10" fillId="0" borderId="1" xfId="31" applyNumberFormat="1" applyFont="1" applyFill="1" applyBorder="1" applyAlignment="1">
      <alignment vertical="center"/>
    </xf>
    <xf numFmtId="9" fontId="10" fillId="20" borderId="1" xfId="27" applyNumberFormat="1" applyFont="1" applyFill="1" applyBorder="1" applyAlignment="1">
      <alignment vertical="center"/>
    </xf>
    <xf numFmtId="9" fontId="10" fillId="20" borderId="1" xfId="31" applyNumberFormat="1" applyFont="1" applyFill="1" applyBorder="1" applyAlignment="1">
      <alignment vertical="center"/>
    </xf>
    <xf numFmtId="186" fontId="10" fillId="37" borderId="1" xfId="31" applyNumberFormat="1" applyFont="1" applyFill="1" applyBorder="1" applyAlignment="1">
      <alignment vertical="center"/>
    </xf>
    <xf numFmtId="186" fontId="10" fillId="0" borderId="1" xfId="31" applyNumberFormat="1" applyFont="1" applyFill="1" applyBorder="1" applyAlignment="1">
      <alignment vertical="center"/>
    </xf>
    <xf numFmtId="236" fontId="10" fillId="35" borderId="29" xfId="29" applyNumberFormat="1" applyFont="1" applyFill="1" applyBorder="1" applyAlignment="1">
      <alignment vertical="center"/>
    </xf>
    <xf numFmtId="236" fontId="10" fillId="35" borderId="43" xfId="29" applyNumberFormat="1" applyFont="1" applyFill="1" applyBorder="1" applyAlignment="1">
      <alignment vertical="center"/>
    </xf>
    <xf numFmtId="200" fontId="10" fillId="35" borderId="57" xfId="29" applyNumberFormat="1" applyFont="1" applyFill="1" applyBorder="1" applyAlignment="1">
      <alignment vertical="center"/>
    </xf>
    <xf numFmtId="200" fontId="10" fillId="20" borderId="43" xfId="29" applyNumberFormat="1" applyFont="1" applyFill="1" applyBorder="1" applyAlignment="1">
      <alignment vertical="center"/>
    </xf>
    <xf numFmtId="177" fontId="10" fillId="32" borderId="9" xfId="33" applyNumberFormat="1" applyFont="1" applyFill="1" applyBorder="1" applyAlignment="1">
      <alignment vertical="center"/>
    </xf>
    <xf numFmtId="228" fontId="10" fillId="32" borderId="1" xfId="33" applyNumberFormat="1" applyFont="1" applyFill="1" applyBorder="1" applyAlignment="1">
      <alignment vertical="center"/>
    </xf>
    <xf numFmtId="226" fontId="10" fillId="32" borderId="1" xfId="33" applyNumberFormat="1" applyFont="1" applyFill="1" applyBorder="1" applyAlignment="1">
      <alignment vertical="center"/>
    </xf>
    <xf numFmtId="226" fontId="10" fillId="32" borderId="78" xfId="33" applyNumberFormat="1" applyFont="1" applyFill="1" applyBorder="1" applyAlignment="1">
      <alignment vertical="center"/>
    </xf>
    <xf numFmtId="226" fontId="10" fillId="32" borderId="9" xfId="33" applyNumberFormat="1" applyFont="1" applyFill="1" applyBorder="1" applyAlignment="1">
      <alignment vertical="center"/>
    </xf>
    <xf numFmtId="227" fontId="10" fillId="32" borderId="1" xfId="33" applyNumberFormat="1" applyFont="1" applyFill="1" applyBorder="1" applyAlignment="1">
      <alignment vertical="center"/>
    </xf>
    <xf numFmtId="226" fontId="10" fillId="32" borderId="4" xfId="33" applyNumberFormat="1" applyFont="1" applyFill="1" applyBorder="1" applyAlignment="1">
      <alignment vertical="center"/>
    </xf>
    <xf numFmtId="216" fontId="10" fillId="8" borderId="78" xfId="26" applyNumberFormat="1" applyFont="1" applyFill="1" applyBorder="1" applyAlignment="1">
      <alignment horizontal="right" vertical="center"/>
    </xf>
    <xf numFmtId="216" fontId="10" fillId="8" borderId="9" xfId="26" applyNumberFormat="1" applyFont="1" applyFill="1" applyBorder="1" applyAlignment="1">
      <alignment horizontal="right" vertical="center"/>
    </xf>
    <xf numFmtId="216" fontId="10" fillId="8" borderId="67" xfId="26" applyNumberFormat="1" applyFont="1" applyFill="1" applyBorder="1" applyAlignment="1">
      <alignment horizontal="right" vertical="center"/>
    </xf>
    <xf numFmtId="200" fontId="17" fillId="43" borderId="20" xfId="29" applyNumberFormat="1" applyFont="1" applyFill="1" applyBorder="1" applyAlignment="1">
      <alignment vertical="center"/>
    </xf>
    <xf numFmtId="200" fontId="17" fillId="43" borderId="52" xfId="29" applyNumberFormat="1" applyFont="1" applyFill="1" applyBorder="1" applyAlignment="1">
      <alignment vertical="center"/>
    </xf>
    <xf numFmtId="200" fontId="10" fillId="33" borderId="1" xfId="29" applyNumberFormat="1" applyFont="1" applyFill="1" applyBorder="1" applyAlignment="1">
      <alignment vertical="center"/>
    </xf>
    <xf numFmtId="200" fontId="10" fillId="16" borderId="24" xfId="29" applyNumberFormat="1" applyFont="1" applyFill="1" applyBorder="1" applyAlignment="1">
      <alignment vertical="center"/>
    </xf>
    <xf numFmtId="200" fontId="10" fillId="16" borderId="158" xfId="29" applyNumberFormat="1" applyFont="1" applyFill="1" applyBorder="1" applyAlignment="1">
      <alignment vertical="center"/>
    </xf>
    <xf numFmtId="200" fontId="10" fillId="16" borderId="25" xfId="29" applyNumberFormat="1" applyFont="1" applyFill="1" applyBorder="1" applyAlignment="1">
      <alignment vertical="center"/>
    </xf>
    <xf numFmtId="200" fontId="17" fillId="43" borderId="53" xfId="29" applyNumberFormat="1" applyFont="1" applyFill="1" applyBorder="1" applyAlignment="1">
      <alignment vertical="center"/>
    </xf>
    <xf numFmtId="200" fontId="10" fillId="29" borderId="4" xfId="29" applyNumberFormat="1" applyFont="1" applyFill="1" applyBorder="1" applyAlignment="1">
      <alignment vertical="center"/>
    </xf>
    <xf numFmtId="200" fontId="10" fillId="8" borderId="24" xfId="29" applyNumberFormat="1" applyFont="1" applyFill="1" applyBorder="1" applyAlignment="1">
      <alignment vertical="center"/>
    </xf>
    <xf numFmtId="200" fontId="10" fillId="16" borderId="22" xfId="29" applyNumberFormat="1" applyFont="1" applyFill="1" applyBorder="1" applyAlignment="1">
      <alignment vertical="center"/>
    </xf>
    <xf numFmtId="200" fontId="10" fillId="16" borderId="124" xfId="29" applyNumberFormat="1" applyFont="1" applyFill="1" applyBorder="1" applyAlignment="1">
      <alignment vertical="center"/>
    </xf>
    <xf numFmtId="200" fontId="10" fillId="16" borderId="23" xfId="29" applyNumberFormat="1" applyFont="1" applyFill="1" applyBorder="1" applyAlignment="1">
      <alignment vertical="center"/>
    </xf>
    <xf numFmtId="200" fontId="10" fillId="16" borderId="19" xfId="29" applyNumberFormat="1" applyFont="1" applyFill="1" applyBorder="1" applyAlignment="1">
      <alignment vertical="center"/>
    </xf>
    <xf numFmtId="200" fontId="10" fillId="16" borderId="125" xfId="29" applyNumberFormat="1" applyFont="1" applyFill="1" applyBorder="1" applyAlignment="1">
      <alignment vertical="center"/>
    </xf>
    <xf numFmtId="200" fontId="10" fillId="16" borderId="26" xfId="29" applyNumberFormat="1" applyFont="1" applyFill="1" applyBorder="1" applyAlignment="1">
      <alignment vertical="center"/>
    </xf>
    <xf numFmtId="226" fontId="10" fillId="8" borderId="1" xfId="26" applyNumberFormat="1" applyFont="1" applyFill="1" applyBorder="1" applyAlignment="1">
      <alignment vertical="center"/>
    </xf>
    <xf numFmtId="179" fontId="10" fillId="29" borderId="45" xfId="26" applyNumberFormat="1" applyFont="1" applyFill="1" applyBorder="1" applyAlignment="1">
      <alignment vertical="center"/>
    </xf>
    <xf numFmtId="179" fontId="10" fillId="29" borderId="22" xfId="26" applyNumberFormat="1" applyFont="1" applyFill="1" applyBorder="1" applyAlignment="1">
      <alignment vertical="center"/>
    </xf>
    <xf numFmtId="179" fontId="10" fillId="29" borderId="121" xfId="26" applyNumberFormat="1" applyFont="1" applyFill="1" applyBorder="1" applyAlignment="1">
      <alignment vertical="center"/>
    </xf>
    <xf numFmtId="10" fontId="10" fillId="29" borderId="22" xfId="26" applyNumberFormat="1" applyFont="1" applyFill="1" applyBorder="1" applyAlignment="1">
      <alignment vertical="center"/>
    </xf>
    <xf numFmtId="0" fontId="85" fillId="29" borderId="0" xfId="0" applyFont="1" applyFill="1">
      <alignment vertical="center"/>
    </xf>
    <xf numFmtId="0" fontId="11" fillId="29" borderId="0" xfId="0" applyFont="1" applyFill="1">
      <alignment vertical="center"/>
    </xf>
    <xf numFmtId="0" fontId="10" fillId="49" borderId="1" xfId="0" applyFont="1" applyFill="1" applyBorder="1" applyAlignment="1">
      <alignment horizontal="center" vertical="center"/>
    </xf>
    <xf numFmtId="0" fontId="11" fillId="29" borderId="21" xfId="0" applyFont="1" applyFill="1" applyBorder="1" applyAlignment="1">
      <alignment vertical="center" wrapText="1"/>
    </xf>
    <xf numFmtId="179" fontId="10" fillId="29" borderId="1" xfId="38" applyNumberFormat="1" applyFont="1" applyFill="1" applyBorder="1" applyAlignment="1">
      <alignment vertical="center"/>
    </xf>
    <xf numFmtId="179" fontId="10" fillId="29" borderId="78" xfId="0" applyNumberFormat="1" applyFont="1" applyFill="1" applyBorder="1" applyAlignment="1">
      <alignment vertical="center"/>
    </xf>
    <xf numFmtId="0" fontId="10" fillId="49" borderId="1" xfId="0" applyFont="1" applyFill="1" applyBorder="1" applyAlignment="1">
      <alignment vertical="center"/>
    </xf>
    <xf numFmtId="179" fontId="10" fillId="29" borderId="11" xfId="38" applyNumberFormat="1" applyFont="1" applyFill="1" applyBorder="1" applyAlignment="1">
      <alignment vertical="center"/>
    </xf>
    <xf numFmtId="179" fontId="10" fillId="29" borderId="9" xfId="38" applyNumberFormat="1" applyFont="1" applyFill="1" applyBorder="1" applyAlignment="1">
      <alignment vertical="center"/>
    </xf>
    <xf numFmtId="179" fontId="10" fillId="29" borderId="4" xfId="38" applyNumberFormat="1" applyFont="1" applyFill="1" applyBorder="1" applyAlignment="1">
      <alignment vertical="center"/>
    </xf>
    <xf numFmtId="0" fontId="11" fillId="8" borderId="1" xfId="39" applyFont="1" applyFill="1" applyBorder="1" applyAlignment="1">
      <alignment horizontal="left" vertical="center" wrapText="1"/>
    </xf>
    <xf numFmtId="0" fontId="85" fillId="29" borderId="49" xfId="0" applyFont="1" applyFill="1" applyBorder="1" applyAlignment="1">
      <alignment vertical="center"/>
    </xf>
    <xf numFmtId="0" fontId="85" fillId="29" borderId="21" xfId="0" applyFont="1" applyFill="1" applyBorder="1" applyAlignment="1">
      <alignment vertical="center" wrapText="1"/>
    </xf>
    <xf numFmtId="0" fontId="11" fillId="32" borderId="75" xfId="33" applyFont="1" applyFill="1" applyBorder="1" applyAlignment="1">
      <alignment vertical="center" wrapText="1"/>
    </xf>
    <xf numFmtId="0" fontId="11" fillId="32" borderId="74" xfId="33" applyFont="1" applyFill="1" applyBorder="1" applyAlignment="1">
      <alignment vertical="center" wrapText="1"/>
    </xf>
    <xf numFmtId="0" fontId="11" fillId="32" borderId="95" xfId="33" applyFont="1" applyFill="1" applyBorder="1" applyAlignment="1">
      <alignment vertical="center" wrapText="1"/>
    </xf>
    <xf numFmtId="0" fontId="25" fillId="20" borderId="44" xfId="33" applyFont="1" applyFill="1" applyBorder="1" applyAlignment="1">
      <alignment vertical="center"/>
    </xf>
    <xf numFmtId="179" fontId="10" fillId="29" borderId="99" xfId="38" applyNumberFormat="1" applyFont="1" applyFill="1" applyBorder="1" applyAlignment="1">
      <alignment vertical="center"/>
    </xf>
    <xf numFmtId="179" fontId="10" fillId="29" borderId="0" xfId="40" applyNumberFormat="1" applyFont="1" applyFill="1" applyBorder="1" applyAlignment="1">
      <alignment vertical="center"/>
    </xf>
    <xf numFmtId="179" fontId="10" fillId="29" borderId="98" xfId="0" applyNumberFormat="1" applyFont="1" applyFill="1" applyBorder="1" applyAlignment="1">
      <alignment vertical="center"/>
    </xf>
    <xf numFmtId="179" fontId="10" fillId="29" borderId="99" xfId="0" applyNumberFormat="1" applyFont="1" applyFill="1" applyBorder="1" applyAlignment="1">
      <alignment vertical="center"/>
    </xf>
    <xf numFmtId="183" fontId="15" fillId="55" borderId="126" xfId="0" applyNumberFormat="1" applyFont="1" applyFill="1" applyBorder="1">
      <alignment vertical="center"/>
    </xf>
    <xf numFmtId="0" fontId="17" fillId="8" borderId="0" xfId="33" applyFont="1" applyFill="1" applyAlignment="1">
      <alignment vertical="center"/>
    </xf>
    <xf numFmtId="0" fontId="55" fillId="29" borderId="0" xfId="31" applyFont="1" applyFill="1" applyAlignment="1">
      <alignment vertical="top"/>
    </xf>
    <xf numFmtId="0" fontId="10" fillId="39" borderId="99" xfId="31" applyFont="1" applyFill="1" applyBorder="1"/>
    <xf numFmtId="0" fontId="10" fillId="19" borderId="44" xfId="31" applyFont="1" applyFill="1" applyBorder="1"/>
    <xf numFmtId="0" fontId="10" fillId="19" borderId="33" xfId="31" applyFont="1" applyFill="1" applyBorder="1"/>
    <xf numFmtId="0" fontId="10" fillId="19" borderId="20" xfId="31" applyFont="1" applyFill="1" applyBorder="1"/>
    <xf numFmtId="0" fontId="10" fillId="52" borderId="44" xfId="41" applyFont="1" applyFill="1" applyBorder="1"/>
    <xf numFmtId="0" fontId="10" fillId="52" borderId="1" xfId="41" applyFont="1" applyFill="1" applyBorder="1"/>
    <xf numFmtId="0" fontId="10" fillId="52" borderId="20" xfId="41" applyFont="1" applyFill="1" applyBorder="1"/>
    <xf numFmtId="0" fontId="10" fillId="52" borderId="20" xfId="41" applyFont="1" applyFill="1" applyBorder="1" applyAlignment="1">
      <alignment wrapText="1"/>
    </xf>
    <xf numFmtId="0" fontId="10" fillId="52" borderId="1" xfId="31" applyFont="1" applyFill="1" applyBorder="1"/>
    <xf numFmtId="0" fontId="10" fillId="8" borderId="0" xfId="31" applyFont="1" applyFill="1" applyAlignment="1">
      <alignment vertical="top"/>
    </xf>
    <xf numFmtId="0" fontId="50" fillId="49" borderId="33" xfId="0" applyFont="1" applyFill="1" applyBorder="1" applyAlignment="1">
      <alignment vertical="center"/>
    </xf>
    <xf numFmtId="0" fontId="85" fillId="32" borderId="75" xfId="33" applyFont="1" applyFill="1" applyBorder="1" applyAlignment="1">
      <alignment vertical="center" wrapText="1"/>
    </xf>
    <xf numFmtId="0" fontId="80" fillId="36" borderId="1" xfId="28" applyFont="1" applyFill="1" applyBorder="1" applyAlignment="1" applyProtection="1">
      <alignment vertical="center" wrapText="1"/>
    </xf>
    <xf numFmtId="0" fontId="11" fillId="8" borderId="11" xfId="33" applyFont="1" applyFill="1" applyBorder="1" applyAlignment="1">
      <alignment vertical="center" wrapText="1"/>
    </xf>
    <xf numFmtId="184" fontId="11" fillId="29" borderId="11" xfId="33" applyNumberFormat="1" applyFont="1" applyFill="1" applyBorder="1" applyAlignment="1">
      <alignment vertical="center" wrapText="1"/>
    </xf>
    <xf numFmtId="184" fontId="11" fillId="8" borderId="11" xfId="33" applyNumberFormat="1" applyFont="1" applyFill="1" applyBorder="1" applyAlignment="1">
      <alignment vertical="center" wrapText="1"/>
    </xf>
    <xf numFmtId="0" fontId="11" fillId="29" borderId="124" xfId="33" applyFont="1" applyFill="1" applyBorder="1" applyAlignment="1">
      <alignment vertical="center"/>
    </xf>
    <xf numFmtId="0" fontId="25" fillId="60" borderId="35" xfId="33" applyFont="1" applyFill="1" applyBorder="1" applyAlignment="1">
      <alignment vertical="center"/>
    </xf>
    <xf numFmtId="0" fontId="72" fillId="29" borderId="0" xfId="34" applyFont="1" applyFill="1" applyBorder="1" applyAlignment="1">
      <alignment horizontal="center" vertical="center" wrapText="1"/>
    </xf>
    <xf numFmtId="0" fontId="55" fillId="29" borderId="0" xfId="33" applyFont="1" applyFill="1" applyAlignment="1">
      <alignment horizontal="left" vertical="top" wrapText="1"/>
    </xf>
    <xf numFmtId="0" fontId="55" fillId="29" borderId="0" xfId="33" applyFont="1" applyFill="1" applyAlignment="1">
      <alignment horizontal="left" vertical="top"/>
    </xf>
    <xf numFmtId="0" fontId="17" fillId="9" borderId="44" xfId="33" applyFont="1" applyFill="1" applyBorder="1" applyAlignment="1">
      <alignment horizontal="left" vertical="center" wrapText="1"/>
    </xf>
    <xf numFmtId="0" fontId="17" fillId="9" borderId="50" xfId="33" applyFont="1" applyFill="1" applyBorder="1" applyAlignment="1">
      <alignment horizontal="left" vertical="center" wrapText="1"/>
    </xf>
    <xf numFmtId="49" fontId="10" fillId="24" borderId="33" xfId="33" applyNumberFormat="1" applyFont="1" applyFill="1" applyBorder="1" applyAlignment="1">
      <alignment horizontal="left" vertical="center" wrapText="1"/>
    </xf>
    <xf numFmtId="49" fontId="10" fillId="24" borderId="21" xfId="33" applyNumberFormat="1" applyFont="1" applyFill="1" applyBorder="1" applyAlignment="1">
      <alignment horizontal="left" vertical="center" wrapText="1"/>
    </xf>
    <xf numFmtId="0" fontId="17" fillId="9" borderId="44" xfId="33" applyFont="1" applyFill="1" applyBorder="1" applyAlignment="1">
      <alignment horizontal="left" vertical="center"/>
    </xf>
    <xf numFmtId="0" fontId="17" fillId="9" borderId="50" xfId="33" applyFont="1" applyFill="1" applyBorder="1" applyAlignment="1">
      <alignment horizontal="left" vertical="center"/>
    </xf>
    <xf numFmtId="0" fontId="17" fillId="24" borderId="33" xfId="33" applyFont="1" applyFill="1" applyBorder="1" applyAlignment="1">
      <alignment horizontal="left" vertical="center"/>
    </xf>
    <xf numFmtId="0" fontId="17" fillId="24" borderId="21" xfId="33" applyFont="1" applyFill="1" applyBorder="1" applyAlignment="1">
      <alignment horizontal="left" vertical="center"/>
    </xf>
    <xf numFmtId="0" fontId="17" fillId="42" borderId="49" xfId="33" applyFont="1" applyFill="1" applyBorder="1" applyAlignment="1">
      <alignment horizontal="left" vertical="center" wrapText="1"/>
    </xf>
    <xf numFmtId="0" fontId="17" fillId="42" borderId="21" xfId="33" applyFont="1" applyFill="1" applyBorder="1" applyAlignment="1">
      <alignment horizontal="left" vertical="center" wrapText="1"/>
    </xf>
    <xf numFmtId="0" fontId="10" fillId="52" borderId="100" xfId="33" applyFont="1" applyFill="1" applyBorder="1" applyAlignment="1">
      <alignment horizontal="left" vertical="center" wrapText="1"/>
    </xf>
    <xf numFmtId="0" fontId="10" fillId="52" borderId="160" xfId="33" applyFont="1" applyFill="1" applyBorder="1" applyAlignment="1">
      <alignment horizontal="left" vertical="center" wrapText="1"/>
    </xf>
    <xf numFmtId="0" fontId="10" fillId="52" borderId="124" xfId="33" applyFont="1" applyFill="1" applyBorder="1" applyAlignment="1">
      <alignment horizontal="left" vertical="center" wrapText="1"/>
    </xf>
    <xf numFmtId="0" fontId="10" fillId="52" borderId="123" xfId="33" applyFont="1" applyFill="1" applyBorder="1" applyAlignment="1">
      <alignment horizontal="left" vertical="center" wrapText="1"/>
    </xf>
    <xf numFmtId="0" fontId="10" fillId="8" borderId="100" xfId="33" applyFont="1" applyFill="1" applyBorder="1" applyAlignment="1">
      <alignment horizontal="left" vertical="center" wrapText="1"/>
    </xf>
    <xf numFmtId="0" fontId="10" fillId="8" borderId="160" xfId="33" applyFont="1" applyFill="1" applyBorder="1" applyAlignment="1">
      <alignment horizontal="left" vertical="center" wrapText="1"/>
    </xf>
    <xf numFmtId="0" fontId="10" fillId="8" borderId="158" xfId="33" applyFont="1" applyFill="1" applyBorder="1" applyAlignment="1">
      <alignment horizontal="left" vertical="center"/>
    </xf>
    <xf numFmtId="0" fontId="10" fillId="8" borderId="159" xfId="33" applyFont="1" applyFill="1" applyBorder="1" applyAlignment="1">
      <alignment horizontal="left" vertical="center"/>
    </xf>
    <xf numFmtId="0" fontId="10" fillId="8" borderId="124" xfId="33" applyFont="1" applyFill="1" applyBorder="1" applyAlignment="1">
      <alignment horizontal="left" vertical="center" wrapText="1"/>
    </xf>
    <xf numFmtId="0" fontId="10" fillId="8" borderId="123" xfId="33" applyFont="1" applyFill="1" applyBorder="1" applyAlignment="1">
      <alignment horizontal="left" vertical="center" wrapText="1"/>
    </xf>
    <xf numFmtId="0" fontId="10" fillId="8" borderId="124" xfId="33" applyFont="1" applyFill="1" applyBorder="1" applyAlignment="1">
      <alignment horizontal="left" vertical="center"/>
    </xf>
    <xf numFmtId="0" fontId="10" fillId="8" borderId="123" xfId="33" applyFont="1" applyFill="1" applyBorder="1" applyAlignment="1">
      <alignment horizontal="left" vertical="center"/>
    </xf>
    <xf numFmtId="0" fontId="42" fillId="42" borderId="33" xfId="33" applyFont="1" applyFill="1" applyBorder="1" applyAlignment="1">
      <alignment horizontal="left" vertical="center" wrapText="1"/>
    </xf>
    <xf numFmtId="0" fontId="42" fillId="42" borderId="21" xfId="33" applyFont="1" applyFill="1" applyBorder="1" applyAlignment="1">
      <alignment horizontal="left" vertical="center" wrapText="1"/>
    </xf>
    <xf numFmtId="0" fontId="11" fillId="29" borderId="100" xfId="33" applyFont="1" applyFill="1" applyBorder="1" applyAlignment="1">
      <alignment horizontal="left" vertical="center" wrapText="1"/>
    </xf>
    <xf numFmtId="0" fontId="11" fillId="29" borderId="160" xfId="33" applyFont="1" applyFill="1" applyBorder="1" applyAlignment="1">
      <alignment horizontal="left" vertical="center" wrapText="1"/>
    </xf>
    <xf numFmtId="0" fontId="17" fillId="42" borderId="33" xfId="33" applyFont="1" applyFill="1" applyBorder="1" applyAlignment="1">
      <alignment horizontal="left" vertical="top" wrapText="1"/>
    </xf>
    <xf numFmtId="0" fontId="17" fillId="42" borderId="21" xfId="33" applyFont="1" applyFill="1" applyBorder="1" applyAlignment="1">
      <alignment horizontal="left" vertical="top" wrapText="1"/>
    </xf>
    <xf numFmtId="0" fontId="17" fillId="20" borderId="33" xfId="33" applyFont="1" applyFill="1" applyBorder="1" applyAlignment="1">
      <alignment horizontal="left" vertical="center"/>
    </xf>
    <xf numFmtId="0" fontId="17" fillId="20" borderId="21" xfId="33" applyFont="1" applyFill="1" applyBorder="1" applyAlignment="1">
      <alignment horizontal="left" vertical="center"/>
    </xf>
    <xf numFmtId="0" fontId="10" fillId="8" borderId="124" xfId="33" applyFont="1" applyFill="1" applyBorder="1" applyAlignment="1">
      <alignment horizontal="left" vertical="top" wrapText="1"/>
    </xf>
    <xf numFmtId="0" fontId="10" fillId="8" borderId="123" xfId="33" applyFont="1" applyFill="1" applyBorder="1" applyAlignment="1">
      <alignment horizontal="left" vertical="top" wrapText="1"/>
    </xf>
    <xf numFmtId="0" fontId="10" fillId="8" borderId="158" xfId="33" applyFont="1" applyFill="1" applyBorder="1" applyAlignment="1">
      <alignment horizontal="left" vertical="center" wrapText="1"/>
    </xf>
    <xf numFmtId="0" fontId="10" fillId="8" borderId="159" xfId="33" applyFont="1" applyFill="1" applyBorder="1" applyAlignment="1">
      <alignment horizontal="left" vertical="center" wrapText="1"/>
    </xf>
    <xf numFmtId="0" fontId="17" fillId="20" borderId="33" xfId="33" applyFont="1" applyFill="1" applyBorder="1" applyAlignment="1">
      <alignment horizontal="left" vertical="top" wrapText="1"/>
    </xf>
    <xf numFmtId="0" fontId="17" fillId="20" borderId="21" xfId="33" applyFont="1" applyFill="1" applyBorder="1" applyAlignment="1">
      <alignment horizontal="left" vertical="top" wrapText="1"/>
    </xf>
    <xf numFmtId="0" fontId="17" fillId="9" borderId="99" xfId="33" applyFont="1" applyFill="1" applyBorder="1" applyAlignment="1">
      <alignment horizontal="left" vertical="center" wrapText="1"/>
    </xf>
    <xf numFmtId="0" fontId="25" fillId="42" borderId="33" xfId="33" applyFont="1" applyFill="1" applyBorder="1" applyAlignment="1">
      <alignment horizontal="left" vertical="center" wrapText="1"/>
    </xf>
    <xf numFmtId="0" fontId="25" fillId="42" borderId="21" xfId="33" applyFont="1" applyFill="1" applyBorder="1" applyAlignment="1">
      <alignment horizontal="left" vertical="center" wrapText="1"/>
    </xf>
    <xf numFmtId="0" fontId="88" fillId="29" borderId="0" xfId="33" applyFont="1" applyFill="1" applyAlignment="1">
      <alignment horizontal="left" vertical="top" wrapText="1"/>
    </xf>
    <xf numFmtId="0" fontId="10" fillId="29" borderId="91" xfId="33" applyFont="1" applyFill="1" applyBorder="1" applyAlignment="1">
      <alignment horizontal="left" vertical="center" wrapText="1"/>
    </xf>
    <xf numFmtId="0" fontId="10" fillId="29" borderId="135" xfId="33" applyFont="1" applyFill="1" applyBorder="1" applyAlignment="1">
      <alignment horizontal="left" vertical="center" wrapText="1"/>
    </xf>
    <xf numFmtId="0" fontId="10" fillId="29" borderId="79" xfId="33" applyFont="1" applyFill="1" applyBorder="1" applyAlignment="1">
      <alignment horizontal="left" vertical="center" wrapText="1"/>
    </xf>
    <xf numFmtId="38" fontId="10" fillId="47" borderId="33" xfId="29" applyNumberFormat="1" applyFont="1" applyFill="1" applyBorder="1" applyAlignment="1">
      <alignment horizontal="left" vertical="center"/>
    </xf>
    <xf numFmtId="38" fontId="10" fillId="47" borderId="21" xfId="29" applyNumberFormat="1" applyFont="1" applyFill="1" applyBorder="1" applyAlignment="1">
      <alignment horizontal="left" vertical="center"/>
    </xf>
    <xf numFmtId="0" fontId="10" fillId="46" borderId="44" xfId="33" applyFont="1" applyFill="1" applyBorder="1" applyAlignment="1">
      <alignment horizontal="left" vertical="center" wrapText="1"/>
    </xf>
    <xf numFmtId="0" fontId="10" fillId="46" borderId="50" xfId="33" applyFont="1" applyFill="1" applyBorder="1" applyAlignment="1">
      <alignment horizontal="left" vertical="center" wrapText="1"/>
    </xf>
    <xf numFmtId="0" fontId="17" fillId="42" borderId="33" xfId="33" applyFont="1" applyFill="1" applyBorder="1" applyAlignment="1">
      <alignment horizontal="left" vertical="center" wrapText="1"/>
    </xf>
    <xf numFmtId="0" fontId="55" fillId="8" borderId="0" xfId="33" applyFont="1" applyFill="1" applyAlignment="1">
      <alignment horizontal="left" vertical="top" wrapText="1"/>
    </xf>
    <xf numFmtId="0" fontId="55" fillId="8" borderId="0" xfId="33" applyFont="1" applyFill="1" applyAlignment="1">
      <alignment horizontal="left" vertical="top"/>
    </xf>
    <xf numFmtId="38" fontId="17" fillId="28" borderId="33" xfId="29" applyNumberFormat="1" applyFont="1" applyFill="1" applyBorder="1" applyAlignment="1">
      <alignment horizontal="left" vertical="center" wrapText="1"/>
    </xf>
    <xf numFmtId="38" fontId="17" fillId="28" borderId="21" xfId="29" applyNumberFormat="1" applyFont="1" applyFill="1" applyBorder="1" applyAlignment="1">
      <alignment horizontal="left" vertical="center" wrapText="1"/>
    </xf>
    <xf numFmtId="0" fontId="17" fillId="9" borderId="33" xfId="33" applyFont="1" applyFill="1" applyBorder="1" applyAlignment="1">
      <alignment horizontal="left" vertical="center" wrapText="1"/>
    </xf>
    <xf numFmtId="0" fontId="17" fillId="9" borderId="21" xfId="33" applyFont="1" applyFill="1" applyBorder="1" applyAlignment="1">
      <alignment horizontal="left" vertical="center" wrapText="1"/>
    </xf>
    <xf numFmtId="0" fontId="59" fillId="24" borderId="58" xfId="33" applyFont="1" applyFill="1" applyBorder="1" applyAlignment="1">
      <alignment horizontal="center"/>
    </xf>
    <xf numFmtId="0" fontId="59" fillId="24" borderId="137" xfId="33" applyFont="1" applyFill="1" applyBorder="1" applyAlignment="1">
      <alignment horizontal="center"/>
    </xf>
    <xf numFmtId="0" fontId="55" fillId="29" borderId="0" xfId="32" applyFont="1" applyFill="1" applyAlignment="1">
      <alignment horizontal="left" vertical="top" wrapText="1"/>
    </xf>
    <xf numFmtId="0" fontId="17" fillId="8" borderId="0" xfId="33" applyFont="1" applyFill="1" applyAlignment="1">
      <alignment horizontal="left"/>
    </xf>
    <xf numFmtId="0" fontId="55" fillId="29" borderId="0" xfId="33" applyFont="1" applyFill="1" applyAlignment="1">
      <alignment horizontal="left" vertical="center" wrapText="1"/>
    </xf>
    <xf numFmtId="0" fontId="88" fillId="29" borderId="0" xfId="31" applyFont="1" applyFill="1" applyAlignment="1">
      <alignment horizontal="left" vertical="top" wrapText="1"/>
    </xf>
    <xf numFmtId="0" fontId="55" fillId="8" borderId="0" xfId="31" applyFont="1" applyFill="1" applyAlignment="1">
      <alignment horizontal="left" vertical="top" wrapText="1"/>
    </xf>
    <xf numFmtId="0" fontId="55" fillId="29" borderId="0" xfId="31" applyFont="1" applyFill="1" applyAlignment="1">
      <alignment horizontal="left" vertical="top" wrapText="1"/>
    </xf>
    <xf numFmtId="0" fontId="10" fillId="8" borderId="99" xfId="31" applyFont="1" applyFill="1" applyBorder="1" applyAlignment="1">
      <alignment horizontal="left" wrapText="1"/>
    </xf>
    <xf numFmtId="0" fontId="10" fillId="8" borderId="0" xfId="31" applyFont="1" applyFill="1" applyAlignment="1">
      <alignment horizontal="left" wrapText="1"/>
    </xf>
    <xf numFmtId="0" fontId="10" fillId="8" borderId="0" xfId="31" applyFont="1" applyFill="1" applyBorder="1" applyAlignment="1">
      <alignment horizontal="left" wrapText="1"/>
    </xf>
    <xf numFmtId="0" fontId="10" fillId="29" borderId="33" xfId="0" applyFont="1" applyFill="1" applyBorder="1" applyAlignment="1">
      <alignment horizontal="left" vertical="center"/>
    </xf>
    <xf numFmtId="0" fontId="10" fillId="29" borderId="49" xfId="0" applyFont="1" applyFill="1" applyBorder="1" applyAlignment="1">
      <alignment horizontal="left" vertical="center"/>
    </xf>
    <xf numFmtId="0" fontId="10" fillId="29" borderId="21" xfId="0" applyFont="1" applyFill="1" applyBorder="1" applyAlignment="1">
      <alignment horizontal="left" vertical="center"/>
    </xf>
    <xf numFmtId="0" fontId="10" fillId="24" borderId="33" xfId="0" applyFont="1" applyFill="1" applyBorder="1" applyAlignment="1">
      <alignment horizontal="center" vertical="center" wrapText="1"/>
    </xf>
    <xf numFmtId="0" fontId="10" fillId="0" borderId="21" xfId="0" applyFont="1" applyBorder="1" applyAlignment="1">
      <alignment horizontal="center" vertical="center" wrapText="1"/>
    </xf>
    <xf numFmtId="0" fontId="10" fillId="24" borderId="44" xfId="0" applyFont="1" applyFill="1" applyBorder="1" applyAlignment="1">
      <alignment horizontal="center" vertical="center" wrapText="1"/>
    </xf>
    <xf numFmtId="0" fontId="10" fillId="24" borderId="99" xfId="0" applyFont="1" applyFill="1" applyBorder="1" applyAlignment="1">
      <alignment horizontal="center" vertical="center" wrapText="1"/>
    </xf>
    <xf numFmtId="0" fontId="10" fillId="24" borderId="50" xfId="0" applyFont="1" applyFill="1" applyBorder="1" applyAlignment="1">
      <alignment horizontal="center" vertical="center" wrapText="1"/>
    </xf>
    <xf numFmtId="0" fontId="10" fillId="24" borderId="32" xfId="0" applyFont="1" applyFill="1" applyBorder="1" applyAlignment="1">
      <alignment horizontal="center" vertical="center" wrapText="1"/>
    </xf>
    <xf numFmtId="0" fontId="10" fillId="24" borderId="126" xfId="0" applyFont="1" applyFill="1" applyBorder="1" applyAlignment="1">
      <alignment horizontal="center" vertical="center" wrapText="1"/>
    </xf>
    <xf numFmtId="0" fontId="10" fillId="24" borderId="48" xfId="0" applyFont="1" applyFill="1" applyBorder="1" applyAlignment="1">
      <alignment horizontal="center" vertical="center" wrapText="1"/>
    </xf>
    <xf numFmtId="0" fontId="10" fillId="24" borderId="11" xfId="0" applyFont="1" applyFill="1" applyBorder="1" applyAlignment="1">
      <alignment horizontal="center" vertical="center"/>
    </xf>
    <xf numFmtId="0" fontId="10" fillId="24" borderId="4" xfId="0" applyFont="1" applyFill="1" applyBorder="1" applyAlignment="1">
      <alignment horizontal="center" vertical="center"/>
    </xf>
    <xf numFmtId="0" fontId="10" fillId="24" borderId="33" xfId="0" applyFont="1" applyFill="1" applyBorder="1" applyAlignment="1">
      <alignment horizontal="center" vertical="center"/>
    </xf>
    <xf numFmtId="0" fontId="10" fillId="0" borderId="21" xfId="0" applyFont="1" applyBorder="1" applyAlignment="1">
      <alignment horizontal="center" vertical="center"/>
    </xf>
    <xf numFmtId="0" fontId="10" fillId="8" borderId="0" xfId="33" applyFont="1" applyFill="1" applyAlignment="1">
      <alignment horizontal="left" vertical="top" wrapText="1"/>
    </xf>
    <xf numFmtId="0" fontId="10" fillId="52" borderId="0" xfId="33" applyFont="1" applyFill="1" applyAlignment="1">
      <alignment horizontal="left" vertical="top" wrapText="1"/>
    </xf>
    <xf numFmtId="0" fontId="10" fillId="29" borderId="0" xfId="33" applyFont="1" applyFill="1" applyAlignment="1">
      <alignment horizontal="left" vertical="top" wrapText="1"/>
    </xf>
    <xf numFmtId="0" fontId="85" fillId="8" borderId="0" xfId="33" applyFont="1" applyFill="1" applyAlignment="1">
      <alignment horizontal="left" vertical="top" wrapText="1"/>
    </xf>
    <xf numFmtId="0" fontId="85" fillId="8" borderId="37" xfId="33" applyFont="1" applyFill="1" applyBorder="1" applyAlignment="1">
      <alignment horizontal="left" vertical="top" wrapText="1"/>
    </xf>
    <xf numFmtId="0" fontId="10" fillId="8" borderId="37" xfId="33" applyFont="1" applyFill="1" applyBorder="1" applyAlignment="1">
      <alignment horizontal="left" vertical="top" wrapText="1"/>
    </xf>
    <xf numFmtId="0" fontId="10" fillId="8" borderId="0" xfId="33" applyFont="1" applyFill="1" applyBorder="1" applyAlignment="1">
      <alignment horizontal="left" vertical="top" wrapText="1"/>
    </xf>
    <xf numFmtId="0" fontId="10" fillId="32" borderId="96" xfId="33" applyFont="1" applyFill="1" applyBorder="1" applyAlignment="1">
      <alignment horizontal="left" vertical="center" wrapText="1"/>
    </xf>
    <xf numFmtId="0" fontId="10" fillId="32" borderId="72" xfId="33" applyFont="1" applyFill="1" applyBorder="1" applyAlignment="1">
      <alignment horizontal="left" vertical="center" wrapText="1"/>
    </xf>
  </cellXfs>
  <cellStyles count="42">
    <cellStyle name="2x indented GHG Textfiels" xfId="1" xr:uid="{00000000-0005-0000-0000-000000000000}"/>
    <cellStyle name="5x indented GHG Textfiels" xfId="2" xr:uid="{00000000-0005-0000-0000-000001000000}"/>
    <cellStyle name="AggblueCels_1x" xfId="3" xr:uid="{00000000-0005-0000-0000-000002000000}"/>
    <cellStyle name="AggBoldCells" xfId="4" xr:uid="{00000000-0005-0000-0000-000003000000}"/>
    <cellStyle name="AggCels" xfId="5" xr:uid="{00000000-0005-0000-0000-000004000000}"/>
    <cellStyle name="AggOrange" xfId="6" xr:uid="{00000000-0005-0000-0000-000005000000}"/>
    <cellStyle name="AggOrange9" xfId="7" xr:uid="{00000000-0005-0000-0000-000006000000}"/>
    <cellStyle name="AggOrangeRBorder" xfId="8" xr:uid="{00000000-0005-0000-0000-000007000000}"/>
    <cellStyle name="Bold GHG Numbers (0.00)" xfId="9" xr:uid="{00000000-0005-0000-0000-000008000000}"/>
    <cellStyle name="Constants" xfId="10" xr:uid="{00000000-0005-0000-0000-000009000000}"/>
    <cellStyle name="CustomizationCells" xfId="11" xr:uid="{00000000-0005-0000-0000-00000A000000}"/>
    <cellStyle name="CustomizationGreenCells" xfId="12" xr:uid="{00000000-0005-0000-0000-00000B000000}"/>
    <cellStyle name="DocBox_EmptyRow" xfId="13" xr:uid="{00000000-0005-0000-0000-00000C000000}"/>
    <cellStyle name="Empty_B_border" xfId="14" xr:uid="{00000000-0005-0000-0000-00000D000000}"/>
    <cellStyle name="Headline" xfId="15" xr:uid="{00000000-0005-0000-0000-00000E000000}"/>
    <cellStyle name="InputCells" xfId="16" xr:uid="{00000000-0005-0000-0000-00000F000000}"/>
    <cellStyle name="InputCells12_RBBorder" xfId="17" xr:uid="{00000000-0005-0000-0000-000010000000}"/>
    <cellStyle name="Normal GHG Numbers (0.00)" xfId="18" xr:uid="{00000000-0005-0000-0000-000011000000}"/>
    <cellStyle name="Normal GHG Textfiels Bold" xfId="19" xr:uid="{00000000-0005-0000-0000-000012000000}"/>
    <cellStyle name="Normal GHG whole table" xfId="20" xr:uid="{00000000-0005-0000-0000-000013000000}"/>
    <cellStyle name="Normal GHG-Shade" xfId="21" xr:uid="{00000000-0005-0000-0000-000014000000}"/>
    <cellStyle name="Normal_HELP" xfId="22" xr:uid="{00000000-0005-0000-0000-000015000000}"/>
    <cellStyle name="Pattern" xfId="23" xr:uid="{00000000-0005-0000-0000-000016000000}"/>
    <cellStyle name="Shade_R_border" xfId="24" xr:uid="{00000000-0005-0000-0000-000017000000}"/>
    <cellStyle name="Обычный_2++_CRFReport-template" xfId="25" xr:uid="{00000000-0005-0000-0000-000018000000}"/>
    <cellStyle name="パーセント" xfId="26" builtinId="5"/>
    <cellStyle name="パーセント 2" xfId="27" xr:uid="{00000000-0005-0000-0000-00001A000000}"/>
    <cellStyle name="パーセント 4" xfId="36" xr:uid="{00000000-0005-0000-0000-00001B000000}"/>
    <cellStyle name="パーセント 5" xfId="37" xr:uid="{00000000-0005-0000-0000-00001C000000}"/>
    <cellStyle name="ハイパーリンク" xfId="28" builtinId="8"/>
    <cellStyle name="桁区切り" xfId="29" builtinId="6"/>
    <cellStyle name="桁区切り 2 2" xfId="40" xr:uid="{00000000-0005-0000-0000-00001F000000}"/>
    <cellStyle name="桁区切り 5" xfId="38" xr:uid="{00000000-0005-0000-0000-000020000000}"/>
    <cellStyle name="標準" xfId="0" builtinId="0"/>
    <cellStyle name="標準 2" xfId="30" xr:uid="{00000000-0005-0000-0000-000022000000}"/>
    <cellStyle name="標準 3" xfId="31" xr:uid="{00000000-0005-0000-0000-000023000000}"/>
    <cellStyle name="標準 6" xfId="39" xr:uid="{00000000-0005-0000-0000-000024000000}"/>
    <cellStyle name="標準_6gasデータ2001p" xfId="32" xr:uid="{00000000-0005-0000-0000-000025000000}"/>
    <cellStyle name="標準_6gasデータ2001q" xfId="33" xr:uid="{00000000-0005-0000-0000-000026000000}"/>
    <cellStyle name="標準_家庭排出量（除バイオマス）-2006ver0.0" xfId="41" xr:uid="{00000000-0005-0000-0000-000027000000}"/>
    <cellStyle name="標準_単位" xfId="34" xr:uid="{00000000-0005-0000-0000-000028000000}"/>
    <cellStyle name="未定義" xfId="35" xr:uid="{00000000-0005-0000-0000-000029000000}"/>
  </cellStyles>
  <dxfs count="0"/>
  <tableStyles count="0" defaultTableStyle="TableStyleMedium9" defaultPivotStyle="PivotStyleLight16"/>
  <colors>
    <mruColors>
      <color rgb="FF9999FF"/>
      <color rgb="FFCCCCFF"/>
      <color rgb="FFCCFFFF"/>
      <color rgb="FFFFFFCC"/>
      <color rgb="FF6666FF"/>
      <color rgb="FF3366FF"/>
      <color rgb="FF3333FF"/>
      <color rgb="FF669900"/>
      <color rgb="FFFF9900"/>
      <color rgb="FF66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14.xml"/><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0.xml"/></Relationships>
</file>

<file path=xl/charts/_rels/chart16.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11.xml"/></Relationships>
</file>

<file path=xl/charts/_rels/chart17.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12.xml"/></Relationships>
</file>

<file path=xl/charts/_rels/chart18.xml.rels><?xml version="1.0" encoding="UTF-8" standalone="yes"?>
<Relationships xmlns="http://schemas.openxmlformats.org/package/2006/relationships"><Relationship Id="rId2" Type="http://schemas.openxmlformats.org/officeDocument/2006/relationships/chartUserShapes" Target="../drawings/drawing23.xml"/><Relationship Id="rId1" Type="http://schemas.openxmlformats.org/officeDocument/2006/relationships/themeOverride" Target="../theme/themeOverride13.xml"/></Relationships>
</file>

<file path=xl/charts/_rels/chart19.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4.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2" Type="http://schemas.openxmlformats.org/officeDocument/2006/relationships/chartUserShapes" Target="../drawings/drawing25.xml"/><Relationship Id="rId1" Type="http://schemas.openxmlformats.org/officeDocument/2006/relationships/themeOverride" Target="../theme/themeOverride15.xml"/></Relationships>
</file>

<file path=xl/charts/_rels/chart21.xml.rels><?xml version="1.0" encoding="UTF-8" standalone="yes"?>
<Relationships xmlns="http://schemas.openxmlformats.org/package/2006/relationships"><Relationship Id="rId2" Type="http://schemas.openxmlformats.org/officeDocument/2006/relationships/chartUserShapes" Target="../drawings/drawing26.xml"/><Relationship Id="rId1" Type="http://schemas.openxmlformats.org/officeDocument/2006/relationships/themeOverride" Target="../theme/themeOverride16.xml"/></Relationships>
</file>

<file path=xl/charts/_rels/chart22.xml.rels><?xml version="1.0" encoding="UTF-8" standalone="yes"?>
<Relationships xmlns="http://schemas.openxmlformats.org/package/2006/relationships"><Relationship Id="rId2" Type="http://schemas.openxmlformats.org/officeDocument/2006/relationships/chartUserShapes" Target="../drawings/drawing28.xml"/><Relationship Id="rId1" Type="http://schemas.openxmlformats.org/officeDocument/2006/relationships/themeOverride" Target="../theme/themeOverride17.xml"/></Relationships>
</file>

<file path=xl/charts/_rels/chart23.xml.rels><?xml version="1.0" encoding="UTF-8" standalone="yes"?>
<Relationships xmlns="http://schemas.openxmlformats.org/package/2006/relationships"><Relationship Id="rId2" Type="http://schemas.openxmlformats.org/officeDocument/2006/relationships/chartUserShapes" Target="../drawings/drawing29.xml"/><Relationship Id="rId1" Type="http://schemas.openxmlformats.org/officeDocument/2006/relationships/themeOverride" Target="../theme/themeOverride18.xml"/></Relationships>
</file>

<file path=xl/charts/_rels/chart24.xml.rels><?xml version="1.0" encoding="UTF-8" standalone="yes"?>
<Relationships xmlns="http://schemas.openxmlformats.org/package/2006/relationships"><Relationship Id="rId2" Type="http://schemas.openxmlformats.org/officeDocument/2006/relationships/chartUserShapes" Target="../drawings/drawing30.xml"/><Relationship Id="rId1" Type="http://schemas.openxmlformats.org/officeDocument/2006/relationships/themeOverride" Target="../theme/themeOverride19.xml"/></Relationships>
</file>

<file path=xl/charts/_rels/chart25.xml.rels><?xml version="1.0" encoding="UTF-8" standalone="yes"?>
<Relationships xmlns="http://schemas.openxmlformats.org/package/2006/relationships"><Relationship Id="rId2" Type="http://schemas.openxmlformats.org/officeDocument/2006/relationships/chartUserShapes" Target="../drawings/drawing31.xml"/><Relationship Id="rId1" Type="http://schemas.openxmlformats.org/officeDocument/2006/relationships/themeOverride" Target="../theme/themeOverride20.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7.xml.rels><?xml version="1.0" encoding="UTF-8" standalone="yes"?>
<Relationships xmlns="http://schemas.openxmlformats.org/package/2006/relationships"><Relationship Id="rId2" Type="http://schemas.openxmlformats.org/officeDocument/2006/relationships/chartUserShapes" Target="../drawings/drawing34.xml"/><Relationship Id="rId1" Type="http://schemas.openxmlformats.org/officeDocument/2006/relationships/themeOverride" Target="../theme/themeOverride21.xml"/></Relationships>
</file>

<file path=xl/charts/_rels/chart28.xml.rels><?xml version="1.0" encoding="UTF-8" standalone="yes"?>
<Relationships xmlns="http://schemas.openxmlformats.org/package/2006/relationships"><Relationship Id="rId2" Type="http://schemas.openxmlformats.org/officeDocument/2006/relationships/chartUserShapes" Target="../drawings/drawing35.xml"/><Relationship Id="rId1" Type="http://schemas.openxmlformats.org/officeDocument/2006/relationships/themeOverride" Target="../theme/themeOverride22.xml"/></Relationships>
</file>

<file path=xl/charts/_rels/chart29.xml.rels><?xml version="1.0" encoding="UTF-8" standalone="yes"?>
<Relationships xmlns="http://schemas.openxmlformats.org/package/2006/relationships"><Relationship Id="rId2" Type="http://schemas.openxmlformats.org/officeDocument/2006/relationships/chartUserShapes" Target="../drawings/drawing36.xml"/><Relationship Id="rId1" Type="http://schemas.openxmlformats.org/officeDocument/2006/relationships/themeOverride" Target="../theme/themeOverride23.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2" Type="http://schemas.openxmlformats.org/officeDocument/2006/relationships/chartUserShapes" Target="../drawings/drawing37.xml"/><Relationship Id="rId1" Type="http://schemas.openxmlformats.org/officeDocument/2006/relationships/themeOverride" Target="../theme/themeOverride24.xml"/></Relationships>
</file>

<file path=xl/charts/_rels/chart31.xml.rels><?xml version="1.0" encoding="UTF-8" standalone="yes"?>
<Relationships xmlns="http://schemas.openxmlformats.org/package/2006/relationships"><Relationship Id="rId2" Type="http://schemas.openxmlformats.org/officeDocument/2006/relationships/chartUserShapes" Target="../drawings/drawing38.xml"/><Relationship Id="rId1" Type="http://schemas.openxmlformats.org/officeDocument/2006/relationships/themeOverride" Target="../theme/themeOverride25.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3.xml.rels><?xml version="1.0" encoding="UTF-8" standalone="yes"?>
<Relationships xmlns="http://schemas.openxmlformats.org/package/2006/relationships"><Relationship Id="rId2" Type="http://schemas.openxmlformats.org/officeDocument/2006/relationships/chartUserShapes" Target="../drawings/drawing41.xml"/><Relationship Id="rId1" Type="http://schemas.openxmlformats.org/officeDocument/2006/relationships/themeOverride" Target="../theme/themeOverride26.xml"/></Relationships>
</file>

<file path=xl/charts/_rels/chart34.xml.rels><?xml version="1.0" encoding="UTF-8" standalone="yes"?>
<Relationships xmlns="http://schemas.openxmlformats.org/package/2006/relationships"><Relationship Id="rId2" Type="http://schemas.openxmlformats.org/officeDocument/2006/relationships/chartUserShapes" Target="../drawings/drawing42.xml"/><Relationship Id="rId1" Type="http://schemas.openxmlformats.org/officeDocument/2006/relationships/themeOverride" Target="../theme/themeOverride27.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43.xml"/><Relationship Id="rId1" Type="http://schemas.openxmlformats.org/officeDocument/2006/relationships/themeOverride" Target="../theme/themeOverride28.xml"/></Relationships>
</file>

<file path=xl/charts/_rels/chart36.xml.rels><?xml version="1.0" encoding="UTF-8" standalone="yes"?>
<Relationships xmlns="http://schemas.openxmlformats.org/package/2006/relationships"><Relationship Id="rId2" Type="http://schemas.openxmlformats.org/officeDocument/2006/relationships/chartUserShapes" Target="../drawings/drawing44.xml"/><Relationship Id="rId1" Type="http://schemas.openxmlformats.org/officeDocument/2006/relationships/themeOverride" Target="../theme/themeOverride29.xml"/></Relationships>
</file>

<file path=xl/charts/_rels/chart37.xml.rels><?xml version="1.0" encoding="UTF-8" standalone="yes"?>
<Relationships xmlns="http://schemas.openxmlformats.org/package/2006/relationships"><Relationship Id="rId2" Type="http://schemas.openxmlformats.org/officeDocument/2006/relationships/chartUserShapes" Target="../drawings/drawing45.xml"/><Relationship Id="rId1" Type="http://schemas.openxmlformats.org/officeDocument/2006/relationships/themeOverride" Target="../theme/themeOverride30.xml"/></Relationships>
</file>

<file path=xl/charts/_rels/chart38.xml.rels><?xml version="1.0" encoding="UTF-8" standalone="yes"?>
<Relationships xmlns="http://schemas.openxmlformats.org/package/2006/relationships"><Relationship Id="rId2" Type="http://schemas.openxmlformats.org/officeDocument/2006/relationships/chartUserShapes" Target="../drawings/drawing47.xml"/><Relationship Id="rId1" Type="http://schemas.openxmlformats.org/officeDocument/2006/relationships/themeOverride" Target="../theme/themeOverride31.xml"/></Relationships>
</file>

<file path=xl/charts/_rels/chart39.xml.rels><?xml version="1.0" encoding="UTF-8" standalone="yes"?>
<Relationships xmlns="http://schemas.openxmlformats.org/package/2006/relationships"><Relationship Id="rId2" Type="http://schemas.openxmlformats.org/officeDocument/2006/relationships/chartUserShapes" Target="../drawings/drawing48.xml"/><Relationship Id="rId1" Type="http://schemas.openxmlformats.org/officeDocument/2006/relationships/themeOverride" Target="../theme/themeOverride32.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4.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49.xml"/><Relationship Id="rId1" Type="http://schemas.openxmlformats.org/officeDocument/2006/relationships/themeOverride" Target="../theme/themeOverride33.xml"/></Relationships>
</file>

<file path=xl/charts/_rels/chart41.xml.rels><?xml version="1.0" encoding="UTF-8" standalone="yes"?>
<Relationships xmlns="http://schemas.openxmlformats.org/package/2006/relationships"><Relationship Id="rId2" Type="http://schemas.openxmlformats.org/officeDocument/2006/relationships/chartUserShapes" Target="../drawings/drawing50.xml"/><Relationship Id="rId1" Type="http://schemas.openxmlformats.org/officeDocument/2006/relationships/themeOverride" Target="../theme/themeOverride34.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51.xml"/><Relationship Id="rId1" Type="http://schemas.openxmlformats.org/officeDocument/2006/relationships/themeOverride" Target="../theme/themeOverride35.xml"/></Relationships>
</file>

<file path=xl/charts/_rels/chart43.xml.rels><?xml version="1.0" encoding="UTF-8" standalone="yes"?>
<Relationships xmlns="http://schemas.openxmlformats.org/package/2006/relationships"><Relationship Id="rId2" Type="http://schemas.openxmlformats.org/officeDocument/2006/relationships/chartUserShapes" Target="../drawings/drawing52.xml"/><Relationship Id="rId1" Type="http://schemas.openxmlformats.org/officeDocument/2006/relationships/themeOverride" Target="../theme/themeOverride36.xml"/></Relationships>
</file>

<file path=xl/charts/_rels/chart44.xml.rels><?xml version="1.0" encoding="UTF-8" standalone="yes"?>
<Relationships xmlns="http://schemas.openxmlformats.org/package/2006/relationships"><Relationship Id="rId2" Type="http://schemas.openxmlformats.org/officeDocument/2006/relationships/chartUserShapes" Target="../drawings/drawing53.xml"/><Relationship Id="rId1" Type="http://schemas.openxmlformats.org/officeDocument/2006/relationships/themeOverride" Target="../theme/themeOverride37.xml"/></Relationships>
</file>

<file path=xl/charts/_rels/chart45.xml.rels><?xml version="1.0" encoding="UTF-8" standalone="yes"?>
<Relationships xmlns="http://schemas.openxmlformats.org/package/2006/relationships"><Relationship Id="rId2" Type="http://schemas.openxmlformats.org/officeDocument/2006/relationships/chartUserShapes" Target="../drawings/drawing54.xml"/><Relationship Id="rId1" Type="http://schemas.openxmlformats.org/officeDocument/2006/relationships/themeOverride" Target="../theme/themeOverride38.xml"/></Relationships>
</file>

<file path=xl/charts/_rels/chart46.xml.rels><?xml version="1.0" encoding="UTF-8" standalone="yes"?>
<Relationships xmlns="http://schemas.openxmlformats.org/package/2006/relationships"><Relationship Id="rId2" Type="http://schemas.openxmlformats.org/officeDocument/2006/relationships/chartUserShapes" Target="../drawings/drawing55.xml"/><Relationship Id="rId1" Type="http://schemas.openxmlformats.org/officeDocument/2006/relationships/themeOverride" Target="../theme/themeOverride39.xml"/></Relationships>
</file>

<file path=xl/charts/_rels/chart47.xml.rels><?xml version="1.0" encoding="UTF-8" standalone="yes"?>
<Relationships xmlns="http://schemas.openxmlformats.org/package/2006/relationships"><Relationship Id="rId2" Type="http://schemas.openxmlformats.org/officeDocument/2006/relationships/chartUserShapes" Target="../drawings/drawing56.xml"/><Relationship Id="rId1" Type="http://schemas.openxmlformats.org/officeDocument/2006/relationships/themeOverride" Target="../theme/themeOverride40.xml"/></Relationships>
</file>

<file path=xl/charts/_rels/chart48.xml.rels><?xml version="1.0" encoding="UTF-8" standalone="yes"?>
<Relationships xmlns="http://schemas.openxmlformats.org/package/2006/relationships"><Relationship Id="rId2" Type="http://schemas.openxmlformats.org/officeDocument/2006/relationships/chartUserShapes" Target="../drawings/drawing57.xml"/><Relationship Id="rId1" Type="http://schemas.openxmlformats.org/officeDocument/2006/relationships/themeOverride" Target="../theme/themeOverride41.xml"/></Relationships>
</file>

<file path=xl/charts/_rels/chart49.xml.rels><?xml version="1.0" encoding="UTF-8" standalone="yes"?>
<Relationships xmlns="http://schemas.openxmlformats.org/package/2006/relationships"><Relationship Id="rId2" Type="http://schemas.openxmlformats.org/officeDocument/2006/relationships/chartUserShapes" Target="../drawings/drawing58.xml"/><Relationship Id="rId1" Type="http://schemas.openxmlformats.org/officeDocument/2006/relationships/themeOverride" Target="../theme/themeOverride42.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6.xml"/></Relationships>
</file>

<file path=xl/charts/_rels/chart50.xml.rels><?xml version="1.0" encoding="UTF-8" standalone="yes"?>
<Relationships xmlns="http://schemas.openxmlformats.org/package/2006/relationships"><Relationship Id="rId2" Type="http://schemas.openxmlformats.org/officeDocument/2006/relationships/chartUserShapes" Target="../drawings/drawing59.xml"/><Relationship Id="rId1" Type="http://schemas.openxmlformats.org/officeDocument/2006/relationships/themeOverride" Target="../theme/themeOverride43.xml"/></Relationships>
</file>

<file path=xl/charts/_rels/chart51.xml.rels><?xml version="1.0" encoding="UTF-8" standalone="yes"?>
<Relationships xmlns="http://schemas.openxmlformats.org/package/2006/relationships"><Relationship Id="rId2" Type="http://schemas.openxmlformats.org/officeDocument/2006/relationships/chartUserShapes" Target="../drawings/drawing60.xml"/><Relationship Id="rId1" Type="http://schemas.openxmlformats.org/officeDocument/2006/relationships/themeOverride" Target="../theme/themeOverride44.xml"/></Relationships>
</file>

<file path=xl/charts/_rels/chart52.xml.rels><?xml version="1.0" encoding="UTF-8" standalone="yes"?>
<Relationships xmlns="http://schemas.openxmlformats.org/package/2006/relationships"><Relationship Id="rId2" Type="http://schemas.openxmlformats.org/officeDocument/2006/relationships/chartUserShapes" Target="../drawings/drawing61.xml"/><Relationship Id="rId1" Type="http://schemas.openxmlformats.org/officeDocument/2006/relationships/themeOverride" Target="../theme/themeOverride45.xml"/></Relationships>
</file>

<file path=xl/charts/_rels/chart53.xml.rels><?xml version="1.0" encoding="UTF-8" standalone="yes"?>
<Relationships xmlns="http://schemas.openxmlformats.org/package/2006/relationships"><Relationship Id="rId2" Type="http://schemas.openxmlformats.org/officeDocument/2006/relationships/chartUserShapes" Target="../drawings/drawing62.xml"/><Relationship Id="rId1" Type="http://schemas.openxmlformats.org/officeDocument/2006/relationships/themeOverride" Target="../theme/themeOverride46.xml"/></Relationships>
</file>

<file path=xl/charts/_rels/chart54.xml.rels><?xml version="1.0" encoding="UTF-8" standalone="yes"?>
<Relationships xmlns="http://schemas.openxmlformats.org/package/2006/relationships"><Relationship Id="rId2" Type="http://schemas.openxmlformats.org/officeDocument/2006/relationships/chartUserShapes" Target="../drawings/drawing63.xml"/><Relationship Id="rId1" Type="http://schemas.openxmlformats.org/officeDocument/2006/relationships/themeOverride" Target="../theme/themeOverride47.xml"/></Relationships>
</file>

<file path=xl/charts/_rels/chart55.xml.rels><?xml version="1.0" encoding="UTF-8" standalone="yes"?>
<Relationships xmlns="http://schemas.openxmlformats.org/package/2006/relationships"><Relationship Id="rId2" Type="http://schemas.openxmlformats.org/officeDocument/2006/relationships/chartUserShapes" Target="../drawings/drawing64.xml"/><Relationship Id="rId1" Type="http://schemas.openxmlformats.org/officeDocument/2006/relationships/themeOverride" Target="../theme/themeOverride48.xml"/></Relationships>
</file>

<file path=xl/charts/_rels/chart56.xml.rels><?xml version="1.0" encoding="UTF-8" standalone="yes"?>
<Relationships xmlns="http://schemas.openxmlformats.org/package/2006/relationships"><Relationship Id="rId2" Type="http://schemas.openxmlformats.org/officeDocument/2006/relationships/chartUserShapes" Target="../drawings/drawing65.xml"/><Relationship Id="rId1" Type="http://schemas.openxmlformats.org/officeDocument/2006/relationships/themeOverride" Target="../theme/themeOverride49.xml"/></Relationships>
</file>

<file path=xl/charts/_rels/chart57.xml.rels><?xml version="1.0" encoding="UTF-8" standalone="yes"?>
<Relationships xmlns="http://schemas.openxmlformats.org/package/2006/relationships"><Relationship Id="rId2" Type="http://schemas.openxmlformats.org/officeDocument/2006/relationships/chartUserShapes" Target="../drawings/drawing66.xml"/><Relationship Id="rId1" Type="http://schemas.openxmlformats.org/officeDocument/2006/relationships/themeOverride" Target="../theme/themeOverride50.xml"/></Relationships>
</file>

<file path=xl/charts/_rels/chart58.xml.rels><?xml version="1.0" encoding="UTF-8" standalone="yes"?>
<Relationships xmlns="http://schemas.openxmlformats.org/package/2006/relationships"><Relationship Id="rId2" Type="http://schemas.openxmlformats.org/officeDocument/2006/relationships/chartUserShapes" Target="../drawings/drawing67.xml"/><Relationship Id="rId1" Type="http://schemas.openxmlformats.org/officeDocument/2006/relationships/themeOverride" Target="../theme/themeOverride51.xml"/></Relationships>
</file>

<file path=xl/charts/_rels/chart59.xml.rels><?xml version="1.0" encoding="UTF-8" standalone="yes"?>
<Relationships xmlns="http://schemas.openxmlformats.org/package/2006/relationships"><Relationship Id="rId2" Type="http://schemas.openxmlformats.org/officeDocument/2006/relationships/chartUserShapes" Target="../drawings/drawing68.xml"/><Relationship Id="rId1" Type="http://schemas.openxmlformats.org/officeDocument/2006/relationships/themeOverride" Target="../theme/themeOverride52.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6.xml"/></Relationships>
</file>

<file path=xl/charts/_rels/chart60.xml.rels><?xml version="1.0" encoding="UTF-8" standalone="yes"?>
<Relationships xmlns="http://schemas.openxmlformats.org/package/2006/relationships"><Relationship Id="rId2" Type="http://schemas.openxmlformats.org/officeDocument/2006/relationships/chartUserShapes" Target="../drawings/drawing69.xml"/><Relationship Id="rId1" Type="http://schemas.openxmlformats.org/officeDocument/2006/relationships/themeOverride" Target="../theme/themeOverride53.xml"/></Relationships>
</file>

<file path=xl/charts/_rels/chart61.xml.rels><?xml version="1.0" encoding="UTF-8" standalone="yes"?>
<Relationships xmlns="http://schemas.openxmlformats.org/package/2006/relationships"><Relationship Id="rId2" Type="http://schemas.openxmlformats.org/officeDocument/2006/relationships/chartUserShapes" Target="../drawings/drawing70.xml"/><Relationship Id="rId1" Type="http://schemas.openxmlformats.org/officeDocument/2006/relationships/themeOverride" Target="../theme/themeOverride54.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66.xml.rels><?xml version="1.0" encoding="UTF-8" standalone="yes"?>
<Relationships xmlns="http://schemas.openxmlformats.org/package/2006/relationships"><Relationship Id="rId2" Type="http://schemas.openxmlformats.org/officeDocument/2006/relationships/chartUserShapes" Target="../drawings/drawing76.xml"/><Relationship Id="rId1" Type="http://schemas.openxmlformats.org/officeDocument/2006/relationships/themeOverride" Target="../theme/themeOverride55.xml"/></Relationships>
</file>

<file path=xl/charts/_rels/chart67.xml.rels><?xml version="1.0" encoding="UTF-8" standalone="yes"?>
<Relationships xmlns="http://schemas.openxmlformats.org/package/2006/relationships"><Relationship Id="rId2" Type="http://schemas.openxmlformats.org/officeDocument/2006/relationships/chartUserShapes" Target="../drawings/drawing77.xml"/><Relationship Id="rId1" Type="http://schemas.openxmlformats.org/officeDocument/2006/relationships/themeOverride" Target="../theme/themeOverride56.xml"/></Relationships>
</file>

<file path=xl/charts/_rels/chart68.xml.rels><?xml version="1.0" encoding="UTF-8" standalone="yes"?>
<Relationships xmlns="http://schemas.openxmlformats.org/package/2006/relationships"><Relationship Id="rId2" Type="http://schemas.openxmlformats.org/officeDocument/2006/relationships/chartUserShapes" Target="../drawings/drawing78.xml"/><Relationship Id="rId1" Type="http://schemas.openxmlformats.org/officeDocument/2006/relationships/themeOverride" Target="../theme/themeOverride57.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74.xml.rels><?xml version="1.0" encoding="UTF-8" standalone="yes"?>
<Relationships xmlns="http://schemas.openxmlformats.org/package/2006/relationships"><Relationship Id="rId2" Type="http://schemas.openxmlformats.org/officeDocument/2006/relationships/chartUserShapes" Target="../drawings/drawing85.xml"/><Relationship Id="rId1" Type="http://schemas.openxmlformats.org/officeDocument/2006/relationships/themeOverride" Target="../theme/themeOverride58.xml"/></Relationships>
</file>

<file path=xl/charts/_rels/chart75.xml.rels><?xml version="1.0" encoding="UTF-8" standalone="yes"?>
<Relationships xmlns="http://schemas.openxmlformats.org/package/2006/relationships"><Relationship Id="rId2" Type="http://schemas.openxmlformats.org/officeDocument/2006/relationships/chartUserShapes" Target="../drawings/drawing86.xml"/><Relationship Id="rId1" Type="http://schemas.openxmlformats.org/officeDocument/2006/relationships/themeOverride" Target="../theme/themeOverride59.xml"/></Relationships>
</file>

<file path=xl/charts/_rels/chart76.xml.rels><?xml version="1.0" encoding="UTF-8" standalone="yes"?>
<Relationships xmlns="http://schemas.openxmlformats.org/package/2006/relationships"><Relationship Id="rId2" Type="http://schemas.openxmlformats.org/officeDocument/2006/relationships/chartUserShapes" Target="../drawings/drawing87.xml"/><Relationship Id="rId1" Type="http://schemas.openxmlformats.org/officeDocument/2006/relationships/themeOverride" Target="../theme/themeOverride60.xml"/></Relationships>
</file>

<file path=xl/charts/_rels/chart77.xml.rels><?xml version="1.0" encoding="UTF-8" standalone="yes"?>
<Relationships xmlns="http://schemas.openxmlformats.org/package/2006/relationships"><Relationship Id="rId2" Type="http://schemas.openxmlformats.org/officeDocument/2006/relationships/chartUserShapes" Target="../drawings/drawing88.xml"/><Relationship Id="rId1" Type="http://schemas.openxmlformats.org/officeDocument/2006/relationships/themeOverride" Target="../theme/themeOverride61.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0.xml"/><Relationship Id="rId1" Type="http://schemas.openxmlformats.org/officeDocument/2006/relationships/themeOverride" Target="../theme/themeOverride7.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aseline="0">
                <a:latin typeface="Century" panose="02040604050505020304" pitchFamily="18" charset="0"/>
              </a:defRPr>
            </a:pPr>
            <a:r>
              <a:rPr lang="ja-JP" altLang="ja-JP" sz="1600" b="1" i="0" baseline="0">
                <a:latin typeface="Century" panose="02040604050505020304" pitchFamily="18" charset="0"/>
                <a:ea typeface="+mn-ea"/>
              </a:rPr>
              <a:t>温室効果ガス排出量の推移</a:t>
            </a:r>
            <a:r>
              <a:rPr lang="ja-JP" altLang="en-US" sz="1600" b="1" i="0" baseline="0">
                <a:latin typeface="Century" panose="02040604050505020304" pitchFamily="18" charset="0"/>
                <a:ea typeface="+mn-ea"/>
              </a:rPr>
              <a:t>（</a:t>
            </a:r>
            <a:r>
              <a:rPr lang="en-US" altLang="ja-JP" sz="1600" b="1" i="0" u="none" strike="noStrike" baseline="0">
                <a:latin typeface="Century" panose="02040604050505020304" pitchFamily="18" charset="0"/>
                <a:ea typeface="+mn-ea"/>
              </a:rPr>
              <a:t>1990-2017</a:t>
            </a:r>
            <a:r>
              <a:rPr lang="ja-JP" altLang="ja-JP" sz="1600" b="1" i="0" u="none" strike="noStrike" baseline="0">
                <a:latin typeface="Century" panose="02040604050505020304" pitchFamily="18" charset="0"/>
                <a:ea typeface="+mn-ea"/>
              </a:rPr>
              <a:t>年度</a:t>
            </a:r>
            <a:r>
              <a:rPr lang="ja-JP" altLang="en-US" sz="1600" b="1" i="0" baseline="0">
                <a:latin typeface="Century" panose="02040604050505020304" pitchFamily="18" charset="0"/>
                <a:ea typeface="+mn-ea"/>
              </a:rPr>
              <a:t>）</a:t>
            </a:r>
            <a:endParaRPr lang="ja-JP" altLang="ja-JP" sz="1600" b="1" i="0" baseline="0">
              <a:latin typeface="Century" panose="02040604050505020304" pitchFamily="18" charset="0"/>
              <a:ea typeface="+mn-ea"/>
            </a:endParaRPr>
          </a:p>
        </c:rich>
      </c:tx>
      <c:overlay val="0"/>
    </c:title>
    <c:autoTitleDeleted val="0"/>
    <c:plotArea>
      <c:layout>
        <c:manualLayout>
          <c:layoutTarget val="inner"/>
          <c:xMode val="edge"/>
          <c:yMode val="edge"/>
          <c:x val="0.14653368877248787"/>
          <c:y val="0.11053314814814814"/>
          <c:w val="0.71908809590621359"/>
          <c:h val="0.61638740740740761"/>
        </c:manualLayout>
      </c:layout>
      <c:barChart>
        <c:barDir val="col"/>
        <c:grouping val="stacked"/>
        <c:varyColors val="0"/>
        <c:ser>
          <c:idx val="0"/>
          <c:order val="0"/>
          <c:tx>
            <c:strRef>
              <c:f>'リンク切公表時非表示（グラフの添え物）'!$Y$3</c:f>
              <c:strCache>
                <c:ptCount val="1"/>
                <c:pt idx="0">
                  <c:v>CO₂</c:v>
                </c:pt>
              </c:strCache>
            </c:strRef>
          </c:tx>
          <c:spPr>
            <a:solidFill>
              <a:schemeClr val="accent1"/>
            </a:solidFill>
            <a:ln>
              <a:solidFill>
                <a:schemeClr val="tx1"/>
              </a:solidFill>
            </a:ln>
          </c:spPr>
          <c:invertIfNegative val="0"/>
          <c:cat>
            <c:numRef>
              <c:f>'1.Total'!$AA$4:$BE$4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'1.Total'!$AA$5:$BE$5</c:f>
              <c:numCache>
                <c:formatCode>#,##0_ </c:formatCode>
                <c:ptCount val="28"/>
                <c:pt idx="0">
                  <c:v>1163.9886450339372</c:v>
                </c:pt>
                <c:pt idx="1">
                  <c:v>1175.3262675197611</c:v>
                </c:pt>
                <c:pt idx="2">
                  <c:v>1184.7944928500408</c:v>
                </c:pt>
                <c:pt idx="3">
                  <c:v>1177.5320978307338</c:v>
                </c:pt>
                <c:pt idx="4">
                  <c:v>1232.4136786333618</c:v>
                </c:pt>
                <c:pt idx="5">
                  <c:v>1244.6805960671061</c:v>
                </c:pt>
                <c:pt idx="6">
                  <c:v>1256.7737410865802</c:v>
                </c:pt>
                <c:pt idx="7">
                  <c:v>1249.8600905781873</c:v>
                </c:pt>
                <c:pt idx="8">
                  <c:v>1209.7460123643207</c:v>
                </c:pt>
                <c:pt idx="9">
                  <c:v>1246.3374044733869</c:v>
                </c:pt>
                <c:pt idx="10">
                  <c:v>1269.1982435303962</c:v>
                </c:pt>
                <c:pt idx="11">
                  <c:v>1254.1204749989877</c:v>
                </c:pt>
                <c:pt idx="12">
                  <c:v>1283.0798150699586</c:v>
                </c:pt>
                <c:pt idx="13">
                  <c:v>1291.1596445416963</c:v>
                </c:pt>
                <c:pt idx="14">
                  <c:v>1286.3338439546205</c:v>
                </c:pt>
                <c:pt idx="15">
                  <c:v>1293.4972985205998</c:v>
                </c:pt>
                <c:pt idx="16">
                  <c:v>1270.2792133738405</c:v>
                </c:pt>
                <c:pt idx="17">
                  <c:v>1305.8678733330139</c:v>
                </c:pt>
                <c:pt idx="18">
                  <c:v>1234.9232494547091</c:v>
                </c:pt>
                <c:pt idx="19">
                  <c:v>1165.4335499664887</c:v>
                </c:pt>
                <c:pt idx="20">
                  <c:v>1216.8294512394471</c:v>
                </c:pt>
                <c:pt idx="21">
                  <c:v>1266.8342720110536</c:v>
                </c:pt>
                <c:pt idx="22">
                  <c:v>1308.1231517962938</c:v>
                </c:pt>
                <c:pt idx="23">
                  <c:v>1317.3177662972216</c:v>
                </c:pt>
                <c:pt idx="24">
                  <c:v>1267.0466510048991</c:v>
                </c:pt>
                <c:pt idx="25">
                  <c:v>1226.6896581677531</c:v>
                </c:pt>
                <c:pt idx="26">
                  <c:v>1208.2682679298553</c:v>
                </c:pt>
                <c:pt idx="27">
                  <c:v>1190.2403217692538</c:v>
                </c:pt>
              </c:numCache>
            </c:numRef>
          </c:val>
          <c:extLst>
            <c:ext xmlns:c16="http://schemas.microsoft.com/office/drawing/2014/chart" uri="{C3380CC4-5D6E-409C-BE32-E72D297353CC}">
              <c16:uniqueId val="{00000000-57E1-4DCE-887D-FDB501D17556}"/>
            </c:ext>
          </c:extLst>
        </c:ser>
        <c:ser>
          <c:idx val="1"/>
          <c:order val="1"/>
          <c:tx>
            <c:strRef>
              <c:f>'リンク切公表時非表示（グラフの添え物）'!$Y$4</c:f>
              <c:strCache>
                <c:ptCount val="1"/>
                <c:pt idx="0">
                  <c:v>CH₄</c:v>
                </c:pt>
              </c:strCache>
            </c:strRef>
          </c:tx>
          <c:spPr>
            <a:ln>
              <a:solidFill>
                <a:sysClr val="windowText" lastClr="000000"/>
              </a:solidFill>
            </a:ln>
          </c:spPr>
          <c:invertIfNegative val="0"/>
          <c:cat>
            <c:numRef>
              <c:f>'1.Total'!$AA$4:$BE$4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'1.Total'!$AA$8:$BE$8</c:f>
              <c:numCache>
                <c:formatCode>#,##0.0_ </c:formatCode>
                <c:ptCount val="28"/>
                <c:pt idx="0">
                  <c:v>44.346645520021177</c:v>
                </c:pt>
                <c:pt idx="1">
                  <c:v>43.184488083340256</c:v>
                </c:pt>
                <c:pt idx="2">
                  <c:v>44.044231903064912</c:v>
                </c:pt>
                <c:pt idx="3">
                  <c:v>39.954974160233121</c:v>
                </c:pt>
                <c:pt idx="4">
                  <c:v>43.345754411071916</c:v>
                </c:pt>
                <c:pt idx="5">
                  <c:v>41.86540907423818</c:v>
                </c:pt>
                <c:pt idx="6">
                  <c:v>40.669697131570409</c:v>
                </c:pt>
                <c:pt idx="7">
                  <c:v>39.925005858688472</c:v>
                </c:pt>
                <c:pt idx="8">
                  <c:v>38.06810668609949</c:v>
                </c:pt>
                <c:pt idx="9">
                  <c:v>37.955415384151912</c:v>
                </c:pt>
                <c:pt idx="10">
                  <c:v>37.950868873741655</c:v>
                </c:pt>
                <c:pt idx="11">
                  <c:v>37.069874536831314</c:v>
                </c:pt>
                <c:pt idx="12">
                  <c:v>36.34182845436171</c:v>
                </c:pt>
                <c:pt idx="13">
                  <c:v>34.868060874803163</c:v>
                </c:pt>
                <c:pt idx="14">
                  <c:v>35.871730515897539</c:v>
                </c:pt>
                <c:pt idx="15">
                  <c:v>35.6656384100312</c:v>
                </c:pt>
                <c:pt idx="16">
                  <c:v>35.039193058078489</c:v>
                </c:pt>
                <c:pt idx="17">
                  <c:v>35.278439871608022</c:v>
                </c:pt>
                <c:pt idx="18">
                  <c:v>34.947685281124024</c:v>
                </c:pt>
                <c:pt idx="19">
                  <c:v>33.984702324108028</c:v>
                </c:pt>
                <c:pt idx="20">
                  <c:v>34.496989387805378</c:v>
                </c:pt>
                <c:pt idx="21">
                  <c:v>33.501054569977299</c:v>
                </c:pt>
                <c:pt idx="22">
                  <c:v>32.642885315146721</c:v>
                </c:pt>
                <c:pt idx="23">
                  <c:v>32.287734281059961</c:v>
                </c:pt>
                <c:pt idx="24">
                  <c:v>31.654605520689984</c:v>
                </c:pt>
                <c:pt idx="25">
                  <c:v>30.830421502627392</c:v>
                </c:pt>
                <c:pt idx="26">
                  <c:v>30.504056315853035</c:v>
                </c:pt>
                <c:pt idx="27">
                  <c:v>30.064374821601259</c:v>
                </c:pt>
              </c:numCache>
            </c:numRef>
          </c:val>
          <c:extLst>
            <c:ext xmlns:c16="http://schemas.microsoft.com/office/drawing/2014/chart" uri="{C3380CC4-5D6E-409C-BE32-E72D297353CC}">
              <c16:uniqueId val="{00000001-57E1-4DCE-887D-FDB501D17556}"/>
            </c:ext>
          </c:extLst>
        </c:ser>
        <c:ser>
          <c:idx val="2"/>
          <c:order val="2"/>
          <c:tx>
            <c:strRef>
              <c:f>'リンク切公表時非表示（グラフの添え物）'!$Y$5</c:f>
              <c:strCache>
                <c:ptCount val="1"/>
                <c:pt idx="0">
                  <c:v>N₂O</c:v>
                </c:pt>
              </c:strCache>
            </c:strRef>
          </c:tx>
          <c:spPr>
            <a:ln>
              <a:solidFill>
                <a:sysClr val="windowText" lastClr="000000"/>
              </a:solidFill>
            </a:ln>
          </c:spPr>
          <c:invertIfNegative val="0"/>
          <c:cat>
            <c:numRef>
              <c:f>'1.Total'!$AA$4:$BE$4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'1.Total'!$AA$9:$BE$9</c:f>
              <c:numCache>
                <c:formatCode>#,##0.0_ </c:formatCode>
                <c:ptCount val="28"/>
                <c:pt idx="0">
                  <c:v>31.787779583662257</c:v>
                </c:pt>
                <c:pt idx="1">
                  <c:v>31.51316669324034</c:v>
                </c:pt>
                <c:pt idx="2">
                  <c:v>31.69733729888333</c:v>
                </c:pt>
                <c:pt idx="3">
                  <c:v>31.56898260487317</c:v>
                </c:pt>
                <c:pt idx="4">
                  <c:v>32.835523634919845</c:v>
                </c:pt>
                <c:pt idx="5">
                  <c:v>33.160843935355402</c:v>
                </c:pt>
                <c:pt idx="6">
                  <c:v>34.299293341287836</c:v>
                </c:pt>
                <c:pt idx="7">
                  <c:v>35.095409009041006</c:v>
                </c:pt>
                <c:pt idx="8">
                  <c:v>33.509194381912785</c:v>
                </c:pt>
                <c:pt idx="9">
                  <c:v>27.36089739097644</c:v>
                </c:pt>
                <c:pt idx="10">
                  <c:v>29.87559211002749</c:v>
                </c:pt>
                <c:pt idx="11">
                  <c:v>26.29089680759785</c:v>
                </c:pt>
                <c:pt idx="12">
                  <c:v>25.757884680243659</c:v>
                </c:pt>
                <c:pt idx="13">
                  <c:v>25.620393680818029</c:v>
                </c:pt>
                <c:pt idx="14">
                  <c:v>25.462294499857165</c:v>
                </c:pt>
                <c:pt idx="15">
                  <c:v>25.049427272352396</c:v>
                </c:pt>
                <c:pt idx="16">
                  <c:v>24.938942207620396</c:v>
                </c:pt>
                <c:pt idx="17">
                  <c:v>24.319041483297081</c:v>
                </c:pt>
                <c:pt idx="18">
                  <c:v>23.523366290820068</c:v>
                </c:pt>
                <c:pt idx="19">
                  <c:v>22.87041913822808</c:v>
                </c:pt>
                <c:pt idx="20">
                  <c:v>22.281746391708563</c:v>
                </c:pt>
                <c:pt idx="21">
                  <c:v>21.866712936295272</c:v>
                </c:pt>
                <c:pt idx="22">
                  <c:v>21.532342177732524</c:v>
                </c:pt>
                <c:pt idx="23">
                  <c:v>21.588676390610555</c:v>
                </c:pt>
                <c:pt idx="24">
                  <c:v>21.201999451282166</c:v>
                </c:pt>
                <c:pt idx="25">
                  <c:v>20.805142998242303</c:v>
                </c:pt>
                <c:pt idx="26">
                  <c:v>20.261801298815413</c:v>
                </c:pt>
                <c:pt idx="27">
                  <c:v>20.461290864859368</c:v>
                </c:pt>
              </c:numCache>
            </c:numRef>
          </c:val>
          <c:extLst>
            <c:ext xmlns:c16="http://schemas.microsoft.com/office/drawing/2014/chart" uri="{C3380CC4-5D6E-409C-BE32-E72D297353CC}">
              <c16:uniqueId val="{00000002-57E1-4DCE-887D-FDB501D17556}"/>
            </c:ext>
          </c:extLst>
        </c:ser>
        <c:ser>
          <c:idx val="3"/>
          <c:order val="3"/>
          <c:tx>
            <c:strRef>
              <c:f>'リンク切公表時非表示（グラフの添え物）'!$Y$6</c:f>
              <c:strCache>
                <c:ptCount val="1"/>
                <c:pt idx="0">
                  <c:v>HFCs</c:v>
                </c:pt>
              </c:strCache>
            </c:strRef>
          </c:tx>
          <c:spPr>
            <a:ln>
              <a:solidFill>
                <a:sysClr val="windowText" lastClr="000000"/>
              </a:solidFill>
            </a:ln>
          </c:spPr>
          <c:invertIfNegative val="0"/>
          <c:cat>
            <c:numRef>
              <c:f>'1.Total'!$AA$4:$BE$4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'1.Total'!$AA$11:$BE$11</c:f>
              <c:numCache>
                <c:formatCode>#,##0.0_ </c:formatCode>
                <c:ptCount val="28"/>
                <c:pt idx="0">
                  <c:v>15.9323098610065</c:v>
                </c:pt>
                <c:pt idx="1">
                  <c:v>17.349612944863189</c:v>
                </c:pt>
                <c:pt idx="2">
                  <c:v>17.76722403564693</c:v>
                </c:pt>
                <c:pt idx="3">
                  <c:v>18.129158284890007</c:v>
                </c:pt>
                <c:pt idx="4">
                  <c:v>21.051895213035113</c:v>
                </c:pt>
                <c:pt idx="5">
                  <c:v>25.213191034391045</c:v>
                </c:pt>
                <c:pt idx="6">
                  <c:v>24.598107256849218</c:v>
                </c:pt>
                <c:pt idx="7">
                  <c:v>24.436792431397134</c:v>
                </c:pt>
                <c:pt idx="8">
                  <c:v>23.742102500183375</c:v>
                </c:pt>
                <c:pt idx="9">
                  <c:v>24.368275903524488</c:v>
                </c:pt>
                <c:pt idx="10">
                  <c:v>22.851998107079659</c:v>
                </c:pt>
                <c:pt idx="11">
                  <c:v>19.462521407101939</c:v>
                </c:pt>
                <c:pt idx="12">
                  <c:v>16.236391797572242</c:v>
                </c:pt>
                <c:pt idx="13">
                  <c:v>16.229258623473811</c:v>
                </c:pt>
                <c:pt idx="14">
                  <c:v>12.422564206556329</c:v>
                </c:pt>
                <c:pt idx="15">
                  <c:v>12.784022032514812</c:v>
                </c:pt>
                <c:pt idx="16">
                  <c:v>14.630088728013055</c:v>
                </c:pt>
                <c:pt idx="17">
                  <c:v>16.713161241445693</c:v>
                </c:pt>
                <c:pt idx="18">
                  <c:v>19.293643333906061</c:v>
                </c:pt>
                <c:pt idx="19">
                  <c:v>20.93462850503747</c:v>
                </c:pt>
                <c:pt idx="20">
                  <c:v>23.315838765334192</c:v>
                </c:pt>
                <c:pt idx="21">
                  <c:v>26.105620317760337</c:v>
                </c:pt>
                <c:pt idx="22">
                  <c:v>29.361505502609546</c:v>
                </c:pt>
                <c:pt idx="23">
                  <c:v>32.10465680689456</c:v>
                </c:pt>
                <c:pt idx="24">
                  <c:v>35.784267658765337</c:v>
                </c:pt>
                <c:pt idx="25">
                  <c:v>39.260611167515094</c:v>
                </c:pt>
                <c:pt idx="26">
                  <c:v>42.572592556459128</c:v>
                </c:pt>
                <c:pt idx="27">
                  <c:v>44.885373758172598</c:v>
                </c:pt>
              </c:numCache>
            </c:numRef>
          </c:val>
          <c:extLst>
            <c:ext xmlns:c16="http://schemas.microsoft.com/office/drawing/2014/chart" uri="{C3380CC4-5D6E-409C-BE32-E72D297353CC}">
              <c16:uniqueId val="{00000003-57E1-4DCE-887D-FDB501D17556}"/>
            </c:ext>
          </c:extLst>
        </c:ser>
        <c:ser>
          <c:idx val="4"/>
          <c:order val="4"/>
          <c:tx>
            <c:strRef>
              <c:f>'リンク切公表時非表示（グラフの添え物）'!$Y$7</c:f>
              <c:strCache>
                <c:ptCount val="1"/>
                <c:pt idx="0">
                  <c:v>PFCs</c:v>
                </c:pt>
              </c:strCache>
            </c:strRef>
          </c:tx>
          <c:spPr>
            <a:ln>
              <a:solidFill>
                <a:sysClr val="windowText" lastClr="000000"/>
              </a:solidFill>
            </a:ln>
          </c:spPr>
          <c:invertIfNegative val="0"/>
          <c:cat>
            <c:numRef>
              <c:f>'1.Total'!$AA$4:$BE$4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'1.Total'!$AA$12:$BE$12</c:f>
              <c:numCache>
                <c:formatCode>#,##0.0_ </c:formatCode>
                <c:ptCount val="28"/>
                <c:pt idx="0">
                  <c:v>6.5392993330603124</c:v>
                </c:pt>
                <c:pt idx="1">
                  <c:v>7.5069220881606293</c:v>
                </c:pt>
                <c:pt idx="2">
                  <c:v>7.6172931076973525</c:v>
                </c:pt>
                <c:pt idx="3">
                  <c:v>10.942797023893531</c:v>
                </c:pt>
                <c:pt idx="4">
                  <c:v>13.443461837094947</c:v>
                </c:pt>
                <c:pt idx="5">
                  <c:v>17.609918599177117</c:v>
                </c:pt>
                <c:pt idx="6">
                  <c:v>18.258177043160494</c:v>
                </c:pt>
                <c:pt idx="7">
                  <c:v>19.984282883097684</c:v>
                </c:pt>
                <c:pt idx="8">
                  <c:v>16.568476128945992</c:v>
                </c:pt>
                <c:pt idx="9">
                  <c:v>13.118064707488832</c:v>
                </c:pt>
                <c:pt idx="10">
                  <c:v>11.873109881357884</c:v>
                </c:pt>
                <c:pt idx="11">
                  <c:v>9.8784684342627678</c:v>
                </c:pt>
                <c:pt idx="12">
                  <c:v>9.1994397103048353</c:v>
                </c:pt>
                <c:pt idx="13">
                  <c:v>8.8542056268787857</c:v>
                </c:pt>
                <c:pt idx="14">
                  <c:v>9.216640483583598</c:v>
                </c:pt>
                <c:pt idx="15">
                  <c:v>8.6233516588427417</c:v>
                </c:pt>
                <c:pt idx="16">
                  <c:v>8.9987757459274516</c:v>
                </c:pt>
                <c:pt idx="17">
                  <c:v>7.9168495857216747</c:v>
                </c:pt>
                <c:pt idx="18">
                  <c:v>5.7434047787878875</c:v>
                </c:pt>
                <c:pt idx="19">
                  <c:v>4.0468721450282388</c:v>
                </c:pt>
                <c:pt idx="20">
                  <c:v>4.2495437036642674</c:v>
                </c:pt>
                <c:pt idx="21">
                  <c:v>3.7554464923644928</c:v>
                </c:pt>
                <c:pt idx="22">
                  <c:v>3.4363283067771979</c:v>
                </c:pt>
                <c:pt idx="23">
                  <c:v>3.2800593072681292</c:v>
                </c:pt>
                <c:pt idx="24">
                  <c:v>3.361425307453592</c:v>
                </c:pt>
                <c:pt idx="25">
                  <c:v>3.3081046771154901</c:v>
                </c:pt>
                <c:pt idx="26">
                  <c:v>3.3753293478526576</c:v>
                </c:pt>
                <c:pt idx="27">
                  <c:v>3.5121465828604048</c:v>
                </c:pt>
              </c:numCache>
            </c:numRef>
          </c:val>
          <c:extLst>
            <c:ext xmlns:c16="http://schemas.microsoft.com/office/drawing/2014/chart" uri="{C3380CC4-5D6E-409C-BE32-E72D297353CC}">
              <c16:uniqueId val="{00000004-57E1-4DCE-887D-FDB501D17556}"/>
            </c:ext>
          </c:extLst>
        </c:ser>
        <c:ser>
          <c:idx val="5"/>
          <c:order val="5"/>
          <c:tx>
            <c:strRef>
              <c:f>'リンク切公表時非表示（グラフの添え物）'!$Y$8</c:f>
              <c:strCache>
                <c:ptCount val="1"/>
                <c:pt idx="0">
                  <c:v>SF₆</c:v>
                </c:pt>
              </c:strCache>
            </c:strRef>
          </c:tx>
          <c:spPr>
            <a:ln>
              <a:solidFill>
                <a:sysClr val="windowText" lastClr="000000"/>
              </a:solidFill>
            </a:ln>
          </c:spPr>
          <c:invertIfNegative val="0"/>
          <c:cat>
            <c:numRef>
              <c:f>'1.Total'!$AA$4:$BE$4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'1.Total'!$AA$13:$BE$13</c:f>
              <c:numCache>
                <c:formatCode>#,##0.0_ </c:formatCode>
                <c:ptCount val="28"/>
                <c:pt idx="0">
                  <c:v>12.850069876123966</c:v>
                </c:pt>
                <c:pt idx="1">
                  <c:v>14.206042348977288</c:v>
                </c:pt>
                <c:pt idx="2">
                  <c:v>15.635824676234234</c:v>
                </c:pt>
                <c:pt idx="3">
                  <c:v>15.701970570462503</c:v>
                </c:pt>
                <c:pt idx="4">
                  <c:v>15.019955788766001</c:v>
                </c:pt>
                <c:pt idx="5">
                  <c:v>16.447524694550538</c:v>
                </c:pt>
                <c:pt idx="6">
                  <c:v>17.022187764473411</c:v>
                </c:pt>
                <c:pt idx="7">
                  <c:v>14.510540478356033</c:v>
                </c:pt>
                <c:pt idx="8">
                  <c:v>13.224101247799888</c:v>
                </c:pt>
                <c:pt idx="9">
                  <c:v>9.1766166900014632</c:v>
                </c:pt>
                <c:pt idx="10">
                  <c:v>7.0313589307549007</c:v>
                </c:pt>
                <c:pt idx="11">
                  <c:v>6.0660167800018465</c:v>
                </c:pt>
                <c:pt idx="12">
                  <c:v>5.7354807991064209</c:v>
                </c:pt>
                <c:pt idx="13">
                  <c:v>5.4063108216924833</c:v>
                </c:pt>
                <c:pt idx="14">
                  <c:v>5.2587023289238077</c:v>
                </c:pt>
                <c:pt idx="15">
                  <c:v>5.0530064154062853</c:v>
                </c:pt>
                <c:pt idx="16">
                  <c:v>5.2289023176758471</c:v>
                </c:pt>
                <c:pt idx="17">
                  <c:v>4.733451609827128</c:v>
                </c:pt>
                <c:pt idx="18">
                  <c:v>4.1771687224711584</c:v>
                </c:pt>
                <c:pt idx="19">
                  <c:v>2.4466334261602305</c:v>
                </c:pt>
                <c:pt idx="20">
                  <c:v>2.4238716471637818</c:v>
                </c:pt>
                <c:pt idx="21">
                  <c:v>2.247642725314186</c:v>
                </c:pt>
                <c:pt idx="22">
                  <c:v>2.2345432822934996</c:v>
                </c:pt>
                <c:pt idx="23">
                  <c:v>2.1018130508240449</c:v>
                </c:pt>
                <c:pt idx="24">
                  <c:v>2.0650671486339114</c:v>
                </c:pt>
                <c:pt idx="25">
                  <c:v>2.1527127107988937</c:v>
                </c:pt>
                <c:pt idx="26">
                  <c:v>2.2374343184199299</c:v>
                </c:pt>
                <c:pt idx="27">
                  <c:v>2.1351473783721167</c:v>
                </c:pt>
              </c:numCache>
            </c:numRef>
          </c:val>
          <c:extLst>
            <c:ext xmlns:c16="http://schemas.microsoft.com/office/drawing/2014/chart" uri="{C3380CC4-5D6E-409C-BE32-E72D297353CC}">
              <c16:uniqueId val="{00000005-57E1-4DCE-887D-FDB501D17556}"/>
            </c:ext>
          </c:extLst>
        </c:ser>
        <c:ser>
          <c:idx val="6"/>
          <c:order val="6"/>
          <c:tx>
            <c:strRef>
              <c:f>'リンク切公表時非表示（グラフの添え物）'!$Y$9</c:f>
              <c:strCache>
                <c:ptCount val="1"/>
                <c:pt idx="0">
                  <c:v>NF₃</c:v>
                </c:pt>
              </c:strCache>
            </c:strRef>
          </c:tx>
          <c:spPr>
            <a:ln>
              <a:solidFill>
                <a:schemeClr val="tx1"/>
              </a:solidFill>
            </a:ln>
          </c:spPr>
          <c:invertIfNegative val="0"/>
          <c:cat>
            <c:numRef>
              <c:f>'1.Total'!$AA$4:$BE$4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'1.Total'!$AA$14:$BE$14</c:f>
              <c:numCache>
                <c:formatCode>#,##0.00_ </c:formatCode>
                <c:ptCount val="28"/>
                <c:pt idx="0">
                  <c:v>3.260985386689496E-2</c:v>
                </c:pt>
                <c:pt idx="1">
                  <c:v>3.260985386689496E-2</c:v>
                </c:pt>
                <c:pt idx="2">
                  <c:v>3.260985386689496E-2</c:v>
                </c:pt>
                <c:pt idx="3">
                  <c:v>4.3479805155859939E-2</c:v>
                </c:pt>
                <c:pt idx="4">
                  <c:v>7.6089659022754899E-2</c:v>
                </c:pt>
                <c:pt idx="5">
                  <c:v>0.20109409884585214</c:v>
                </c:pt>
                <c:pt idx="6">
                  <c:v>0.19255413105106323</c:v>
                </c:pt>
                <c:pt idx="7">
                  <c:v>0.17105935042516235</c:v>
                </c:pt>
                <c:pt idx="8">
                  <c:v>0.18813466808746665</c:v>
                </c:pt>
                <c:pt idx="9">
                  <c:v>0.3152691710736984</c:v>
                </c:pt>
                <c:pt idx="10">
                  <c:v>0.28577261607893389</c:v>
                </c:pt>
                <c:pt idx="11">
                  <c:v>0.29481291048766206</c:v>
                </c:pt>
                <c:pt idx="12">
                  <c:v>0.37148283306236585</c:v>
                </c:pt>
                <c:pt idx="13">
                  <c:v>0.4160962715590813</c:v>
                </c:pt>
                <c:pt idx="14">
                  <c:v>0.48603833940564012</c:v>
                </c:pt>
                <c:pt idx="15" formatCode="#,##0.0_ ">
                  <c:v>1.4717527115608</c:v>
                </c:pt>
                <c:pt idx="16" formatCode="#,##0.0_ ">
                  <c:v>1.4013137439505405</c:v>
                </c:pt>
                <c:pt idx="17" formatCode="#,##0.0_ ">
                  <c:v>1.58679745628361</c:v>
                </c:pt>
                <c:pt idx="18" formatCode="#,##0.0_ ">
                  <c:v>1.481039653866997</c:v>
                </c:pt>
                <c:pt idx="19" formatCode="#,##0.0_ ">
                  <c:v>1.3541553975192695</c:v>
                </c:pt>
                <c:pt idx="20" formatCode="#,##0.0_ ">
                  <c:v>1.5397414715489333</c:v>
                </c:pt>
                <c:pt idx="21" formatCode="#,##0.0_ ">
                  <c:v>1.80037996890664</c:v>
                </c:pt>
                <c:pt idx="22" formatCode="#,##0.0_ ">
                  <c:v>1.5118522493828876</c:v>
                </c:pt>
                <c:pt idx="23" formatCode="#,##0.0_ ">
                  <c:v>1.6172373656739449</c:v>
                </c:pt>
                <c:pt idx="24" formatCode="#,##0.0_ ">
                  <c:v>1.1228673385696302</c:v>
                </c:pt>
                <c:pt idx="25">
                  <c:v>0.57103108219650822</c:v>
                </c:pt>
                <c:pt idx="26">
                  <c:v>0.63443528411853689</c:v>
                </c:pt>
                <c:pt idx="27">
                  <c:v>0.44977529760978152</c:v>
                </c:pt>
              </c:numCache>
            </c:numRef>
          </c:val>
          <c:extLst>
            <c:ext xmlns:c16="http://schemas.microsoft.com/office/drawing/2014/chart" uri="{C3380CC4-5D6E-409C-BE32-E72D297353CC}">
              <c16:uniqueId val="{00000006-57E1-4DCE-887D-FDB501D17556}"/>
            </c:ext>
          </c:extLst>
        </c:ser>
        <c:dLbls>
          <c:showLegendKey val="0"/>
          <c:showVal val="0"/>
          <c:showCatName val="0"/>
          <c:showSerName val="0"/>
          <c:showPercent val="0"/>
          <c:showBubbleSize val="0"/>
        </c:dLbls>
        <c:gapWidth val="47"/>
        <c:overlap val="100"/>
        <c:axId val="178231552"/>
        <c:axId val="178250112"/>
      </c:barChart>
      <c:catAx>
        <c:axId val="178231552"/>
        <c:scaling>
          <c:orientation val="minMax"/>
        </c:scaling>
        <c:delete val="0"/>
        <c:axPos val="b"/>
        <c:title>
          <c:tx>
            <c:rich>
              <a:bodyPr/>
              <a:lstStyle/>
              <a:p>
                <a:pPr>
                  <a:defRPr sz="1200" b="0"/>
                </a:pPr>
                <a:r>
                  <a:rPr lang="ja-JP" sz="1200" b="0"/>
                  <a:t>（年度）</a:t>
                </a:r>
              </a:p>
            </c:rich>
          </c:tx>
          <c:layout>
            <c:manualLayout>
              <c:xMode val="edge"/>
              <c:yMode val="edge"/>
              <c:x val="0.44815967448513366"/>
              <c:y val="0.8182521629240791"/>
            </c:manualLayout>
          </c:layout>
          <c:overlay val="0"/>
        </c:title>
        <c:numFmt formatCode="General" sourceLinked="1"/>
        <c:majorTickMark val="in"/>
        <c:minorTickMark val="none"/>
        <c:tickLblPos val="nextTo"/>
        <c:txPr>
          <a:bodyPr rot="-5400000" vert="horz"/>
          <a:lstStyle/>
          <a:p>
            <a:pPr>
              <a:defRPr sz="1200">
                <a:latin typeface="Century" panose="02040604050505020304" pitchFamily="18" charset="0"/>
              </a:defRPr>
            </a:pPr>
            <a:endParaRPr lang="ja-JP"/>
          </a:p>
        </c:txPr>
        <c:crossAx val="178250112"/>
        <c:crossesAt val="0"/>
        <c:auto val="1"/>
        <c:lblAlgn val="ctr"/>
        <c:lblOffset val="100"/>
        <c:tickLblSkip val="1"/>
        <c:tickMarkSkip val="1"/>
        <c:noMultiLvlLbl val="0"/>
      </c:catAx>
      <c:valAx>
        <c:axId val="178250112"/>
        <c:scaling>
          <c:orientation val="minMax"/>
          <c:max val="1500"/>
          <c:min val="800"/>
        </c:scaling>
        <c:delete val="0"/>
        <c:axPos val="l"/>
        <c:numFmt formatCode="#,##0_ " sourceLinked="0"/>
        <c:majorTickMark val="in"/>
        <c:minorTickMark val="none"/>
        <c:tickLblPos val="nextTo"/>
        <c:txPr>
          <a:bodyPr rot="0" vert="horz"/>
          <a:lstStyle/>
          <a:p>
            <a:pPr>
              <a:defRPr sz="1200">
                <a:latin typeface="Century" panose="02040604050505020304" pitchFamily="18" charset="0"/>
              </a:defRPr>
            </a:pPr>
            <a:endParaRPr lang="ja-JP"/>
          </a:p>
        </c:txPr>
        <c:crossAx val="178231552"/>
        <c:crosses val="autoZero"/>
        <c:crossBetween val="between"/>
        <c:majorUnit val="100"/>
      </c:valAx>
    </c:plotArea>
    <c:legend>
      <c:legendPos val="r"/>
      <c:layout>
        <c:manualLayout>
          <c:xMode val="edge"/>
          <c:yMode val="edge"/>
          <c:x val="0.89170869125978358"/>
          <c:y val="0.36877267562590599"/>
          <c:w val="8.8862021292010332E-2"/>
          <c:h val="0.33750688571335991"/>
        </c:manualLayout>
      </c:layout>
      <c:overlay val="0"/>
      <c:txPr>
        <a:bodyPr/>
        <a:lstStyle/>
        <a:p>
          <a:pPr>
            <a:defRPr sz="1200">
              <a:latin typeface="Century" panose="02040604050505020304" pitchFamily="18" charset="0"/>
            </a:defRPr>
          </a:pPr>
          <a:endParaRPr lang="ja-JP"/>
        </a:p>
      </c:txPr>
    </c:legend>
    <c:plotVisOnly val="1"/>
    <c:dispBlanksAs val="gap"/>
    <c:showDLblsOverMax val="0"/>
  </c:chart>
  <c:spPr>
    <a:ln>
      <a:noFill/>
    </a:ln>
  </c:sp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日本語用のフォントを使用)"/>
              </a:defRPr>
            </a:pPr>
            <a:r>
              <a:rPr lang="ja-JP" altLang="ja-JP" sz="1600" b="1" i="0" baseline="0">
                <a:latin typeface="+mn-ea"/>
              </a:rPr>
              <a:t>部門別 </a:t>
            </a:r>
            <a:r>
              <a:rPr lang="en-US" altLang="ja-JP" sz="1600" b="0" i="0" baseline="0">
                <a:latin typeface="Century" panose="02040604050505020304" pitchFamily="18" charset="0"/>
              </a:rPr>
              <a:t>CO</a:t>
            </a:r>
            <a:r>
              <a:rPr lang="en-US" altLang="ja-JP" sz="1600" b="0" i="0" baseline="-25000">
                <a:latin typeface="Century" panose="02040604050505020304" pitchFamily="18" charset="0"/>
              </a:rPr>
              <a:t>2 </a:t>
            </a:r>
            <a:r>
              <a:rPr lang="ja-JP" altLang="ja-JP" sz="1600" b="1" i="0" baseline="0">
                <a:latin typeface="+mn-ea"/>
              </a:rPr>
              <a:t>排出量の</a:t>
            </a:r>
            <a:r>
              <a:rPr lang="ja-JP" altLang="en-US" sz="1600" b="1" i="0" baseline="0">
                <a:latin typeface="+mn-ea"/>
              </a:rPr>
              <a:t>（電気・熱配分後）推移（</a:t>
            </a:r>
            <a:r>
              <a:rPr lang="en-US" altLang="ja-JP" sz="1600" b="1" i="0" baseline="0">
                <a:latin typeface="Century" panose="02040604050505020304" pitchFamily="18" charset="0"/>
              </a:rPr>
              <a:t>1990-2017</a:t>
            </a:r>
            <a:r>
              <a:rPr lang="ja-JP" altLang="ja-JP" sz="1600" b="1" i="0" baseline="0">
                <a:latin typeface="+mn-ea"/>
              </a:rPr>
              <a:t>年度</a:t>
            </a:r>
            <a:r>
              <a:rPr lang="ja-JP" altLang="en-US" sz="1600" b="1" i="0" baseline="0">
                <a:latin typeface="+mn-ea"/>
              </a:rPr>
              <a:t>）</a:t>
            </a:r>
            <a:endParaRPr lang="ja-JP" altLang="ja-JP" sz="1600">
              <a:latin typeface="+mn-ea"/>
            </a:endParaRPr>
          </a:p>
        </c:rich>
      </c:tx>
      <c:layout>
        <c:manualLayout>
          <c:xMode val="edge"/>
          <c:yMode val="edge"/>
          <c:x val="0.15756684591249875"/>
          <c:y val="5.3962296094964911E-2"/>
        </c:manualLayout>
      </c:layout>
      <c:overlay val="0"/>
    </c:title>
    <c:autoTitleDeleted val="0"/>
    <c:plotArea>
      <c:layout>
        <c:manualLayout>
          <c:layoutTarget val="inner"/>
          <c:xMode val="edge"/>
          <c:yMode val="edge"/>
          <c:x val="9.513324078059833E-2"/>
          <c:y val="0.13997767071656961"/>
          <c:w val="0.60445759892127526"/>
          <c:h val="0.75157152337365851"/>
        </c:manualLayout>
      </c:layout>
      <c:lineChart>
        <c:grouping val="standard"/>
        <c:varyColors val="0"/>
        <c:ser>
          <c:idx val="1"/>
          <c:order val="0"/>
          <c:tx>
            <c:strRef>
              <c:f>'3.Allocated_CO2-Sector'!$T$71</c:f>
              <c:strCache>
                <c:ptCount val="1"/>
                <c:pt idx="0">
                  <c:v>排出源</c:v>
                </c:pt>
              </c:strCache>
            </c:strRef>
          </c:tx>
          <c:dPt>
            <c:idx val="1"/>
            <c:bubble3D val="0"/>
            <c:extLst>
              <c:ext xmlns:c16="http://schemas.microsoft.com/office/drawing/2014/chart" uri="{C3380CC4-5D6E-409C-BE32-E72D297353CC}">
                <c16:uniqueId val="{00000001-CAA5-4E2A-B4A5-713F8A1186B8}"/>
              </c:ext>
            </c:extLst>
          </c:dPt>
          <c:dLbls>
            <c:dLbl>
              <c:idx val="0"/>
              <c:layout>
                <c:manualLayout>
                  <c:x val="-2.3330344889897946E-2"/>
                  <c:y val="-2.305718827400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AA5-4E2A-B4A5-713F8A1186B8}"/>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AA5-4E2A-B4A5-713F8A1186B8}"/>
                </c:ext>
              </c:extLst>
            </c:dLbl>
            <c:dLbl>
              <c:idx val="23"/>
              <c:delete val="1"/>
              <c:extLst>
                <c:ext xmlns:c15="http://schemas.microsoft.com/office/drawing/2012/chart" uri="{CE6537A1-D6FC-4f65-9D91-7224C49458BB}"/>
                <c:ext xmlns:c16="http://schemas.microsoft.com/office/drawing/2014/chart" uri="{C3380CC4-5D6E-409C-BE32-E72D297353CC}">
                  <c16:uniqueId val="{00000004-CAA5-4E2A-B4A5-713F8A1186B8}"/>
                </c:ext>
              </c:extLst>
            </c:dLbl>
            <c:dLbl>
              <c:idx val="24"/>
              <c:layout>
                <c:manualLayout>
                  <c:x val="-2.341560493243566E-2"/>
                  <c:y val="-2.55327419515598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AA5-4E2A-B4A5-713F8A1186B8}"/>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'3.Allocated_CO2-Sector'!$AA$71:$BE$71</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'3.Allocated_CO2-Sector'!$AA$71:$BE$71</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val>
          <c:smooth val="0"/>
          <c:extLst>
            <c:ext xmlns:c16="http://schemas.microsoft.com/office/drawing/2014/chart" uri="{C3380CC4-5D6E-409C-BE32-E72D297353CC}">
              <c16:uniqueId val="{00000006-CAA5-4E2A-B4A5-713F8A1186B8}"/>
            </c:ext>
          </c:extLst>
        </c:ser>
        <c:ser>
          <c:idx val="2"/>
          <c:order val="1"/>
          <c:tx>
            <c:strRef>
              <c:f>'3.Allocated_CO2-Sector'!$T$73</c:f>
              <c:strCache>
                <c:ptCount val="1"/>
                <c:pt idx="0">
                  <c:v>エネルギー転換部門
（電気熱配分統計誤差除く）</c:v>
                </c:pt>
              </c:strCache>
            </c:strRef>
          </c:tx>
          <c:spPr>
            <a:ln>
              <a:solidFill>
                <a:srgbClr val="336699"/>
              </a:solidFill>
            </a:ln>
          </c:spPr>
          <c:marker>
            <c:symbol val="diamond"/>
            <c:size val="7"/>
            <c:spPr>
              <a:solidFill>
                <a:srgbClr val="336699"/>
              </a:solidFill>
              <a:ln>
                <a:solidFill>
                  <a:srgbClr val="336699"/>
                </a:solidFill>
              </a:ln>
            </c:spPr>
          </c:marker>
          <c:dLbls>
            <c:dLbl>
              <c:idx val="0"/>
              <c:layout>
                <c:manualLayout>
                  <c:x val="-1.9780898973940531E-2"/>
                  <c:y val="1.4936957936279421E-2"/>
                </c:manualLayout>
              </c:layout>
              <c:numFmt formatCode="#,##0.0_);[Red]\(#,##0.0\)" sourceLinked="0"/>
              <c:spPr>
                <a:noFill/>
                <a:ln>
                  <a:noFill/>
                </a:ln>
                <a:effectLst/>
              </c:spPr>
              <c:txPr>
                <a:bodyPr wrap="square" lIns="38100" tIns="19050" rIns="38100" bIns="19050" anchor="ctr">
                  <a:spAutoFit/>
                </a:bodyPr>
                <a:lstStyle/>
                <a:p>
                  <a:pPr>
                    <a:defRPr>
                      <a:solidFill>
                        <a:srgbClr val="336699"/>
                      </a:solidFill>
                      <a:latin typeface="Century" panose="02040604050505020304" pitchFamily="18" charset="0"/>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AA5-4E2A-B4A5-713F8A1186B8}"/>
                </c:ext>
              </c:extLst>
            </c:dLbl>
            <c:dLbl>
              <c:idx val="15"/>
              <c:layout>
                <c:manualLayout>
                  <c:x val="-1.4741097715826598E-2"/>
                  <c:y val="-1.7201224658391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AA5-4E2A-B4A5-713F8A1186B8}"/>
                </c:ext>
              </c:extLst>
            </c:dLbl>
            <c:dLbl>
              <c:idx val="23"/>
              <c:layout>
                <c:manualLayout>
                  <c:x val="-1.8046709003803899E-2"/>
                  <c:y val="-2.0892687559354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AA5-4E2A-B4A5-713F8A1186B8}"/>
                </c:ext>
              </c:extLst>
            </c:dLbl>
            <c:dLbl>
              <c:idx val="25"/>
              <c:delete val="1"/>
              <c:extLst>
                <c:ext xmlns:c15="http://schemas.microsoft.com/office/drawing/2012/chart" uri="{CE6537A1-D6FC-4f65-9D91-7224C49458BB}"/>
                <c:ext xmlns:c16="http://schemas.microsoft.com/office/drawing/2014/chart" uri="{C3380CC4-5D6E-409C-BE32-E72D297353CC}">
                  <c16:uniqueId val="{00000018-C2B7-4F09-8ABC-5BF8F7844CCB}"/>
                </c:ext>
              </c:extLst>
            </c:dLbl>
            <c:dLbl>
              <c:idx val="26"/>
              <c:delete val="1"/>
              <c:extLst>
                <c:ext xmlns:c15="http://schemas.microsoft.com/office/drawing/2012/chart" uri="{CE6537A1-D6FC-4f65-9D91-7224C49458BB}"/>
                <c:ext xmlns:c16="http://schemas.microsoft.com/office/drawing/2014/chart" uri="{C3380CC4-5D6E-409C-BE32-E72D297353CC}">
                  <c16:uniqueId val="{00000004-8DC5-464D-88DE-C2A31DF7EE85}"/>
                </c:ext>
              </c:extLst>
            </c:dLbl>
            <c:dLbl>
              <c:idx val="27"/>
              <c:layout>
                <c:manualLayout>
                  <c:x val="-5.329556812742285E-3"/>
                  <c:y val="-9.6896195577579624E-4"/>
                </c:manualLayout>
              </c:layout>
              <c:numFmt formatCode="##.#&quot;百万トン&quot;" sourceLinked="0"/>
              <c:spPr>
                <a:noFill/>
                <a:ln>
                  <a:noFill/>
                </a:ln>
                <a:effectLst/>
              </c:spPr>
              <c:txPr>
                <a:bodyPr wrap="square" lIns="38100" tIns="19050" rIns="38100" bIns="19050" anchor="ctr">
                  <a:noAutofit/>
                </a:bodyPr>
                <a:lstStyle/>
                <a:p>
                  <a:pPr>
                    <a:defRPr sz="1200">
                      <a:solidFill>
                        <a:srgbClr val="336699"/>
                      </a:solidFill>
                      <a:latin typeface="Century" panose="02040604050505020304" pitchFamily="18" charset="0"/>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0.10016542945934083"/>
                      <c:h val="3.3283820851156193E-2"/>
                    </c:manualLayout>
                  </c15:layout>
                </c:ext>
                <c:ext xmlns:c16="http://schemas.microsoft.com/office/drawing/2014/chart" uri="{C3380CC4-5D6E-409C-BE32-E72D297353CC}">
                  <c16:uniqueId val="{00000001-4729-4850-869F-30626AD3B015}"/>
                </c:ext>
              </c:extLst>
            </c:dLbl>
            <c:spPr>
              <a:noFill/>
              <a:ln>
                <a:noFill/>
              </a:ln>
              <a:effectLst/>
            </c:spPr>
            <c:txPr>
              <a:bodyPr wrap="square" lIns="38100" tIns="19050" rIns="38100" bIns="19050" anchor="ctr">
                <a:spAutoFit/>
              </a:bodyPr>
              <a:lstStyle/>
              <a:p>
                <a:pPr>
                  <a:defRPr>
                    <a:solidFill>
                      <a:srgbClr val="336699"/>
                    </a:solidFill>
                    <a:latin typeface="Century" panose="02040604050505020304" pitchFamily="18" charset="0"/>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'3.Allocated_CO2-Sector'!$AA$71:$BE$71</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'3.Allocated_CO2-Sector'!$AA$73:$BE$73</c:f>
              <c:numCache>
                <c:formatCode>#,##0.0_ </c:formatCode>
                <c:ptCount val="28"/>
                <c:pt idx="0">
                  <c:v>96.226531970894413</c:v>
                </c:pt>
                <c:pt idx="1">
                  <c:v>95.415126659230765</c:v>
                </c:pt>
                <c:pt idx="2">
                  <c:v>94.334817172211089</c:v>
                </c:pt>
                <c:pt idx="3">
                  <c:v>94.442963216101731</c:v>
                </c:pt>
                <c:pt idx="4">
                  <c:v>94.582709525437338</c:v>
                </c:pt>
                <c:pt idx="5">
                  <c:v>93.234296968221813</c:v>
                </c:pt>
                <c:pt idx="6">
                  <c:v>93.503604341520301</c:v>
                </c:pt>
                <c:pt idx="7">
                  <c:v>95.898870643770167</c:v>
                </c:pt>
                <c:pt idx="8">
                  <c:v>91.606054818037322</c:v>
                </c:pt>
                <c:pt idx="9">
                  <c:v>95.246417828031781</c:v>
                </c:pt>
                <c:pt idx="10">
                  <c:v>95.290470195037031</c:v>
                </c:pt>
                <c:pt idx="11">
                  <c:v>93.048126872465019</c:v>
                </c:pt>
                <c:pt idx="12">
                  <c:v>95.542271136769443</c:v>
                </c:pt>
                <c:pt idx="13">
                  <c:v>96.854961790917756</c:v>
                </c:pt>
                <c:pt idx="14">
                  <c:v>96.970437828326197</c:v>
                </c:pt>
                <c:pt idx="15" formatCode="#,##0_ ">
                  <c:v>102.43879859556357</c:v>
                </c:pt>
                <c:pt idx="16" formatCode="#,##0_ ">
                  <c:v>100.68371661303043</c:v>
                </c:pt>
                <c:pt idx="17" formatCode="#,##0_ ">
                  <c:v>105.64894692844022</c:v>
                </c:pt>
                <c:pt idx="18" formatCode="#,##0_ ">
                  <c:v>103.51756322062408</c:v>
                </c:pt>
                <c:pt idx="19" formatCode="#,##0_ ">
                  <c:v>100.73474225317671</c:v>
                </c:pt>
                <c:pt idx="20" formatCode="#,##0_ ">
                  <c:v>104.11376384560495</c:v>
                </c:pt>
                <c:pt idx="21" formatCode="#,##0_ ">
                  <c:v>105.16185061638181</c:v>
                </c:pt>
                <c:pt idx="22" formatCode="#,##0_ ">
                  <c:v>107.06783913043181</c:v>
                </c:pt>
                <c:pt idx="23" formatCode="#,##0_ ">
                  <c:v>105.0630033846865</c:v>
                </c:pt>
                <c:pt idx="24">
                  <c:v>98.462685952106355</c:v>
                </c:pt>
                <c:pt idx="25">
                  <c:v>95.478756069002586</c:v>
                </c:pt>
                <c:pt idx="26" formatCode="#,##0_ ">
                  <c:v>101.86858538711591</c:v>
                </c:pt>
                <c:pt idx="27">
                  <c:v>96.188408364726712</c:v>
                </c:pt>
              </c:numCache>
            </c:numRef>
          </c:val>
          <c:smooth val="0"/>
          <c:extLst>
            <c:ext xmlns:c16="http://schemas.microsoft.com/office/drawing/2014/chart" uri="{C3380CC4-5D6E-409C-BE32-E72D297353CC}">
              <c16:uniqueId val="{0000000B-CAA5-4E2A-B4A5-713F8A1186B8}"/>
            </c:ext>
          </c:extLst>
        </c:ser>
        <c:ser>
          <c:idx val="3"/>
          <c:order val="2"/>
          <c:tx>
            <c:strRef>
              <c:f>'3.Allocated_CO2-Sector'!$T$74</c:f>
              <c:strCache>
                <c:ptCount val="1"/>
                <c:pt idx="0">
                  <c:v>産業部門</c:v>
                </c:pt>
              </c:strCache>
            </c:strRef>
          </c:tx>
          <c:spPr>
            <a:ln>
              <a:solidFill>
                <a:srgbClr val="CC0000"/>
              </a:solidFill>
            </a:ln>
          </c:spPr>
          <c:marker>
            <c:symbol val="square"/>
            <c:size val="7"/>
            <c:spPr>
              <a:solidFill>
                <a:srgbClr val="CC0000"/>
              </a:solidFill>
              <a:ln>
                <a:solidFill>
                  <a:srgbClr val="CC0000"/>
                </a:solidFill>
              </a:ln>
            </c:spPr>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AA5-4E2A-B4A5-713F8A1186B8}"/>
                </c:ext>
              </c:extLst>
            </c:dLbl>
            <c:dLbl>
              <c:idx val="15"/>
              <c:layout>
                <c:manualLayout>
                  <c:x val="-1.7885551397064995E-2"/>
                  <c:y val="-1.74599711766936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AA5-4E2A-B4A5-713F8A1186B8}"/>
                </c:ext>
              </c:extLst>
            </c:dLbl>
            <c:dLbl>
              <c:idx val="23"/>
              <c:layout>
                <c:manualLayout>
                  <c:x val="-2.5566171088722191E-2"/>
                  <c:y val="-2.6590693257359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AA5-4E2A-B4A5-713F8A1186B8}"/>
                </c:ext>
              </c:extLst>
            </c:dLbl>
            <c:dLbl>
              <c:idx val="24"/>
              <c:delete val="1"/>
              <c:extLst>
                <c:ext xmlns:c15="http://schemas.microsoft.com/office/drawing/2012/chart" uri="{CE6537A1-D6FC-4f65-9D91-7224C49458BB}"/>
                <c:ext xmlns:c16="http://schemas.microsoft.com/office/drawing/2014/chart" uri="{C3380CC4-5D6E-409C-BE32-E72D297353CC}">
                  <c16:uniqueId val="{0000000F-CAA5-4E2A-B4A5-713F8A1186B8}"/>
                </c:ext>
              </c:extLst>
            </c:dLbl>
            <c:dLbl>
              <c:idx val="25"/>
              <c:delete val="1"/>
              <c:extLst>
                <c:ext xmlns:c15="http://schemas.microsoft.com/office/drawing/2012/chart" uri="{CE6537A1-D6FC-4f65-9D91-7224C49458BB}"/>
                <c:ext xmlns:c16="http://schemas.microsoft.com/office/drawing/2014/chart" uri="{C3380CC4-5D6E-409C-BE32-E72D297353CC}">
                  <c16:uniqueId val="{00000014-C2B7-4F09-8ABC-5BF8F7844CCB}"/>
                </c:ext>
              </c:extLst>
            </c:dLbl>
            <c:dLbl>
              <c:idx val="26"/>
              <c:delete val="1"/>
              <c:extLst>
                <c:ext xmlns:c15="http://schemas.microsoft.com/office/drawing/2012/chart" uri="{CE6537A1-D6FC-4f65-9D91-7224C49458BB}"/>
                <c:ext xmlns:c16="http://schemas.microsoft.com/office/drawing/2014/chart" uri="{C3380CC4-5D6E-409C-BE32-E72D297353CC}">
                  <c16:uniqueId val="{00000002-8DC5-464D-88DE-C2A31DF7EE85}"/>
                </c:ext>
              </c:extLst>
            </c:dLbl>
            <c:dLbl>
              <c:idx val="27"/>
              <c:layout>
                <c:manualLayout>
                  <c:x val="-9.8408926109571689E-3"/>
                  <c:y val="1.8719373326399776E-3"/>
                </c:manualLayout>
              </c:layout>
              <c:numFmt formatCode="###&quot;百万トン&quot;" sourceLinked="0"/>
              <c:spPr>
                <a:noFill/>
                <a:ln>
                  <a:noFill/>
                </a:ln>
                <a:effectLst/>
              </c:spPr>
              <c:txPr>
                <a:bodyPr wrap="square" lIns="38100" tIns="19050" rIns="38100" bIns="19050" anchor="ctr">
                  <a:noAutofit/>
                </a:bodyPr>
                <a:lstStyle/>
                <a:p>
                  <a:pPr>
                    <a:defRPr sz="1200">
                      <a:solidFill>
                        <a:srgbClr val="CC0000"/>
                      </a:solidFill>
                      <a:latin typeface="Century" panose="02040604050505020304" pitchFamily="18" charset="0"/>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0.10856289667727366"/>
                      <c:h val="3.8955569624945237E-2"/>
                    </c:manualLayout>
                  </c15:layout>
                </c:ext>
                <c:ext xmlns:c16="http://schemas.microsoft.com/office/drawing/2014/chart" uri="{C3380CC4-5D6E-409C-BE32-E72D297353CC}">
                  <c16:uniqueId val="{00000006-E529-440F-9479-13418880C68D}"/>
                </c:ext>
              </c:extLst>
            </c:dLbl>
            <c:spPr>
              <a:noFill/>
              <a:ln>
                <a:noFill/>
              </a:ln>
              <a:effectLst/>
            </c:spPr>
            <c:txPr>
              <a:bodyPr wrap="square" lIns="38100" tIns="19050" rIns="38100" bIns="19050" anchor="ctr">
                <a:spAutoFit/>
              </a:bodyPr>
              <a:lstStyle/>
              <a:p>
                <a:pPr>
                  <a:defRPr>
                    <a:solidFill>
                      <a:srgbClr val="CC0000"/>
                    </a:solidFill>
                    <a:latin typeface="Century" panose="02040604050505020304" pitchFamily="18" charset="0"/>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'3.Allocated_CO2-Sector'!$AA$71:$BE$71</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'3.Allocated_CO2-Sector'!$AA$74:$BE$74</c:f>
              <c:numCache>
                <c:formatCode>#,##0_ </c:formatCode>
                <c:ptCount val="28"/>
                <c:pt idx="0">
                  <c:v>503.45518821843558</c:v>
                </c:pt>
                <c:pt idx="1">
                  <c:v>497.20735711374181</c:v>
                </c:pt>
                <c:pt idx="2">
                  <c:v>488.73934341546209</c:v>
                </c:pt>
                <c:pt idx="3">
                  <c:v>476.54105875983225</c:v>
                </c:pt>
                <c:pt idx="4">
                  <c:v>493.39615389684724</c:v>
                </c:pt>
                <c:pt idx="5">
                  <c:v>490.09287343069286</c:v>
                </c:pt>
                <c:pt idx="6">
                  <c:v>493.68790321593355</c:v>
                </c:pt>
                <c:pt idx="7">
                  <c:v>484.10565040506492</c:v>
                </c:pt>
                <c:pt idx="8">
                  <c:v>454.18178993025447</c:v>
                </c:pt>
                <c:pt idx="9">
                  <c:v>464.78878940474829</c:v>
                </c:pt>
                <c:pt idx="10">
                  <c:v>477.63473948661482</c:v>
                </c:pt>
                <c:pt idx="11">
                  <c:v>465.69206590643381</c:v>
                </c:pt>
                <c:pt idx="12">
                  <c:v>473.43199089732263</c:v>
                </c:pt>
                <c:pt idx="13">
                  <c:v>475.0032468935803</c:v>
                </c:pt>
                <c:pt idx="14">
                  <c:v>471.24984363988034</c:v>
                </c:pt>
                <c:pt idx="15">
                  <c:v>467.45426350099984</c:v>
                </c:pt>
                <c:pt idx="16">
                  <c:v>461.20362322972301</c:v>
                </c:pt>
                <c:pt idx="17">
                  <c:v>472.51995009867312</c:v>
                </c:pt>
                <c:pt idx="18">
                  <c:v>428.38775745328883</c:v>
                </c:pt>
                <c:pt idx="19">
                  <c:v>403.15154328488256</c:v>
                </c:pt>
                <c:pt idx="20">
                  <c:v>430.3126681522034</c:v>
                </c:pt>
                <c:pt idx="21">
                  <c:v>444.90260728021013</c:v>
                </c:pt>
                <c:pt idx="22">
                  <c:v>456.49512841896558</c:v>
                </c:pt>
                <c:pt idx="23">
                  <c:v>464.8191276588384</c:v>
                </c:pt>
                <c:pt idx="24">
                  <c:v>448.74542777063823</c:v>
                </c:pt>
                <c:pt idx="25">
                  <c:v>432.21003302248033</c:v>
                </c:pt>
                <c:pt idx="26">
                  <c:v>419.1810580194595</c:v>
                </c:pt>
                <c:pt idx="27">
                  <c:v>412.87441134845415</c:v>
                </c:pt>
              </c:numCache>
            </c:numRef>
          </c:val>
          <c:smooth val="0"/>
          <c:extLst>
            <c:ext xmlns:c16="http://schemas.microsoft.com/office/drawing/2014/chart" uri="{C3380CC4-5D6E-409C-BE32-E72D297353CC}">
              <c16:uniqueId val="{00000010-CAA5-4E2A-B4A5-713F8A1186B8}"/>
            </c:ext>
          </c:extLst>
        </c:ser>
        <c:ser>
          <c:idx val="4"/>
          <c:order val="3"/>
          <c:tx>
            <c:strRef>
              <c:f>'3.Allocated_CO2-Sector'!$T$75</c:f>
              <c:strCache>
                <c:ptCount val="1"/>
                <c:pt idx="0">
                  <c:v>運輸部門</c:v>
                </c:pt>
              </c:strCache>
            </c:strRef>
          </c:tx>
          <c:spPr>
            <a:ln>
              <a:solidFill>
                <a:srgbClr val="669900"/>
              </a:solidFill>
            </a:ln>
          </c:spPr>
          <c:marker>
            <c:symbol val="star"/>
            <c:size val="7"/>
            <c:spPr>
              <a:noFill/>
              <a:ln w="15875">
                <a:solidFill>
                  <a:srgbClr val="669900"/>
                </a:solidFill>
              </a:ln>
            </c:spPr>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AA5-4E2A-B4A5-713F8A1186B8}"/>
                </c:ext>
              </c:extLst>
            </c:dLbl>
            <c:dLbl>
              <c:idx val="15"/>
              <c:layout>
                <c:manualLayout>
                  <c:x val="-1.8185724654659077E-2"/>
                  <c:y val="-2.10259013821450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AA5-4E2A-B4A5-713F8A1186B8}"/>
                </c:ext>
              </c:extLst>
            </c:dLbl>
            <c:dLbl>
              <c:idx val="23"/>
              <c:layout>
                <c:manualLayout>
                  <c:x val="1.7042557782501185E-2"/>
                  <c:y val="-2.65860850891083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AA5-4E2A-B4A5-713F8A1186B8}"/>
                </c:ext>
              </c:extLst>
            </c:dLbl>
            <c:dLbl>
              <c:idx val="24"/>
              <c:delete val="1"/>
              <c:extLst>
                <c:ext xmlns:c15="http://schemas.microsoft.com/office/drawing/2012/chart" uri="{CE6537A1-D6FC-4f65-9D91-7224C49458BB}"/>
                <c:ext xmlns:c16="http://schemas.microsoft.com/office/drawing/2014/chart" uri="{C3380CC4-5D6E-409C-BE32-E72D297353CC}">
                  <c16:uniqueId val="{00000014-CAA5-4E2A-B4A5-713F8A1186B8}"/>
                </c:ext>
              </c:extLst>
            </c:dLbl>
            <c:dLbl>
              <c:idx val="25"/>
              <c:delete val="1"/>
              <c:extLst>
                <c:ext xmlns:c15="http://schemas.microsoft.com/office/drawing/2012/chart" uri="{CE6537A1-D6FC-4f65-9D91-7224C49458BB}"/>
                <c:ext xmlns:c16="http://schemas.microsoft.com/office/drawing/2014/chart" uri="{C3380CC4-5D6E-409C-BE32-E72D297353CC}">
                  <c16:uniqueId val="{00000016-C2B7-4F09-8ABC-5BF8F7844CCB}"/>
                </c:ext>
              </c:extLst>
            </c:dLbl>
            <c:dLbl>
              <c:idx val="26"/>
              <c:delete val="1"/>
              <c:extLst>
                <c:ext xmlns:c15="http://schemas.microsoft.com/office/drawing/2012/chart" uri="{CE6537A1-D6FC-4f65-9D91-7224C49458BB}"/>
                <c:ext xmlns:c16="http://schemas.microsoft.com/office/drawing/2014/chart" uri="{C3380CC4-5D6E-409C-BE32-E72D297353CC}">
                  <c16:uniqueId val="{00000008-8DC5-464D-88DE-C2A31DF7EE85}"/>
                </c:ext>
              </c:extLst>
            </c:dLbl>
            <c:dLbl>
              <c:idx val="27"/>
              <c:layout>
                <c:manualLayout>
                  <c:x val="-2.9482158668429266E-3"/>
                  <c:y val="-4.7501309639198259E-3"/>
                </c:manualLayout>
              </c:layout>
              <c:numFmt formatCode="###&quot;百万トン&quot;" sourceLinked="0"/>
              <c:spPr>
                <a:noFill/>
                <a:ln>
                  <a:noFill/>
                </a:ln>
                <a:effectLst/>
              </c:spPr>
              <c:txPr>
                <a:bodyPr wrap="square" lIns="38100" tIns="19050" rIns="38100" bIns="19050" anchor="ctr">
                  <a:noAutofit/>
                </a:bodyPr>
                <a:lstStyle/>
                <a:p>
                  <a:pPr>
                    <a:defRPr sz="1200">
                      <a:solidFill>
                        <a:srgbClr val="669900"/>
                      </a:solidFill>
                      <a:latin typeface="Century" panose="02040604050505020304" pitchFamily="18" charset="0"/>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9.974329911481597E-2"/>
                      <c:h val="3.3283815896362617E-2"/>
                    </c:manualLayout>
                  </c15:layout>
                </c:ext>
                <c:ext xmlns:c16="http://schemas.microsoft.com/office/drawing/2014/chart" uri="{C3380CC4-5D6E-409C-BE32-E72D297353CC}">
                  <c16:uniqueId val="{00000004-E529-440F-9479-13418880C68D}"/>
                </c:ext>
              </c:extLst>
            </c:dLbl>
            <c:spPr>
              <a:noFill/>
              <a:ln>
                <a:noFill/>
              </a:ln>
              <a:effectLst/>
            </c:spPr>
            <c:txPr>
              <a:bodyPr wrap="square" lIns="38100" tIns="19050" rIns="38100" bIns="19050" anchor="ctr">
                <a:spAutoFit/>
              </a:bodyPr>
              <a:lstStyle/>
              <a:p>
                <a:pPr>
                  <a:defRPr>
                    <a:solidFill>
                      <a:srgbClr val="669900"/>
                    </a:solidFill>
                    <a:latin typeface="Century" panose="02040604050505020304" pitchFamily="18" charset="0"/>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669900"/>
                      </a:solidFill>
                    </a:ln>
                  </c:spPr>
                </c15:leaderLines>
              </c:ext>
            </c:extLst>
          </c:dLbls>
          <c:cat>
            <c:numRef>
              <c:f>'3.Allocated_CO2-Sector'!$AA$71:$BE$71</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'3.Allocated_CO2-Sector'!$AA$75:$BE$75</c:f>
              <c:numCache>
                <c:formatCode>#,##0_ </c:formatCode>
                <c:ptCount val="28"/>
                <c:pt idx="0">
                  <c:v>207.27397127957263</c:v>
                </c:pt>
                <c:pt idx="1">
                  <c:v>219.21050474000234</c:v>
                </c:pt>
                <c:pt idx="2">
                  <c:v>225.94368959210203</c:v>
                </c:pt>
                <c:pt idx="3">
                  <c:v>229.41997430766867</c:v>
                </c:pt>
                <c:pt idx="4">
                  <c:v>239.26517054206886</c:v>
                </c:pt>
                <c:pt idx="5">
                  <c:v>248.41502920168602</c:v>
                </c:pt>
                <c:pt idx="6">
                  <c:v>255.0397610959929</c:v>
                </c:pt>
                <c:pt idx="7">
                  <c:v>256.64735322655446</c:v>
                </c:pt>
                <c:pt idx="8">
                  <c:v>254.49605341613517</c:v>
                </c:pt>
                <c:pt idx="9">
                  <c:v>258.87408048575213</c:v>
                </c:pt>
                <c:pt idx="10">
                  <c:v>258.3216142382733</c:v>
                </c:pt>
                <c:pt idx="11">
                  <c:v>262.44342347333293</c:v>
                </c:pt>
                <c:pt idx="12">
                  <c:v>259.2435925927719</c:v>
                </c:pt>
                <c:pt idx="13">
                  <c:v>255.60500882002833</c:v>
                </c:pt>
                <c:pt idx="14">
                  <c:v>249.49849210123975</c:v>
                </c:pt>
                <c:pt idx="15">
                  <c:v>244.16130008917094</c:v>
                </c:pt>
                <c:pt idx="16">
                  <c:v>241.26448873863239</c:v>
                </c:pt>
                <c:pt idx="17">
                  <c:v>239.24343795704115</c:v>
                </c:pt>
                <c:pt idx="18">
                  <c:v>231.56414894510218</c:v>
                </c:pt>
                <c:pt idx="19">
                  <c:v>227.94246879110997</c:v>
                </c:pt>
                <c:pt idx="20">
                  <c:v>228.77823592578034</c:v>
                </c:pt>
                <c:pt idx="21">
                  <c:v>225.17701596979882</c:v>
                </c:pt>
                <c:pt idx="22">
                  <c:v>226.97109474386605</c:v>
                </c:pt>
                <c:pt idx="23">
                  <c:v>224.24461928265418</c:v>
                </c:pt>
                <c:pt idx="24">
                  <c:v>218.89688523774907</c:v>
                </c:pt>
                <c:pt idx="25">
                  <c:v>217.42342268806794</c:v>
                </c:pt>
                <c:pt idx="26">
                  <c:v>215.25214848110539</c:v>
                </c:pt>
                <c:pt idx="27">
                  <c:v>213.18433603455213</c:v>
                </c:pt>
              </c:numCache>
            </c:numRef>
          </c:val>
          <c:smooth val="0"/>
          <c:extLst>
            <c:ext xmlns:c16="http://schemas.microsoft.com/office/drawing/2014/chart" uri="{C3380CC4-5D6E-409C-BE32-E72D297353CC}">
              <c16:uniqueId val="{00000015-CAA5-4E2A-B4A5-713F8A1186B8}"/>
            </c:ext>
          </c:extLst>
        </c:ser>
        <c:ser>
          <c:idx val="5"/>
          <c:order val="4"/>
          <c:tx>
            <c:strRef>
              <c:f>'3.Allocated_CO2-Sector'!$T$76</c:f>
              <c:strCache>
                <c:ptCount val="1"/>
                <c:pt idx="0">
                  <c:v>業務その他部門</c:v>
                </c:pt>
              </c:strCache>
            </c:strRef>
          </c:tx>
          <c:spPr>
            <a:ln>
              <a:solidFill>
                <a:srgbClr val="666699"/>
              </a:solidFill>
            </a:ln>
          </c:spPr>
          <c:marker>
            <c:symbol val="triangle"/>
            <c:size val="7"/>
            <c:spPr>
              <a:solidFill>
                <a:srgbClr val="666699"/>
              </a:solidFill>
              <a:ln>
                <a:solidFill>
                  <a:srgbClr val="666699"/>
                </a:solidFill>
              </a:ln>
            </c:spPr>
          </c:marker>
          <c:dLbls>
            <c:dLbl>
              <c:idx val="0"/>
              <c:layout>
                <c:manualLayout>
                  <c:x val="-1.5628743554575612E-2"/>
                  <c:y val="1.72945317892864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AA5-4E2A-B4A5-713F8A1186B8}"/>
                </c:ext>
              </c:extLst>
            </c:dLbl>
            <c:dLbl>
              <c:idx val="15"/>
              <c:layout>
                <c:manualLayout>
                  <c:x val="-2.1253742004449575E-2"/>
                  <c:y val="-1.33960570742176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AA5-4E2A-B4A5-713F8A1186B8}"/>
                </c:ext>
              </c:extLst>
            </c:dLbl>
            <c:dLbl>
              <c:idx val="23"/>
              <c:layout>
                <c:manualLayout>
                  <c:x val="-1.9243191226038243E-2"/>
                  <c:y val="-1.71551942173716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AA5-4E2A-B4A5-713F8A1186B8}"/>
                </c:ext>
              </c:extLst>
            </c:dLbl>
            <c:dLbl>
              <c:idx val="24"/>
              <c:delete val="1"/>
              <c:extLst>
                <c:ext xmlns:c15="http://schemas.microsoft.com/office/drawing/2012/chart" uri="{CE6537A1-D6FC-4f65-9D91-7224C49458BB}"/>
                <c:ext xmlns:c16="http://schemas.microsoft.com/office/drawing/2014/chart" uri="{C3380CC4-5D6E-409C-BE32-E72D297353CC}">
                  <c16:uniqueId val="{00000019-CAA5-4E2A-B4A5-713F8A1186B8}"/>
                </c:ext>
              </c:extLst>
            </c:dLbl>
            <c:dLbl>
              <c:idx val="25"/>
              <c:delete val="1"/>
              <c:extLst>
                <c:ext xmlns:c15="http://schemas.microsoft.com/office/drawing/2012/chart" uri="{CE6537A1-D6FC-4f65-9D91-7224C49458BB}"/>
                <c:ext xmlns:c16="http://schemas.microsoft.com/office/drawing/2014/chart" uri="{C3380CC4-5D6E-409C-BE32-E72D297353CC}">
                  <c16:uniqueId val="{00000015-C2B7-4F09-8ABC-5BF8F7844CCB}"/>
                </c:ext>
              </c:extLst>
            </c:dLbl>
            <c:dLbl>
              <c:idx val="26"/>
              <c:delete val="1"/>
              <c:extLst>
                <c:ext xmlns:c15="http://schemas.microsoft.com/office/drawing/2012/chart" uri="{CE6537A1-D6FC-4f65-9D91-7224C49458BB}"/>
                <c:ext xmlns:c16="http://schemas.microsoft.com/office/drawing/2014/chart" uri="{C3380CC4-5D6E-409C-BE32-E72D297353CC}">
                  <c16:uniqueId val="{00000009-8DC5-464D-88DE-C2A31DF7EE85}"/>
                </c:ext>
              </c:extLst>
            </c:dLbl>
            <c:dLbl>
              <c:idx val="27"/>
              <c:layout>
                <c:manualLayout>
                  <c:x val="-4.2081583757654526E-3"/>
                  <c:y val="1.2265279086755284E-2"/>
                </c:manualLayout>
              </c:layout>
              <c:numFmt formatCode="###&quot;百万トン&quot;" sourceLinked="0"/>
              <c:spPr>
                <a:noFill/>
                <a:ln>
                  <a:noFill/>
                </a:ln>
                <a:effectLst/>
              </c:spPr>
              <c:txPr>
                <a:bodyPr wrap="square" lIns="38100" tIns="19050" rIns="38100" bIns="19050" anchor="ctr">
                  <a:noAutofit/>
                </a:bodyPr>
                <a:lstStyle/>
                <a:p>
                  <a:pPr>
                    <a:defRPr sz="1200">
                      <a:solidFill>
                        <a:srgbClr val="666699"/>
                      </a:solidFill>
                      <a:latin typeface="Century" panose="02040604050505020304" pitchFamily="18" charset="0"/>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9.974329911481597E-2"/>
                      <c:h val="3.7064985048751033E-2"/>
                    </c:manualLayout>
                  </c15:layout>
                </c:ext>
                <c:ext xmlns:c16="http://schemas.microsoft.com/office/drawing/2014/chart" uri="{C3380CC4-5D6E-409C-BE32-E72D297353CC}">
                  <c16:uniqueId val="{00000005-E529-440F-9479-13418880C68D}"/>
                </c:ext>
              </c:extLst>
            </c:dLbl>
            <c:spPr>
              <a:noFill/>
              <a:ln>
                <a:noFill/>
              </a:ln>
              <a:effectLst/>
            </c:spPr>
            <c:txPr>
              <a:bodyPr wrap="square" lIns="38100" tIns="19050" rIns="38100" bIns="19050" anchor="ctr">
                <a:spAutoFit/>
              </a:bodyPr>
              <a:lstStyle/>
              <a:p>
                <a:pPr>
                  <a:defRPr>
                    <a:solidFill>
                      <a:srgbClr val="666699"/>
                    </a:solidFill>
                    <a:latin typeface="Century" panose="02040604050505020304" pitchFamily="18" charset="0"/>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'3.Allocated_CO2-Sector'!$AA$71:$BE$71</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'3.Allocated_CO2-Sector'!$AA$76:$BE$76</c:f>
              <c:numCache>
                <c:formatCode>#,##0_ </c:formatCode>
                <c:ptCount val="28"/>
                <c:pt idx="0">
                  <c:v>129.95731901583463</c:v>
                </c:pt>
                <c:pt idx="1">
                  <c:v>134.04201126634902</c:v>
                </c:pt>
                <c:pt idx="2">
                  <c:v>138.32256057885203</c:v>
                </c:pt>
                <c:pt idx="3">
                  <c:v>142.6709738933005</c:v>
                </c:pt>
                <c:pt idx="4">
                  <c:v>156.77225920453827</c:v>
                </c:pt>
                <c:pt idx="5">
                  <c:v>161.8035598060944</c:v>
                </c:pt>
                <c:pt idx="6">
                  <c:v>159.53906964282641</c:v>
                </c:pt>
                <c:pt idx="7">
                  <c:v>164.45762369554151</c:v>
                </c:pt>
                <c:pt idx="8">
                  <c:v>172.47437937302433</c:v>
                </c:pt>
                <c:pt idx="9">
                  <c:v>183.1080790713462</c:v>
                </c:pt>
                <c:pt idx="10">
                  <c:v>189.83283300327813</c:v>
                </c:pt>
                <c:pt idx="11">
                  <c:v>190.39109347248123</c:v>
                </c:pt>
                <c:pt idx="12">
                  <c:v>199.8489339320449</c:v>
                </c:pt>
                <c:pt idx="13">
                  <c:v>206.27212375143768</c:v>
                </c:pt>
                <c:pt idx="14">
                  <c:v>213.57174472806867</c:v>
                </c:pt>
                <c:pt idx="15">
                  <c:v>220.39451239762136</c:v>
                </c:pt>
                <c:pt idx="16">
                  <c:v>217.16456888579188</c:v>
                </c:pt>
                <c:pt idx="17">
                  <c:v>226.83180657632906</c:v>
                </c:pt>
                <c:pt idx="18">
                  <c:v>219.8366356075706</c:v>
                </c:pt>
                <c:pt idx="19">
                  <c:v>196.17659421381785</c:v>
                </c:pt>
                <c:pt idx="20">
                  <c:v>200.07233595565631</c:v>
                </c:pt>
                <c:pt idx="21">
                  <c:v>223.08080913463257</c:v>
                </c:pt>
                <c:pt idx="22">
                  <c:v>228.04095743129227</c:v>
                </c:pt>
                <c:pt idx="23">
                  <c:v>236.34907110828081</c:v>
                </c:pt>
                <c:pt idx="24">
                  <c:v>229.02874560091834</c:v>
                </c:pt>
                <c:pt idx="25">
                  <c:v>218.24644221872771</c:v>
                </c:pt>
                <c:pt idx="26">
                  <c:v>212.43472941298469</c:v>
                </c:pt>
                <c:pt idx="27">
                  <c:v>207.45887718835209</c:v>
                </c:pt>
              </c:numCache>
            </c:numRef>
          </c:val>
          <c:smooth val="0"/>
          <c:extLst>
            <c:ext xmlns:c16="http://schemas.microsoft.com/office/drawing/2014/chart" uri="{C3380CC4-5D6E-409C-BE32-E72D297353CC}">
              <c16:uniqueId val="{0000001A-CAA5-4E2A-B4A5-713F8A1186B8}"/>
            </c:ext>
          </c:extLst>
        </c:ser>
        <c:ser>
          <c:idx val="6"/>
          <c:order val="5"/>
          <c:tx>
            <c:strRef>
              <c:f>'3.Allocated_CO2-Sector'!$T$77</c:f>
              <c:strCache>
                <c:ptCount val="1"/>
                <c:pt idx="0">
                  <c:v>家庭部門</c:v>
                </c:pt>
              </c:strCache>
            </c:strRef>
          </c:tx>
          <c:spPr>
            <a:ln>
              <a:solidFill>
                <a:srgbClr val="0099CC"/>
              </a:solidFill>
            </a:ln>
          </c:spPr>
          <c:marker>
            <c:symbol val="x"/>
            <c:size val="7"/>
            <c:spPr>
              <a:noFill/>
              <a:ln>
                <a:solidFill>
                  <a:srgbClr val="0099CC"/>
                </a:solidFill>
              </a:ln>
            </c:spPr>
          </c:marker>
          <c:dLbls>
            <c:dLbl>
              <c:idx val="0"/>
              <c:layout>
                <c:manualLayout>
                  <c:x val="-1.7617865389528104E-2"/>
                  <c:y val="-1.9473765459436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AA5-4E2A-B4A5-713F8A1186B8}"/>
                </c:ext>
              </c:extLst>
            </c:dLbl>
            <c:dLbl>
              <c:idx val="15"/>
              <c:layout>
                <c:manualLayout>
                  <c:x val="-1.688041665972919E-2"/>
                  <c:y val="1.88107612332766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AA5-4E2A-B4A5-713F8A1186B8}"/>
                </c:ext>
              </c:extLst>
            </c:dLbl>
            <c:dLbl>
              <c:idx val="23"/>
              <c:layout>
                <c:manualLayout>
                  <c:x val="-2.0999565587763419E-2"/>
                  <c:y val="2.27919723451947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AA5-4E2A-B4A5-713F8A1186B8}"/>
                </c:ext>
              </c:extLst>
            </c:dLbl>
            <c:dLbl>
              <c:idx val="25"/>
              <c:delete val="1"/>
              <c:extLst>
                <c:ext xmlns:c15="http://schemas.microsoft.com/office/drawing/2012/chart" uri="{CE6537A1-D6FC-4f65-9D91-7224C49458BB}"/>
                <c:ext xmlns:c16="http://schemas.microsoft.com/office/drawing/2014/chart" uri="{C3380CC4-5D6E-409C-BE32-E72D297353CC}">
                  <c16:uniqueId val="{00000017-C2B7-4F09-8ABC-5BF8F7844CCB}"/>
                </c:ext>
              </c:extLst>
            </c:dLbl>
            <c:dLbl>
              <c:idx val="26"/>
              <c:delete val="1"/>
              <c:extLst>
                <c:ext xmlns:c15="http://schemas.microsoft.com/office/drawing/2012/chart" uri="{CE6537A1-D6FC-4f65-9D91-7224C49458BB}"/>
                <c:ext xmlns:c16="http://schemas.microsoft.com/office/drawing/2014/chart" uri="{C3380CC4-5D6E-409C-BE32-E72D297353CC}">
                  <c16:uniqueId val="{00000003-8DC5-464D-88DE-C2A31DF7EE85}"/>
                </c:ext>
              </c:extLst>
            </c:dLbl>
            <c:dLbl>
              <c:idx val="27"/>
              <c:layout>
                <c:manualLayout>
                  <c:x val="-6.6787562322665932E-3"/>
                  <c:y val="5.6336300735856824E-3"/>
                </c:manualLayout>
              </c:layout>
              <c:tx>
                <c:rich>
                  <a:bodyPr wrap="square" lIns="38100" tIns="19050" rIns="38100" bIns="19050" anchor="ctr">
                    <a:noAutofit/>
                  </a:bodyPr>
                  <a:lstStyle/>
                  <a:p>
                    <a:pPr>
                      <a:defRPr>
                        <a:solidFill>
                          <a:srgbClr val="0099CC"/>
                        </a:solidFill>
                        <a:latin typeface="Century" panose="02040604050505020304" pitchFamily="18" charset="0"/>
                      </a:defRPr>
                    </a:pPr>
                    <a:fld id="{DC048A60-94FE-40E1-9A14-13B8E05197CB}" type="VALUE">
                      <a:rPr lang="ja-JP" altLang="en-US" sz="1200"/>
                      <a:pPr>
                        <a:defRPr>
                          <a:solidFill>
                            <a:srgbClr val="0099CC"/>
                          </a:solidFill>
                          <a:latin typeface="Century" panose="02040604050505020304" pitchFamily="18" charset="0"/>
                        </a:defRPr>
                      </a:pPr>
                      <a:t>[値]</a:t>
                    </a:fld>
                    <a:endParaRPr lang="ja-JP" altLang="en-US"/>
                  </a:p>
                </c:rich>
              </c:tx>
              <c:numFmt formatCode="###&quot;百万トン&quot;" sourceLinked="0"/>
              <c:spPr>
                <a:noFill/>
                <a:ln>
                  <a:noFill/>
                </a:ln>
                <a:effectLst/>
              </c:spPr>
              <c:dLblPos val="r"/>
              <c:showLegendKey val="0"/>
              <c:showVal val="1"/>
              <c:showCatName val="0"/>
              <c:showSerName val="0"/>
              <c:showPercent val="0"/>
              <c:showBubbleSize val="0"/>
              <c:extLst>
                <c:ext xmlns:c15="http://schemas.microsoft.com/office/drawing/2012/chart" uri="{CE6537A1-D6FC-4f65-9D91-7224C49458BB}">
                  <c15:layout>
                    <c:manualLayout>
                      <c:w val="0.10465963332847818"/>
                      <c:h val="4.7190876432536159E-2"/>
                    </c:manualLayout>
                  </c15:layout>
                  <c15:dlblFieldTable/>
                  <c15:showDataLabelsRange val="0"/>
                </c:ext>
                <c:ext xmlns:c16="http://schemas.microsoft.com/office/drawing/2014/chart" uri="{C3380CC4-5D6E-409C-BE32-E72D297353CC}">
                  <c16:uniqueId val="{00000001-29E8-4A04-AD91-5EF11526E24E}"/>
                </c:ext>
              </c:extLst>
            </c:dLbl>
            <c:spPr>
              <a:noFill/>
              <a:ln>
                <a:noFill/>
              </a:ln>
              <a:effectLst/>
            </c:spPr>
            <c:txPr>
              <a:bodyPr wrap="square" lIns="38100" tIns="19050" rIns="38100" bIns="19050" anchor="ctr">
                <a:spAutoFit/>
              </a:bodyPr>
              <a:lstStyle/>
              <a:p>
                <a:pPr>
                  <a:defRPr>
                    <a:solidFill>
                      <a:srgbClr val="0099CC"/>
                    </a:solidFill>
                    <a:latin typeface="Century" panose="02040604050505020304" pitchFamily="18" charset="0"/>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'3.Allocated_CO2-Sector'!$AA$71:$BE$71</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'3.Allocated_CO2-Sector'!$AA$77:$BE$77</c:f>
              <c:numCache>
                <c:formatCode>#,##0_ </c:formatCode>
                <c:ptCount val="28"/>
                <c:pt idx="0">
                  <c:v>130.66526694358686</c:v>
                </c:pt>
                <c:pt idx="1">
                  <c:v>132.49438566987615</c:v>
                </c:pt>
                <c:pt idx="2">
                  <c:v>139.35448849930759</c:v>
                </c:pt>
                <c:pt idx="3">
                  <c:v>138.80357290029716</c:v>
                </c:pt>
                <c:pt idx="4">
                  <c:v>148.31367926049975</c:v>
                </c:pt>
                <c:pt idx="5">
                  <c:v>150.30089054050353</c:v>
                </c:pt>
                <c:pt idx="6">
                  <c:v>153.02366913769407</c:v>
                </c:pt>
                <c:pt idx="7">
                  <c:v>148.13575902449048</c:v>
                </c:pt>
                <c:pt idx="8">
                  <c:v>145.53803989709024</c:v>
                </c:pt>
                <c:pt idx="9">
                  <c:v>152.67544353020426</c:v>
                </c:pt>
                <c:pt idx="10">
                  <c:v>155.58517476902639</c:v>
                </c:pt>
                <c:pt idx="11">
                  <c:v>152.42636631956952</c:v>
                </c:pt>
                <c:pt idx="12">
                  <c:v>163.24749576316071</c:v>
                </c:pt>
                <c:pt idx="13">
                  <c:v>165.69113727583175</c:v>
                </c:pt>
                <c:pt idx="14">
                  <c:v>164.08077624980189</c:v>
                </c:pt>
                <c:pt idx="15">
                  <c:v>170.46946743802917</c:v>
                </c:pt>
                <c:pt idx="16">
                  <c:v>161.92861194564023</c:v>
                </c:pt>
                <c:pt idx="17">
                  <c:v>172.79957012022936</c:v>
                </c:pt>
                <c:pt idx="18">
                  <c:v>168.00756601592084</c:v>
                </c:pt>
                <c:pt idx="19">
                  <c:v>161.87185143307579</c:v>
                </c:pt>
                <c:pt idx="20">
                  <c:v>178.85077877908179</c:v>
                </c:pt>
                <c:pt idx="21">
                  <c:v>193.8210789110704</c:v>
                </c:pt>
                <c:pt idx="22">
                  <c:v>211.86400384240548</c:v>
                </c:pt>
                <c:pt idx="23">
                  <c:v>207.8244754737907</c:v>
                </c:pt>
                <c:pt idx="24">
                  <c:v>193.72578912240786</c:v>
                </c:pt>
                <c:pt idx="25">
                  <c:v>186.86405018695481</c:v>
                </c:pt>
                <c:pt idx="26">
                  <c:v>184.61066651321775</c:v>
                </c:pt>
                <c:pt idx="27">
                  <c:v>185.63604242482563</c:v>
                </c:pt>
              </c:numCache>
            </c:numRef>
          </c:val>
          <c:smooth val="0"/>
          <c:extLst>
            <c:ext xmlns:c16="http://schemas.microsoft.com/office/drawing/2014/chart" uri="{C3380CC4-5D6E-409C-BE32-E72D297353CC}">
              <c16:uniqueId val="{0000001F-CAA5-4E2A-B4A5-713F8A1186B8}"/>
            </c:ext>
          </c:extLst>
        </c:ser>
        <c:ser>
          <c:idx val="8"/>
          <c:order val="6"/>
          <c:tx>
            <c:strRef>
              <c:f>'3.Allocated_CO2-Sector'!$T$78</c:f>
              <c:strCache>
                <c:ptCount val="1"/>
                <c:pt idx="0">
                  <c:v>工業プロセス及び製品の使用</c:v>
                </c:pt>
              </c:strCache>
            </c:strRef>
          </c:tx>
          <c:spPr>
            <a:ln>
              <a:solidFill>
                <a:schemeClr val="accent6">
                  <a:lumMod val="75000"/>
                </a:schemeClr>
              </a:solidFill>
            </a:ln>
          </c:spPr>
          <c:marker>
            <c:symbol val="circle"/>
            <c:size val="7"/>
            <c:spPr>
              <a:solidFill>
                <a:schemeClr val="accent6">
                  <a:lumMod val="75000"/>
                </a:schemeClr>
              </a:solidFill>
              <a:ln>
                <a:solidFill>
                  <a:schemeClr val="accent6">
                    <a:lumMod val="75000"/>
                  </a:schemeClr>
                </a:solidFill>
              </a:ln>
            </c:spPr>
          </c:marker>
          <c:dLbls>
            <c:dLbl>
              <c:idx val="0"/>
              <c:layout>
                <c:manualLayout>
                  <c:x val="1.6506040531457617E-2"/>
                  <c:y val="-1.67983649867309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AA5-4E2A-B4A5-713F8A1186B8}"/>
                </c:ext>
              </c:extLst>
            </c:dLbl>
            <c:dLbl>
              <c:idx val="15"/>
              <c:layout>
                <c:manualLayout>
                  <c:x val="-2.2430746565540619E-2"/>
                  <c:y val="-1.89573530267738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AA5-4E2A-B4A5-713F8A1186B8}"/>
                </c:ext>
              </c:extLst>
            </c:dLbl>
            <c:dLbl>
              <c:idx val="23"/>
              <c:layout>
                <c:manualLayout>
                  <c:x val="-1.5038924169836584E-2"/>
                  <c:y val="-1.70940170940170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AA5-4E2A-B4A5-713F8A1186B8}"/>
                </c:ext>
              </c:extLst>
            </c:dLbl>
            <c:dLbl>
              <c:idx val="24"/>
              <c:delete val="1"/>
              <c:extLst>
                <c:ext xmlns:c15="http://schemas.microsoft.com/office/drawing/2012/chart" uri="{CE6537A1-D6FC-4f65-9D91-7224C49458BB}"/>
                <c:ext xmlns:c16="http://schemas.microsoft.com/office/drawing/2014/chart" uri="{C3380CC4-5D6E-409C-BE32-E72D297353CC}">
                  <c16:uniqueId val="{00000023-CAA5-4E2A-B4A5-713F8A1186B8}"/>
                </c:ext>
              </c:extLst>
            </c:dLbl>
            <c:dLbl>
              <c:idx val="25"/>
              <c:delete val="1"/>
              <c:extLst>
                <c:ext xmlns:c15="http://schemas.microsoft.com/office/drawing/2012/chart" uri="{CE6537A1-D6FC-4f65-9D91-7224C49458BB}"/>
                <c:ext xmlns:c16="http://schemas.microsoft.com/office/drawing/2014/chart" uri="{C3380CC4-5D6E-409C-BE32-E72D297353CC}">
                  <c16:uniqueId val="{00000019-C2B7-4F09-8ABC-5BF8F7844CCB}"/>
                </c:ext>
              </c:extLst>
            </c:dLbl>
            <c:dLbl>
              <c:idx val="26"/>
              <c:delete val="1"/>
              <c:extLst>
                <c:ext xmlns:c15="http://schemas.microsoft.com/office/drawing/2012/chart" uri="{CE6537A1-D6FC-4f65-9D91-7224C49458BB}"/>
                <c:ext xmlns:c16="http://schemas.microsoft.com/office/drawing/2014/chart" uri="{C3380CC4-5D6E-409C-BE32-E72D297353CC}">
                  <c16:uniqueId val="{00000005-8DC5-464D-88DE-C2A31DF7EE85}"/>
                </c:ext>
              </c:extLst>
            </c:dLbl>
            <c:dLbl>
              <c:idx val="27"/>
              <c:layout>
                <c:manualLayout>
                  <c:x val="-3.4395934453227113E-3"/>
                  <c:y val="-6.6405666751867031E-3"/>
                </c:manualLayout>
              </c:layout>
              <c:numFmt formatCode="##.#&quot;百万トン&quot;" sourceLinked="0"/>
              <c:spPr>
                <a:noFill/>
                <a:ln>
                  <a:noFill/>
                </a:ln>
                <a:effectLst/>
              </c:spPr>
              <c:txPr>
                <a:bodyPr wrap="square" lIns="38100" tIns="19050" rIns="38100" bIns="19050" anchor="ctr">
                  <a:noAutofit/>
                </a:bodyPr>
                <a:lstStyle/>
                <a:p>
                  <a:pPr>
                    <a:defRPr sz="1200">
                      <a:solidFill>
                        <a:schemeClr val="accent6">
                          <a:lumMod val="75000"/>
                        </a:schemeClr>
                      </a:solidFill>
                      <a:latin typeface="Century" panose="02040604050505020304" pitchFamily="18" charset="0"/>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0.10394525698610838"/>
                      <c:h val="3.3283815896362617E-2"/>
                    </c:manualLayout>
                  </c15:layout>
                </c:ext>
                <c:ext xmlns:c16="http://schemas.microsoft.com/office/drawing/2014/chart" uri="{C3380CC4-5D6E-409C-BE32-E72D297353CC}">
                  <c16:uniqueId val="{00000003-E529-440F-9479-13418880C68D}"/>
                </c:ext>
              </c:extLst>
            </c:dLbl>
            <c:numFmt formatCode="#,##0.0_);[Red]\(#,##0.0\)" sourceLinked="0"/>
            <c:spPr>
              <a:noFill/>
              <a:ln>
                <a:noFill/>
              </a:ln>
              <a:effectLst/>
            </c:spPr>
            <c:txPr>
              <a:bodyPr wrap="square" lIns="38100" tIns="19050" rIns="38100" bIns="19050" anchor="ctr">
                <a:spAutoFit/>
              </a:bodyPr>
              <a:lstStyle/>
              <a:p>
                <a:pPr>
                  <a:defRPr>
                    <a:solidFill>
                      <a:schemeClr val="accent6">
                        <a:lumMod val="75000"/>
                      </a:schemeClr>
                    </a:solidFill>
                    <a:latin typeface="Century" panose="02040604050505020304" pitchFamily="18" charset="0"/>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accent6">
                          <a:lumMod val="75000"/>
                        </a:schemeClr>
                      </a:solidFill>
                    </a:ln>
                  </c:spPr>
                </c15:leaderLines>
              </c:ext>
            </c:extLst>
          </c:dLbls>
          <c:cat>
            <c:numRef>
              <c:f>'3.Allocated_CO2-Sector'!$AA$71:$BE$71</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'3.Allocated_CO2-Sector'!$AA$78:$BE$78</c:f>
              <c:numCache>
                <c:formatCode>#,##0.0_ </c:formatCode>
                <c:ptCount val="28"/>
                <c:pt idx="0">
                  <c:v>65.74348867665833</c:v>
                </c:pt>
                <c:pt idx="1">
                  <c:v>66.833879787249188</c:v>
                </c:pt>
                <c:pt idx="2">
                  <c:v>66.771584400008294</c:v>
                </c:pt>
                <c:pt idx="3">
                  <c:v>65.520285395075888</c:v>
                </c:pt>
                <c:pt idx="4">
                  <c:v>67.190382666106515</c:v>
                </c:pt>
                <c:pt idx="5">
                  <c:v>67.527724777204583</c:v>
                </c:pt>
                <c:pt idx="6">
                  <c:v>68.245078986533798</c:v>
                </c:pt>
                <c:pt idx="7">
                  <c:v>65.655629115814662</c:v>
                </c:pt>
                <c:pt idx="8">
                  <c:v>59.549160836039235</c:v>
                </c:pt>
                <c:pt idx="9">
                  <c:v>59.870866561735085</c:v>
                </c:pt>
                <c:pt idx="10">
                  <c:v>60.347483244736715</c:v>
                </c:pt>
                <c:pt idx="11">
                  <c:v>59.019215501287739</c:v>
                </c:pt>
                <c:pt idx="12">
                  <c:v>56.366067984335537</c:v>
                </c:pt>
                <c:pt idx="13">
                  <c:v>55.570140995127908</c:v>
                </c:pt>
                <c:pt idx="14">
                  <c:v>55.569883933465903</c:v>
                </c:pt>
                <c:pt idx="15">
                  <c:v>56.762127511244735</c:v>
                </c:pt>
                <c:pt idx="16">
                  <c:v>57.159574928955031</c:v>
                </c:pt>
                <c:pt idx="17">
                  <c:v>56.390338804698963</c:v>
                </c:pt>
                <c:pt idx="18">
                  <c:v>51.969702780482983</c:v>
                </c:pt>
                <c:pt idx="19">
                  <c:v>46.381876690073192</c:v>
                </c:pt>
                <c:pt idx="20">
                  <c:v>47.467467226183729</c:v>
                </c:pt>
                <c:pt idx="21">
                  <c:v>47.31940927409952</c:v>
                </c:pt>
                <c:pt idx="22">
                  <c:v>47.465379188259966</c:v>
                </c:pt>
                <c:pt idx="23">
                  <c:v>49.231834637294511</c:v>
                </c:pt>
                <c:pt idx="24">
                  <c:v>48.603586053037823</c:v>
                </c:pt>
                <c:pt idx="25">
                  <c:v>47.100684301754328</c:v>
                </c:pt>
                <c:pt idx="26">
                  <c:v>46.677998148147331</c:v>
                </c:pt>
                <c:pt idx="27">
                  <c:v>47.254047579576408</c:v>
                </c:pt>
              </c:numCache>
            </c:numRef>
          </c:val>
          <c:smooth val="0"/>
          <c:extLst>
            <c:ext xmlns:c16="http://schemas.microsoft.com/office/drawing/2014/chart" uri="{C3380CC4-5D6E-409C-BE32-E72D297353CC}">
              <c16:uniqueId val="{00000024-CAA5-4E2A-B4A5-713F8A1186B8}"/>
            </c:ext>
          </c:extLst>
        </c:ser>
        <c:ser>
          <c:idx val="9"/>
          <c:order val="7"/>
          <c:tx>
            <c:strRef>
              <c:f>'3.Allocated_CO2-Sector'!$T$79</c:f>
              <c:strCache>
                <c:ptCount val="1"/>
                <c:pt idx="0">
                  <c:v>廃棄物</c:v>
                </c:pt>
              </c:strCache>
            </c:strRef>
          </c:tx>
          <c:spPr>
            <a:ln>
              <a:solidFill>
                <a:schemeClr val="accent1">
                  <a:lumMod val="60000"/>
                  <a:lumOff val="40000"/>
                </a:schemeClr>
              </a:solidFill>
            </a:ln>
          </c:spPr>
          <c:marker>
            <c:symbol val="none"/>
          </c:marker>
          <c:dLbls>
            <c:dLbl>
              <c:idx val="0"/>
              <c:layout>
                <c:manualLayout>
                  <c:x val="-1.448671648771367E-2"/>
                  <c:y val="-1.40546912423086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C2B7-4F09-8ABC-5BF8F7844CCB}"/>
                </c:ext>
              </c:extLst>
            </c:dLbl>
            <c:dLbl>
              <c:idx val="15"/>
              <c:layout>
                <c:manualLayout>
                  <c:x val="-1.6487908115876936E-2"/>
                  <c:y val="-1.5194697829112203E-2"/>
                </c:manualLayout>
              </c:layout>
              <c:numFmt formatCode="#,##0.0_);[Red]\(#,##0.0\)" sourceLinked="0"/>
              <c:spPr>
                <a:noFill/>
                <a:ln>
                  <a:noFill/>
                </a:ln>
                <a:effectLst/>
              </c:spPr>
              <c:txPr>
                <a:bodyPr wrap="square" lIns="38100" tIns="19050" rIns="38100" bIns="19050" anchor="ctr">
                  <a:spAutoFit/>
                </a:bodyPr>
                <a:lstStyle/>
                <a:p>
                  <a:pPr>
                    <a:defRPr>
                      <a:solidFill>
                        <a:srgbClr val="95B3D7"/>
                      </a:solidFill>
                      <a:latin typeface="Century" panose="02040604050505020304" pitchFamily="18" charset="0"/>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2B7-4F09-8ABC-5BF8F7844CCB}"/>
                </c:ext>
              </c:extLst>
            </c:dLbl>
            <c:dLbl>
              <c:idx val="23"/>
              <c:layout>
                <c:manualLayout>
                  <c:x val="-1.8046709003803899E-2"/>
                  <c:y val="-1.1396011396011397E-2"/>
                </c:manualLayout>
              </c:layout>
              <c:numFmt formatCode="#,##0.0_);[Red]\(#,##0.0\)" sourceLinked="0"/>
              <c:spPr>
                <a:noFill/>
                <a:ln>
                  <a:noFill/>
                </a:ln>
                <a:effectLst/>
              </c:spPr>
              <c:txPr>
                <a:bodyPr wrap="square" lIns="38100" tIns="19050" rIns="38100" bIns="19050" anchor="ctr">
                  <a:spAutoFit/>
                </a:bodyPr>
                <a:lstStyle/>
                <a:p>
                  <a:pPr>
                    <a:defRPr>
                      <a:solidFill>
                        <a:srgbClr val="95B3D7"/>
                      </a:solidFill>
                      <a:latin typeface="Century" panose="02040604050505020304" pitchFamily="18" charset="0"/>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2B7-4F09-8ABC-5BF8F7844CCB}"/>
                </c:ext>
              </c:extLst>
            </c:dLbl>
            <c:dLbl>
              <c:idx val="27"/>
              <c:layout>
                <c:manualLayout>
                  <c:x val="-5.0397700356901963E-3"/>
                  <c:y val="3.7813180173156707E-3"/>
                </c:manualLayout>
              </c:layout>
              <c:numFmt formatCode="##.#&quot;百万トン&quot;" sourceLinked="0"/>
              <c:spPr>
                <a:noFill/>
                <a:ln>
                  <a:noFill/>
                </a:ln>
                <a:effectLst/>
              </c:spPr>
              <c:txPr>
                <a:bodyPr wrap="square" lIns="38100" tIns="19050" rIns="38100" bIns="19050" anchor="ctr">
                  <a:noAutofit/>
                </a:bodyPr>
                <a:lstStyle/>
                <a:p>
                  <a:pPr>
                    <a:defRPr sz="1200">
                      <a:solidFill>
                        <a:schemeClr val="accent1">
                          <a:lumMod val="60000"/>
                          <a:lumOff val="40000"/>
                        </a:schemeClr>
                      </a:solidFill>
                      <a:latin typeface="Century" panose="02040604050505020304" pitchFamily="18" charset="0"/>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0.11024496953072102"/>
                      <c:h val="3.8955569624945237E-2"/>
                    </c:manualLayout>
                  </c15:layout>
                </c:ext>
                <c:ext xmlns:c16="http://schemas.microsoft.com/office/drawing/2014/chart" uri="{C3380CC4-5D6E-409C-BE32-E72D297353CC}">
                  <c16:uniqueId val="{00000002-E529-440F-9479-13418880C68D}"/>
                </c:ext>
              </c:extLst>
            </c:dLbl>
            <c:numFmt formatCode="#,##0.0_);[Red]\(#,##0.0\)" sourceLinked="0"/>
            <c:spPr>
              <a:noFill/>
              <a:ln>
                <a:noFill/>
              </a:ln>
              <a:effectLst/>
            </c:spPr>
            <c:txPr>
              <a:bodyPr wrap="square" lIns="38100" tIns="19050" rIns="38100" bIns="19050" anchor="ctr">
                <a:spAutoFit/>
              </a:bodyPr>
              <a:lstStyle/>
              <a:p>
                <a:pPr>
                  <a:defRPr>
                    <a:solidFill>
                      <a:schemeClr val="accent1">
                        <a:lumMod val="60000"/>
                        <a:lumOff val="40000"/>
                      </a:schemeClr>
                    </a:solidFill>
                    <a:latin typeface="Century" panose="02040604050505020304" pitchFamily="18" charset="0"/>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'3.Allocated_CO2-Sector'!$AA$71:$BE$71</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'3.Allocated_CO2-Sector'!$AA$79:$BE$79</c:f>
              <c:numCache>
                <c:formatCode>#,##0.0_ </c:formatCode>
                <c:ptCount val="28"/>
                <c:pt idx="0">
                  <c:v>24.009919440480939</c:v>
                </c:pt>
                <c:pt idx="1">
                  <c:v>24.198433025104432</c:v>
                </c:pt>
                <c:pt idx="2">
                  <c:v>26.002914828499776</c:v>
                </c:pt>
                <c:pt idx="3">
                  <c:v>25.024946447143286</c:v>
                </c:pt>
                <c:pt idx="4">
                  <c:v>28.60356693581674</c:v>
                </c:pt>
                <c:pt idx="5">
                  <c:v>29.144796301750581</c:v>
                </c:pt>
                <c:pt idx="6">
                  <c:v>29.655014460891916</c:v>
                </c:pt>
                <c:pt idx="7">
                  <c:v>31.208889703732336</c:v>
                </c:pt>
                <c:pt idx="8">
                  <c:v>31.451722241133282</c:v>
                </c:pt>
                <c:pt idx="9">
                  <c:v>31.367978973028713</c:v>
                </c:pt>
                <c:pt idx="10">
                  <c:v>32.857906344402544</c:v>
                </c:pt>
                <c:pt idx="11">
                  <c:v>32.52316222944993</c:v>
                </c:pt>
                <c:pt idx="12">
                  <c:v>32.768137501850823</c:v>
                </c:pt>
                <c:pt idx="13">
                  <c:v>33.516424967093371</c:v>
                </c:pt>
                <c:pt idx="14">
                  <c:v>32.704041643759759</c:v>
                </c:pt>
                <c:pt idx="15">
                  <c:v>31.654058131881015</c:v>
                </c:pt>
                <c:pt idx="16">
                  <c:v>29.906983827804659</c:v>
                </c:pt>
                <c:pt idx="17">
                  <c:v>30.48177483563974</c:v>
                </c:pt>
                <c:pt idx="18">
                  <c:v>31.853390473384454</c:v>
                </c:pt>
                <c:pt idx="19">
                  <c:v>28.193590018879821</c:v>
                </c:pt>
                <c:pt idx="20">
                  <c:v>28.710200716789313</c:v>
                </c:pt>
                <c:pt idx="21">
                  <c:v>28.02635942868374</c:v>
                </c:pt>
                <c:pt idx="22">
                  <c:v>29.826927231768646</c:v>
                </c:pt>
                <c:pt idx="23">
                  <c:v>29.365198328277359</c:v>
                </c:pt>
                <c:pt idx="24">
                  <c:v>28.501962946270041</c:v>
                </c:pt>
                <c:pt idx="25">
                  <c:v>28.975413612931284</c:v>
                </c:pt>
                <c:pt idx="26">
                  <c:v>29.128757395068657</c:v>
                </c:pt>
                <c:pt idx="27">
                  <c:v>28.829480716945373</c:v>
                </c:pt>
              </c:numCache>
            </c:numRef>
          </c:val>
          <c:smooth val="0"/>
          <c:extLst>
            <c:ext xmlns:c16="http://schemas.microsoft.com/office/drawing/2014/chart" uri="{C3380CC4-5D6E-409C-BE32-E72D297353CC}">
              <c16:uniqueId val="{00000025-CAA5-4E2A-B4A5-713F8A1186B8}"/>
            </c:ext>
          </c:extLst>
        </c:ser>
        <c:ser>
          <c:idx val="0"/>
          <c:order val="8"/>
          <c:tx>
            <c:strRef>
              <c:f>'3.Allocated_CO2-Sector'!$T$80</c:f>
              <c:strCache>
                <c:ptCount val="1"/>
                <c:pt idx="0">
                  <c:v>その他（農業・間接CO2等）</c:v>
                </c:pt>
              </c:strCache>
            </c:strRef>
          </c:tx>
          <c:spPr>
            <a:ln>
              <a:solidFill>
                <a:srgbClr val="006600"/>
              </a:solidFill>
            </a:ln>
          </c:spPr>
          <c:marker>
            <c:spPr>
              <a:solidFill>
                <a:srgbClr val="006600"/>
              </a:solidFill>
              <a:ln>
                <a:solidFill>
                  <a:srgbClr val="006600"/>
                </a:solidFill>
              </a:ln>
            </c:spPr>
          </c:marker>
          <c:dLbls>
            <c:dLbl>
              <c:idx val="0"/>
              <c:layout>
                <c:manualLayout>
                  <c:x val="-1.5995738888371511E-2"/>
                  <c:y val="-1.32857817970147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2B7-4F09-8ABC-5BF8F7844CCB}"/>
                </c:ext>
              </c:extLst>
            </c:dLbl>
            <c:dLbl>
              <c:idx val="15"/>
              <c:layout>
                <c:manualLayout>
                  <c:x val="-1.7499651267272102E-2"/>
                  <c:y val="-1.70940908566061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2B7-4F09-8ABC-5BF8F7844CCB}"/>
                </c:ext>
              </c:extLst>
            </c:dLbl>
            <c:dLbl>
              <c:idx val="23"/>
              <c:layout>
                <c:manualLayout>
                  <c:x val="-1.9550601420787669E-2"/>
                  <c:y val="-1.13960113960115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2B7-4F09-8ABC-5BF8F7844CCB}"/>
                </c:ext>
              </c:extLst>
            </c:dLbl>
            <c:dLbl>
              <c:idx val="27"/>
              <c:layout>
                <c:manualLayout>
                  <c:x val="5.669691686115582E-3"/>
                  <c:y val="1.8906590086578353E-3"/>
                </c:manualLayout>
              </c:layout>
              <c:numFmt formatCode="##.#&quot;百万トン&quot;" sourceLinked="0"/>
              <c:spPr>
                <a:noFill/>
                <a:ln>
                  <a:noFill/>
                </a:ln>
                <a:effectLst/>
              </c:spPr>
              <c:txPr>
                <a:bodyPr wrap="square" lIns="38100" tIns="19050" rIns="38100" bIns="19050" anchor="ctr">
                  <a:noAutofit/>
                </a:bodyPr>
                <a:lstStyle/>
                <a:p>
                  <a:pPr>
                    <a:defRPr sz="1200">
                      <a:solidFill>
                        <a:srgbClr val="006600"/>
                      </a:solidFill>
                      <a:latin typeface="Century" panose="02040604050505020304" pitchFamily="18" charset="0"/>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9.301520611716968E-2"/>
                      <c:h val="4.2736738777333638E-2"/>
                    </c:manualLayout>
                  </c15:layout>
                </c:ext>
                <c:ext xmlns:c16="http://schemas.microsoft.com/office/drawing/2014/chart" uri="{C3380CC4-5D6E-409C-BE32-E72D297353CC}">
                  <c16:uniqueId val="{00000001-E529-440F-9479-13418880C68D}"/>
                </c:ext>
              </c:extLst>
            </c:dLbl>
            <c:spPr>
              <a:noFill/>
              <a:ln>
                <a:noFill/>
              </a:ln>
              <a:effectLst/>
            </c:spPr>
            <c:txPr>
              <a:bodyPr wrap="square" lIns="38100" tIns="19050" rIns="38100" bIns="19050" anchor="ctr">
                <a:spAutoFit/>
              </a:bodyPr>
              <a:lstStyle/>
              <a:p>
                <a:pPr>
                  <a:defRPr>
                    <a:solidFill>
                      <a:srgbClr val="006600"/>
                    </a:solidFill>
                    <a:latin typeface="Century" panose="02040604050505020304" pitchFamily="18" charset="0"/>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'3.Allocated_CO2-Sector'!$AA$71:$BE$71</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'3.Allocated_CO2-Sector'!$AA$80:$BE$80</c:f>
              <c:numCache>
                <c:formatCode>#,##0.0_ </c:formatCode>
                <c:ptCount val="28"/>
                <c:pt idx="0">
                  <c:v>6.6635568082980683</c:v>
                </c:pt>
                <c:pt idx="1">
                  <c:v>6.4578797499713776</c:v>
                </c:pt>
                <c:pt idx="2">
                  <c:v>6.1978717162878674</c:v>
                </c:pt>
                <c:pt idx="3">
                  <c:v>5.9852402454945572</c:v>
                </c:pt>
                <c:pt idx="4">
                  <c:v>5.7741267543957226</c:v>
                </c:pt>
                <c:pt idx="5">
                  <c:v>5.9660139180256406</c:v>
                </c:pt>
                <c:pt idx="6">
                  <c:v>6.0790400914224811</c:v>
                </c:pt>
                <c:pt idx="7">
                  <c:v>6.0385660359228934</c:v>
                </c:pt>
                <c:pt idx="8">
                  <c:v>5.5965871918435424</c:v>
                </c:pt>
                <c:pt idx="9">
                  <c:v>5.6198754447494021</c:v>
                </c:pt>
                <c:pt idx="10">
                  <c:v>5.6926929563397213</c:v>
                </c:pt>
                <c:pt idx="11">
                  <c:v>5.2179564326039287</c:v>
                </c:pt>
                <c:pt idx="12">
                  <c:v>4.9548041647751182</c:v>
                </c:pt>
                <c:pt idx="13">
                  <c:v>4.7748651822542865</c:v>
                </c:pt>
                <c:pt idx="14">
                  <c:v>4.6175073481993332</c:v>
                </c:pt>
                <c:pt idx="15">
                  <c:v>4.5600404792828853</c:v>
                </c:pt>
                <c:pt idx="16">
                  <c:v>4.4949730369939767</c:v>
                </c:pt>
                <c:pt idx="17">
                  <c:v>4.5064438303054475</c:v>
                </c:pt>
                <c:pt idx="18">
                  <c:v>4.0789681798138977</c:v>
                </c:pt>
                <c:pt idx="19">
                  <c:v>3.7265182688178857</c:v>
                </c:pt>
                <c:pt idx="20">
                  <c:v>3.6221245341512494</c:v>
                </c:pt>
                <c:pt idx="21">
                  <c:v>3.5034257842848255</c:v>
                </c:pt>
                <c:pt idx="22">
                  <c:v>3.5153997346229371</c:v>
                </c:pt>
                <c:pt idx="23">
                  <c:v>3.5234465568864688</c:v>
                </c:pt>
                <c:pt idx="24">
                  <c:v>3.4187559702577492</c:v>
                </c:pt>
                <c:pt idx="25">
                  <c:v>3.3655262992508757</c:v>
                </c:pt>
                <c:pt idx="26">
                  <c:v>3.2990823254742372</c:v>
                </c:pt>
                <c:pt idx="27">
                  <c:v>3.2466213398602002</c:v>
                </c:pt>
              </c:numCache>
            </c:numRef>
          </c:val>
          <c:smooth val="0"/>
          <c:extLst>
            <c:ext xmlns:c16="http://schemas.microsoft.com/office/drawing/2014/chart" uri="{C3380CC4-5D6E-409C-BE32-E72D297353CC}">
              <c16:uniqueId val="{00000002-C2B7-4F09-8ABC-5BF8F7844CCB}"/>
            </c:ext>
          </c:extLst>
        </c:ser>
        <c:dLbls>
          <c:showLegendKey val="0"/>
          <c:showVal val="0"/>
          <c:showCatName val="0"/>
          <c:showSerName val="0"/>
          <c:showPercent val="0"/>
          <c:showBubbleSize val="0"/>
        </c:dLbls>
        <c:marker val="1"/>
        <c:smooth val="0"/>
        <c:axId val="179901568"/>
        <c:axId val="179903104"/>
      </c:lineChart>
      <c:lineChart>
        <c:grouping val="standard"/>
        <c:varyColors val="0"/>
        <c:ser>
          <c:idx val="7"/>
          <c:order val="9"/>
          <c:tx>
            <c:strRef>
              <c:f>'3.Allocated_CO2-Sector'!$T$96</c:f>
              <c:strCache>
                <c:ptCount val="1"/>
                <c:pt idx="0">
                  <c:v>■2005年度比</c:v>
                </c:pt>
              </c:strCache>
            </c:strRef>
          </c:tx>
          <c:spPr>
            <a:ln>
              <a:noFill/>
            </a:ln>
          </c:spPr>
          <c:marker>
            <c:symbol val="none"/>
          </c:marker>
          <c:dLbls>
            <c:dLbl>
              <c:idx val="0"/>
              <c:layout>
                <c:manualLayout>
                  <c:x val="0.67659368118310714"/>
                  <c:y val="0.29954917298886624"/>
                </c:manualLayout>
              </c:layout>
              <c:tx>
                <c:rich>
                  <a:bodyPr vertOverflow="clip" horzOverflow="clip" wrap="square" lIns="38100" tIns="19050" rIns="38100" bIns="19050" anchor="ctr" anchorCtr="0">
                    <a:spAutoFit/>
                  </a:bodyPr>
                  <a:lstStyle/>
                  <a:p>
                    <a:pPr>
                      <a:defRPr sz="1200">
                        <a:solidFill>
                          <a:srgbClr val="336699"/>
                        </a:solidFill>
                        <a:latin typeface="Century" panose="02040604050505020304" pitchFamily="18" charset="0"/>
                      </a:defRPr>
                    </a:pPr>
                    <a:fld id="{9A0327DF-2615-45EA-84DC-163DBC652D9C}" type="VALUE">
                      <a:rPr lang="en-US" altLang="ja-JP" sz="1200" baseline="0">
                        <a:solidFill>
                          <a:srgbClr val="336699"/>
                        </a:solidFill>
                        <a:latin typeface="Century" panose="02040604050505020304" pitchFamily="18" charset="0"/>
                      </a:rPr>
                      <a:pPr>
                        <a:defRPr sz="1200">
                          <a:solidFill>
                            <a:srgbClr val="336699"/>
                          </a:solidFill>
                          <a:latin typeface="Century" panose="02040604050505020304" pitchFamily="18" charset="0"/>
                        </a:defRPr>
                      </a:pPr>
                      <a:t>[値]</a:t>
                    </a:fld>
                    <a:endParaRPr lang="ja-JP" altLang="en-US"/>
                  </a:p>
                </c:rich>
              </c:tx>
              <c:numFmt formatCode="\(\+\ #.#%;[Black]\(\-\ #.#%"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DE52-43B9-963C-B42FE0EBAB7F}"/>
                </c:ext>
              </c:extLst>
            </c:dLbl>
            <c:dLbl>
              <c:idx val="1"/>
              <c:layout>
                <c:manualLayout>
                  <c:x val="0.65243946575465073"/>
                  <c:y val="-0.21455739751562572"/>
                </c:manualLayout>
              </c:layout>
              <c:tx>
                <c:rich>
                  <a:bodyPr vertOverflow="clip" horzOverflow="clip" wrap="square" lIns="38100" tIns="19050" rIns="38100" bIns="19050" anchor="ctr" anchorCtr="0">
                    <a:spAutoFit/>
                  </a:bodyPr>
                  <a:lstStyle/>
                  <a:p>
                    <a:pPr>
                      <a:defRPr sz="1200">
                        <a:solidFill>
                          <a:srgbClr val="CC0000"/>
                        </a:solidFill>
                        <a:latin typeface="Century" panose="02040604050505020304" pitchFamily="18" charset="0"/>
                      </a:defRPr>
                    </a:pPr>
                    <a:fld id="{664887D2-635D-4B80-9156-5D03C78A0AB7}" type="VALUE">
                      <a:rPr lang="en-US" altLang="ja-JP" sz="1200" baseline="0">
                        <a:solidFill>
                          <a:srgbClr val="CC0000"/>
                        </a:solidFill>
                        <a:latin typeface="Century" panose="02040604050505020304" pitchFamily="18" charset="0"/>
                      </a:rPr>
                      <a:pPr>
                        <a:defRPr sz="1200">
                          <a:solidFill>
                            <a:srgbClr val="CC0000"/>
                          </a:solidFill>
                          <a:latin typeface="Century" panose="02040604050505020304" pitchFamily="18" charset="0"/>
                        </a:defRPr>
                      </a:pPr>
                      <a:t>[値]</a:t>
                    </a:fld>
                    <a:endParaRPr lang="ja-JP" altLang="en-US"/>
                  </a:p>
                </c:rich>
              </c:tx>
              <c:numFmt formatCode="\(\+##.0%;[Black]\(\-##.0%"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DE52-43B9-963C-B42FE0EBAB7F}"/>
                </c:ext>
              </c:extLst>
            </c:dLbl>
            <c:dLbl>
              <c:idx val="2"/>
              <c:layout>
                <c:manualLayout>
                  <c:x val="0.62849009145072909"/>
                  <c:y val="3.7512988634740438E-2"/>
                </c:manualLayout>
              </c:layout>
              <c:tx>
                <c:rich>
                  <a:bodyPr vertOverflow="clip" horzOverflow="clip" wrap="square" lIns="38100" tIns="19050" rIns="38100" bIns="19050" anchor="ctr" anchorCtr="0">
                    <a:spAutoFit/>
                  </a:bodyPr>
                  <a:lstStyle/>
                  <a:p>
                    <a:pPr>
                      <a:defRPr sz="1200">
                        <a:solidFill>
                          <a:srgbClr val="669900"/>
                        </a:solidFill>
                        <a:latin typeface="Century" panose="02040604050505020304" pitchFamily="18" charset="0"/>
                      </a:defRPr>
                    </a:pPr>
                    <a:fld id="{B31EE4D9-9A6A-4A4E-A4EB-3788C18B74C6}" type="VALUE">
                      <a:rPr lang="en-US" altLang="ja-JP" sz="1200" baseline="0">
                        <a:solidFill>
                          <a:srgbClr val="669900"/>
                        </a:solidFill>
                        <a:latin typeface="Century" panose="02040604050505020304" pitchFamily="18" charset="0"/>
                      </a:rPr>
                      <a:pPr>
                        <a:defRPr sz="1200">
                          <a:solidFill>
                            <a:srgbClr val="669900"/>
                          </a:solidFill>
                          <a:latin typeface="Century" panose="02040604050505020304" pitchFamily="18" charset="0"/>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DE52-43B9-963C-B42FE0EBAB7F}"/>
                </c:ext>
              </c:extLst>
            </c:dLbl>
            <c:dLbl>
              <c:idx val="3"/>
              <c:layout>
                <c:manualLayout>
                  <c:x val="0.61067895870983957"/>
                  <c:y val="0.16521008847565466"/>
                </c:manualLayout>
              </c:layout>
              <c:tx>
                <c:rich>
                  <a:bodyPr vertOverflow="clip" horzOverflow="clip" wrap="square" lIns="38100" tIns="19050" rIns="38100" bIns="19050" anchor="ctr" anchorCtr="0">
                    <a:spAutoFit/>
                  </a:bodyPr>
                  <a:lstStyle/>
                  <a:p>
                    <a:pPr>
                      <a:defRPr sz="1200">
                        <a:solidFill>
                          <a:srgbClr val="666699"/>
                        </a:solidFill>
                        <a:latin typeface="Century" panose="02040604050505020304" pitchFamily="18" charset="0"/>
                      </a:defRPr>
                    </a:pPr>
                    <a:fld id="{D4A09C3D-5CB3-40C2-A785-E3116EAAC236}" type="VALUE">
                      <a:rPr lang="en-US" altLang="ja-JP" sz="1200" baseline="0">
                        <a:solidFill>
                          <a:srgbClr val="666699"/>
                        </a:solidFill>
                        <a:latin typeface="Century" panose="02040604050505020304" pitchFamily="18" charset="0"/>
                      </a:rPr>
                      <a:pPr>
                        <a:defRPr sz="1200">
                          <a:solidFill>
                            <a:srgbClr val="666699"/>
                          </a:solidFill>
                          <a:latin typeface="Century" panose="02040604050505020304" pitchFamily="18" charset="0"/>
                        </a:defRPr>
                      </a:pPr>
                      <a:t>[値]</a:t>
                    </a:fld>
                    <a:endParaRPr lang="ja-JP" altLang="en-US"/>
                  </a:p>
                </c:rich>
              </c:tx>
              <c:numFmt formatCode="\(\+\ #.#%;[Black]\(\-\ #.#%"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DE52-43B9-963C-B42FE0EBAB7F}"/>
                </c:ext>
              </c:extLst>
            </c:dLbl>
            <c:dLbl>
              <c:idx val="4"/>
              <c:layout>
                <c:manualLayout>
                  <c:x val="0.58453089068170827"/>
                  <c:y val="0.41109329633508912"/>
                </c:manualLayout>
              </c:layout>
              <c:tx>
                <c:rich>
                  <a:bodyPr vertOverflow="clip" horzOverflow="clip" wrap="square" lIns="38100" tIns="19050" rIns="38100" bIns="19050" anchor="ctr" anchorCtr="0">
                    <a:spAutoFit/>
                  </a:bodyPr>
                  <a:lstStyle/>
                  <a:p>
                    <a:pPr>
                      <a:defRPr sz="1200">
                        <a:solidFill>
                          <a:srgbClr val="0099CC"/>
                        </a:solidFill>
                        <a:latin typeface="Century" panose="02040604050505020304" pitchFamily="18" charset="0"/>
                      </a:defRPr>
                    </a:pPr>
                    <a:fld id="{51DB4A12-2D6C-485C-886D-6830555BCB86}" type="VALUE">
                      <a:rPr lang="en-US" altLang="ja-JP" sz="1200" baseline="0">
                        <a:solidFill>
                          <a:srgbClr val="0099CC"/>
                        </a:solidFill>
                        <a:latin typeface="Century" panose="02040604050505020304" pitchFamily="18" charset="0"/>
                      </a:rPr>
                      <a:pPr>
                        <a:defRPr sz="1200">
                          <a:solidFill>
                            <a:srgbClr val="0099CC"/>
                          </a:solidFill>
                          <a:latin typeface="Century" panose="02040604050505020304" pitchFamily="18" charset="0"/>
                        </a:defRPr>
                      </a:pPr>
                      <a:t>[値]</a:t>
                    </a:fld>
                    <a:endParaRPr lang="ja-JP" altLang="en-US"/>
                  </a:p>
                </c:rich>
              </c:tx>
              <c:numFmt formatCode="\(\+\ 0.#%;[Black]\(\-\ 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DE52-43B9-963C-B42FE0EBAB7F}"/>
                </c:ext>
              </c:extLst>
            </c:dLbl>
            <c:dLbl>
              <c:idx val="5"/>
              <c:layout>
                <c:manualLayout>
                  <c:x val="0.56470985288763453"/>
                  <c:y val="0.2014775936213665"/>
                </c:manualLayout>
              </c:layout>
              <c:tx>
                <c:rich>
                  <a:bodyPr vertOverflow="clip" horzOverflow="clip" wrap="square" lIns="38100" tIns="19050" rIns="38100" bIns="19050" anchor="ctr" anchorCtr="0">
                    <a:spAutoFit/>
                  </a:bodyPr>
                  <a:lstStyle/>
                  <a:p>
                    <a:pPr>
                      <a:defRPr sz="1200">
                        <a:solidFill>
                          <a:schemeClr val="accent6">
                            <a:lumMod val="75000"/>
                          </a:schemeClr>
                        </a:solidFill>
                        <a:latin typeface="Century" panose="02040604050505020304" pitchFamily="18" charset="0"/>
                      </a:defRPr>
                    </a:pPr>
                    <a:fld id="{BB573966-803B-4A8B-BA30-9C60F59375B9}" type="VALUE">
                      <a:rPr lang="en-US" altLang="ja-JP" sz="1200" baseline="0">
                        <a:solidFill>
                          <a:schemeClr val="accent6">
                            <a:lumMod val="75000"/>
                          </a:schemeClr>
                        </a:solidFill>
                        <a:latin typeface="Century" panose="02040604050505020304" pitchFamily="18" charset="0"/>
                      </a:rPr>
                      <a:pPr>
                        <a:defRPr sz="1200">
                          <a:solidFill>
                            <a:schemeClr val="accent6">
                              <a:lumMod val="75000"/>
                            </a:schemeClr>
                          </a:solidFill>
                          <a:latin typeface="Century" panose="02040604050505020304" pitchFamily="18" charset="0"/>
                        </a:defRPr>
                      </a:pPr>
                      <a:t>[値]</a:t>
                    </a:fld>
                    <a:endParaRPr lang="ja-JP" altLang="en-US"/>
                  </a:p>
                </c:rich>
              </c:tx>
              <c:numFmt formatCode="\(\+##.#%;[Black]\(\-##.#%"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DE52-43B9-963C-B42FE0EBAB7F}"/>
                </c:ext>
              </c:extLst>
            </c:dLbl>
            <c:dLbl>
              <c:idx val="6"/>
              <c:layout>
                <c:manualLayout>
                  <c:x val="0.54706751711186619"/>
                  <c:y val="0.35530029842307059"/>
                </c:manualLayout>
              </c:layout>
              <c:tx>
                <c:rich>
                  <a:bodyPr vertOverflow="clip" horzOverflow="clip" wrap="square" lIns="38100" tIns="19050" rIns="38100" bIns="19050" anchor="ctr" anchorCtr="0">
                    <a:spAutoFit/>
                  </a:bodyPr>
                  <a:lstStyle/>
                  <a:p>
                    <a:pPr>
                      <a:defRPr sz="1200">
                        <a:solidFill>
                          <a:srgbClr val="95B3D7"/>
                        </a:solidFill>
                        <a:latin typeface="Century" panose="02040604050505020304" pitchFamily="18" charset="0"/>
                      </a:defRPr>
                    </a:pPr>
                    <a:fld id="{362432E5-3C66-46F1-B286-751B9AEDD15B}" type="VALUE">
                      <a:rPr lang="en-US" altLang="ja-JP" sz="1200" baseline="0">
                        <a:solidFill>
                          <a:srgbClr val="95B3D7"/>
                        </a:solidFill>
                        <a:latin typeface="Century" panose="02040604050505020304" pitchFamily="18" charset="0"/>
                      </a:rPr>
                      <a:pPr>
                        <a:defRPr sz="1200">
                          <a:solidFill>
                            <a:srgbClr val="95B3D7"/>
                          </a:solidFill>
                          <a:latin typeface="Century" panose="02040604050505020304" pitchFamily="18" charset="0"/>
                        </a:defRPr>
                      </a:pPr>
                      <a:t>[値]</a:t>
                    </a:fld>
                    <a:endParaRPr lang="ja-JP" altLang="en-US"/>
                  </a:p>
                </c:rich>
              </c:tx>
              <c:numFmt formatCode="\(\+\ #.#%;[Black]\(\-\ #.#%"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DE52-43B9-963C-B42FE0EBAB7F}"/>
                </c:ext>
              </c:extLst>
            </c:dLbl>
            <c:dLbl>
              <c:idx val="7"/>
              <c:layout>
                <c:manualLayout>
                  <c:x val="0.52122592292005754"/>
                  <c:y val="8.8054999648093005E-2"/>
                </c:manualLayout>
              </c:layout>
              <c:tx>
                <c:rich>
                  <a:bodyPr vertOverflow="clip" horzOverflow="clip" wrap="square" lIns="38100" tIns="19050" rIns="38100" bIns="19050" anchor="ctr" anchorCtr="0">
                    <a:spAutoFit/>
                  </a:bodyPr>
                  <a:lstStyle/>
                  <a:p>
                    <a:pPr>
                      <a:defRPr sz="1200">
                        <a:solidFill>
                          <a:srgbClr val="006600"/>
                        </a:solidFill>
                        <a:latin typeface="Century" panose="02040604050505020304" pitchFamily="18" charset="0"/>
                      </a:defRPr>
                    </a:pPr>
                    <a:fld id="{38C003A6-878C-49B0-AFD7-9FE22E54CB03}" type="VALUE">
                      <a:rPr lang="en-US" altLang="ja-JP" sz="1200" baseline="0">
                        <a:solidFill>
                          <a:srgbClr val="006600"/>
                        </a:solidFill>
                        <a:latin typeface="Century" panose="02040604050505020304" pitchFamily="18" charset="0"/>
                      </a:rPr>
                      <a:pPr>
                        <a:defRPr sz="1200">
                          <a:solidFill>
                            <a:srgbClr val="006600"/>
                          </a:solidFill>
                          <a:latin typeface="Century" panose="02040604050505020304" pitchFamily="18" charset="0"/>
                        </a:defRPr>
                      </a:pPr>
                      <a:t>[値]</a:t>
                    </a:fld>
                    <a:endParaRPr lang="ja-JP" altLang="en-US"/>
                  </a:p>
                </c:rich>
              </c:tx>
              <c:numFmt formatCode="\(\+##.#%;[Black]\(\-##.#%"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DE52-43B9-963C-B42FE0EBAB7F}"/>
                </c:ext>
              </c:extLst>
            </c:dLbl>
            <c:dLbl>
              <c:idx val="8"/>
              <c:layout>
                <c:manualLayout>
                  <c:x val="0.43686798673432964"/>
                  <c:y val="5.27174009505448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76F-4D5F-8416-2B2BB8A8EA06}"/>
                </c:ext>
              </c:extLst>
            </c:dLbl>
            <c:numFmt formatCode="\(\+##.#%;[Black]\(\-##.#%" sourceLinked="0"/>
            <c:spPr>
              <a:noFill/>
              <a:ln>
                <a:noFill/>
              </a:ln>
              <a:effectLst/>
            </c:spPr>
            <c:txPr>
              <a:bodyPr vertOverflow="clip" horzOverflow="clip" wrap="square" lIns="38100" tIns="19050" rIns="38100" bIns="19050" anchor="ctr" anchorCtr="0">
                <a:spAutoFit/>
              </a:bodyPr>
              <a:lstStyle/>
              <a:p>
                <a:pPr>
                  <a:defRPr sz="1200">
                    <a:latin typeface="Century" panose="02040604050505020304" pitchFamily="18" charset="0"/>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'3.Allocated_CO2-Sector'!$BB$99:$BB$106</c:f>
              <c:numCache>
                <c:formatCode>#,##0.0%;[Red]\-#,##0.0%</c:formatCode>
                <c:ptCount val="8"/>
                <c:pt idx="0">
                  <c:v>-6.101584864845877E-2</c:v>
                </c:pt>
                <c:pt idx="1">
                  <c:v>-0.11675976970189506</c:v>
                </c:pt>
                <c:pt idx="2">
                  <c:v>-0.12687090068452944</c:v>
                </c:pt>
                <c:pt idx="3">
                  <c:v>-5.8693091168856459E-2</c:v>
                </c:pt>
                <c:pt idx="4">
                  <c:v>8.8969451331863736E-2</c:v>
                </c:pt>
                <c:pt idx="5">
                  <c:v>-0.16750746225614521</c:v>
                </c:pt>
                <c:pt idx="6">
                  <c:v>-8.9232710800224768E-2</c:v>
                </c:pt>
                <c:pt idx="7">
                  <c:v>-0.28802795619683497</c:v>
                </c:pt>
              </c:numCache>
            </c:numRef>
          </c:val>
          <c:smooth val="0"/>
          <c:extLst>
            <c:ext xmlns:c16="http://schemas.microsoft.com/office/drawing/2014/chart" uri="{C3380CC4-5D6E-409C-BE32-E72D297353CC}">
              <c16:uniqueId val="{00000002-DE52-43B9-963C-B42FE0EBAB7F}"/>
            </c:ext>
          </c:extLst>
        </c:ser>
        <c:ser>
          <c:idx val="10"/>
          <c:order val="10"/>
          <c:tx>
            <c:strRef>
              <c:f>'3.Allocated_CO2-Sector'!$T$109</c:f>
              <c:strCache>
                <c:ptCount val="1"/>
                <c:pt idx="0">
                  <c:v>■2013年度比</c:v>
                </c:pt>
              </c:strCache>
            </c:strRef>
          </c:tx>
          <c:spPr>
            <a:ln>
              <a:noFill/>
            </a:ln>
          </c:spPr>
          <c:marker>
            <c:symbol val="none"/>
          </c:marker>
          <c:dLbls>
            <c:dLbl>
              <c:idx val="0"/>
              <c:layout>
                <c:manualLayout>
                  <c:x val="0.72492584603569887"/>
                  <c:y val="0.26650480924710612"/>
                </c:manualLayout>
              </c:layout>
              <c:tx>
                <c:rich>
                  <a:bodyPr wrap="square" lIns="38100" tIns="19050" rIns="38100" bIns="19050" anchor="ctr">
                    <a:spAutoFit/>
                  </a:bodyPr>
                  <a:lstStyle/>
                  <a:p>
                    <a:pPr>
                      <a:defRPr sz="1200">
                        <a:solidFill>
                          <a:srgbClr val="336699"/>
                        </a:solidFill>
                        <a:latin typeface="Century" panose="02040604050505020304" pitchFamily="18" charset="0"/>
                      </a:defRPr>
                    </a:pPr>
                    <a:fld id="{12F51AF5-743E-4FAD-8592-4653544EF7F3}" type="VALUE">
                      <a:rPr lang="en-US" altLang="ja-JP" sz="1200" baseline="0">
                        <a:solidFill>
                          <a:srgbClr val="336699"/>
                        </a:solidFill>
                        <a:latin typeface="Century" panose="02040604050505020304" pitchFamily="18" charset="0"/>
                      </a:rPr>
                      <a:pPr>
                        <a:defRPr sz="1200">
                          <a:solidFill>
                            <a:srgbClr val="336699"/>
                          </a:solidFill>
                          <a:latin typeface="Century" panose="02040604050505020304" pitchFamily="18" charset="0"/>
                        </a:defRPr>
                      </a:pPr>
                      <a:t>[値]</a:t>
                    </a:fld>
                    <a:endParaRPr lang="ja-JP" altLang="en-US"/>
                  </a:p>
                </c:rich>
              </c:tx>
              <c:numFmt formatCode="&quot;／&quot;\+\ 0.#%\);[Black]&quot;／&quot;\-\ #.#%\)"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2-DE52-43B9-963C-B42FE0EBAB7F}"/>
                </c:ext>
              </c:extLst>
            </c:dLbl>
            <c:dLbl>
              <c:idx val="1"/>
              <c:layout>
                <c:manualLayout>
                  <c:x val="0.70513356478410782"/>
                  <c:y val="-0.20589350670716913"/>
                </c:manualLayout>
              </c:layout>
              <c:tx>
                <c:rich>
                  <a:bodyPr wrap="square" lIns="38100" tIns="19050" rIns="38100" bIns="19050" anchor="ctr">
                    <a:spAutoFit/>
                  </a:bodyPr>
                  <a:lstStyle/>
                  <a:p>
                    <a:pPr>
                      <a:defRPr sz="1200">
                        <a:solidFill>
                          <a:srgbClr val="CC0000"/>
                        </a:solidFill>
                        <a:latin typeface="Century" panose="02040604050505020304" pitchFamily="18" charset="0"/>
                      </a:defRPr>
                    </a:pPr>
                    <a:fld id="{B4885629-DD54-4200-A2F4-A22D00B6614B}" type="VALUE">
                      <a:rPr lang="en-US" altLang="ja-JP" sz="1200" baseline="0">
                        <a:solidFill>
                          <a:srgbClr val="CC0000"/>
                        </a:solidFill>
                        <a:latin typeface="Century" panose="02040604050505020304" pitchFamily="18" charset="0"/>
                      </a:rPr>
                      <a:pPr>
                        <a:defRPr sz="1200">
                          <a:solidFill>
                            <a:srgbClr val="CC0000"/>
                          </a:solidFill>
                          <a:latin typeface="Century" panose="02040604050505020304" pitchFamily="18" charset="0"/>
                        </a:defRPr>
                      </a:pPr>
                      <a:t>[値]</a:t>
                    </a:fld>
                    <a:endParaRPr lang="ja-JP" altLang="en-US"/>
                  </a:p>
                </c:rich>
              </c:tx>
              <c:numFmt formatCode="&quot;／&quot;\+##.#%\);[Black]&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F-DE52-43B9-963C-B42FE0EBAB7F}"/>
                </c:ext>
              </c:extLst>
            </c:dLbl>
            <c:dLbl>
              <c:idx val="2"/>
              <c:layout>
                <c:manualLayout>
                  <c:x val="0.6839924835125053"/>
                  <c:y val="0.15399405529602214"/>
                </c:manualLayout>
              </c:layout>
              <c:tx>
                <c:rich>
                  <a:bodyPr wrap="square" lIns="38100" tIns="19050" rIns="38100" bIns="19050" anchor="ctr">
                    <a:spAutoFit/>
                  </a:bodyPr>
                  <a:lstStyle/>
                  <a:p>
                    <a:pPr>
                      <a:defRPr sz="1200">
                        <a:solidFill>
                          <a:srgbClr val="669900"/>
                        </a:solidFill>
                        <a:latin typeface="Century" panose="02040604050505020304" pitchFamily="18" charset="0"/>
                      </a:defRPr>
                    </a:pPr>
                    <a:fld id="{FBE84D81-9128-430A-8F42-35F3823043D9}" type="VALUE">
                      <a:rPr lang="en-US" altLang="ja-JP" sz="1200" baseline="0">
                        <a:solidFill>
                          <a:srgbClr val="669900"/>
                        </a:solidFill>
                        <a:latin typeface="Century" panose="02040604050505020304" pitchFamily="18" charset="0"/>
                      </a:rPr>
                      <a:pPr>
                        <a:defRPr sz="1200">
                          <a:solidFill>
                            <a:srgbClr val="669900"/>
                          </a:solidFill>
                          <a:latin typeface="Century" panose="02040604050505020304" pitchFamily="18" charset="0"/>
                        </a:defRPr>
                      </a:pPr>
                      <a:t>[値]</a:t>
                    </a:fld>
                    <a:endParaRPr lang="ja-JP" altLang="en-US"/>
                  </a:p>
                </c:rich>
              </c:tx>
              <c:numFmt formatCode="&quot;／&quot;\+\ 0.#%\);[Black]&quot;／&quot;\-\ #.#%\)"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0-DE52-43B9-963C-B42FE0EBAB7F}"/>
                </c:ext>
              </c:extLst>
            </c:dLbl>
            <c:dLbl>
              <c:idx val="3"/>
              <c:layout>
                <c:manualLayout>
                  <c:x val="0.66123384672624963"/>
                  <c:y val="7.0660548731397488E-2"/>
                </c:manualLayout>
              </c:layout>
              <c:tx>
                <c:rich>
                  <a:bodyPr wrap="square" lIns="38100" tIns="19050" rIns="38100" bIns="19050" anchor="ctr">
                    <a:spAutoFit/>
                  </a:bodyPr>
                  <a:lstStyle/>
                  <a:p>
                    <a:pPr>
                      <a:defRPr sz="1200">
                        <a:solidFill>
                          <a:srgbClr val="666699"/>
                        </a:solidFill>
                        <a:latin typeface="Century" panose="02040604050505020304" pitchFamily="18" charset="0"/>
                      </a:defRPr>
                    </a:pPr>
                    <a:fld id="{0D642081-1A91-44F2-9ACB-52CEF261F025}" type="VALUE">
                      <a:rPr lang="en-US" altLang="ja-JP" sz="1200" baseline="0">
                        <a:solidFill>
                          <a:srgbClr val="666699"/>
                        </a:solidFill>
                        <a:latin typeface="Century" panose="02040604050505020304" pitchFamily="18" charset="0"/>
                      </a:rPr>
                      <a:pPr>
                        <a:defRPr sz="1200">
                          <a:solidFill>
                            <a:srgbClr val="666699"/>
                          </a:solidFill>
                          <a:latin typeface="Century" panose="02040604050505020304" pitchFamily="18" charset="0"/>
                        </a:defRPr>
                      </a:pPr>
                      <a:t>[値]</a:t>
                    </a:fld>
                    <a:endParaRPr lang="ja-JP" altLang="en-US"/>
                  </a:p>
                </c:rich>
              </c:tx>
              <c:numFmt formatCode="&quot;／&quot;\+##.#%\);[Black]&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E-DE52-43B9-963C-B42FE0EBAB7F}"/>
                </c:ext>
              </c:extLst>
            </c:dLbl>
            <c:dLbl>
              <c:idx val="4"/>
              <c:layout>
                <c:manualLayout>
                  <c:x val="0.63784571740729046"/>
                  <c:y val="0.11825307428623016"/>
                </c:manualLayout>
              </c:layout>
              <c:tx>
                <c:rich>
                  <a:bodyPr wrap="square" lIns="38100" tIns="19050" rIns="38100" bIns="19050" anchor="ctr">
                    <a:spAutoFit/>
                  </a:bodyPr>
                  <a:lstStyle/>
                  <a:p>
                    <a:pPr>
                      <a:defRPr sz="1200">
                        <a:solidFill>
                          <a:srgbClr val="0099CC"/>
                        </a:solidFill>
                        <a:latin typeface="Century" panose="02040604050505020304" pitchFamily="18" charset="0"/>
                      </a:defRPr>
                    </a:pPr>
                    <a:fld id="{D23DD246-43AB-4774-8344-D09B721D98F0}" type="VALUE">
                      <a:rPr lang="en-US" altLang="ja-JP" sz="1200" baseline="0">
                        <a:solidFill>
                          <a:srgbClr val="0099CC"/>
                        </a:solidFill>
                        <a:latin typeface="Century" panose="02040604050505020304" pitchFamily="18" charset="0"/>
                      </a:rPr>
                      <a:pPr>
                        <a:defRPr sz="1200">
                          <a:solidFill>
                            <a:srgbClr val="0099CC"/>
                          </a:solidFill>
                          <a:latin typeface="Century" panose="02040604050505020304" pitchFamily="18" charset="0"/>
                        </a:defRPr>
                      </a:pPr>
                      <a:t>[値]</a:t>
                    </a:fld>
                    <a:endParaRPr lang="ja-JP" altLang="en-US"/>
                  </a:p>
                </c:rich>
              </c:tx>
              <c:numFmt formatCode="&quot;／&quot;\+##.#%\);[Black]&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DE52-43B9-963C-B42FE0EBAB7F}"/>
                </c:ext>
              </c:extLst>
            </c:dLbl>
            <c:dLbl>
              <c:idx val="5"/>
              <c:layout>
                <c:manualLayout>
                  <c:x val="0.61943128816212312"/>
                  <c:y val="0.39448536497506792"/>
                </c:manualLayout>
              </c:layout>
              <c:tx>
                <c:rich>
                  <a:bodyPr wrap="square" lIns="38100" tIns="19050" rIns="38100" bIns="19050" anchor="ctr">
                    <a:spAutoFit/>
                  </a:bodyPr>
                  <a:lstStyle/>
                  <a:p>
                    <a:pPr>
                      <a:defRPr sz="1200">
                        <a:solidFill>
                          <a:schemeClr val="accent6">
                            <a:lumMod val="75000"/>
                          </a:schemeClr>
                        </a:solidFill>
                        <a:latin typeface="Century" panose="02040604050505020304" pitchFamily="18" charset="0"/>
                      </a:defRPr>
                    </a:pPr>
                    <a:fld id="{01DB3C14-8B65-4522-B00A-980EBDE72F03}" type="VALUE">
                      <a:rPr lang="en-US" altLang="ja-JP" sz="1200" baseline="0">
                        <a:solidFill>
                          <a:schemeClr val="accent6">
                            <a:lumMod val="75000"/>
                          </a:schemeClr>
                        </a:solidFill>
                        <a:latin typeface="Century" panose="02040604050505020304" pitchFamily="18" charset="0"/>
                      </a:rPr>
                      <a:pPr>
                        <a:defRPr sz="1200">
                          <a:solidFill>
                            <a:schemeClr val="accent6">
                              <a:lumMod val="75000"/>
                            </a:schemeClr>
                          </a:solidFill>
                          <a:latin typeface="Century" panose="02040604050505020304" pitchFamily="18" charset="0"/>
                        </a:defRPr>
                      </a:pPr>
                      <a:t>[値]</a:t>
                    </a:fld>
                    <a:endParaRPr lang="ja-JP" altLang="en-US"/>
                  </a:p>
                </c:rich>
              </c:tx>
              <c:numFmt formatCode="&quot;／&quot;\+\ #.0%\);[Black]&quot;／&quot;\-\ #.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DE52-43B9-963C-B42FE0EBAB7F}"/>
                </c:ext>
              </c:extLst>
            </c:dLbl>
            <c:dLbl>
              <c:idx val="6"/>
              <c:layout>
                <c:manualLayout>
                  <c:x val="0.59856132593659894"/>
                  <c:y val="0.46353812934556882"/>
                </c:manualLayout>
              </c:layout>
              <c:tx>
                <c:rich>
                  <a:bodyPr wrap="square" lIns="38100" tIns="19050" rIns="38100" bIns="19050" anchor="ctr">
                    <a:spAutoFit/>
                  </a:bodyPr>
                  <a:lstStyle/>
                  <a:p>
                    <a:pPr>
                      <a:defRPr sz="1200">
                        <a:solidFill>
                          <a:srgbClr val="95B3D7"/>
                        </a:solidFill>
                        <a:latin typeface="Century" panose="02040604050505020304" pitchFamily="18" charset="0"/>
                      </a:defRPr>
                    </a:pPr>
                    <a:fld id="{69380A69-A663-4C5C-BEF5-B727C921AEB2}" type="VALUE">
                      <a:rPr lang="en-US" altLang="ja-JP" sz="1200" baseline="0">
                        <a:solidFill>
                          <a:srgbClr val="95B3D7"/>
                        </a:solidFill>
                        <a:latin typeface="Century" panose="02040604050505020304" pitchFamily="18" charset="0"/>
                      </a:rPr>
                      <a:pPr>
                        <a:defRPr sz="1200">
                          <a:solidFill>
                            <a:srgbClr val="95B3D7"/>
                          </a:solidFill>
                          <a:latin typeface="Century" panose="02040604050505020304" pitchFamily="18" charset="0"/>
                        </a:defRPr>
                      </a:pPr>
                      <a:t>[値]</a:t>
                    </a:fld>
                    <a:endParaRPr lang="ja-JP" altLang="en-US"/>
                  </a:p>
                </c:rich>
              </c:tx>
              <c:numFmt formatCode="&quot;／&quot;\+\ 0.#%\);[Black]&quot;／&quot;\-\ 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DE52-43B9-963C-B42FE0EBAB7F}"/>
                </c:ext>
              </c:extLst>
            </c:dLbl>
            <c:dLbl>
              <c:idx val="7"/>
              <c:layout>
                <c:manualLayout>
                  <c:x val="0.57540216566309288"/>
                  <c:y val="0.40524080089874376"/>
                </c:manualLayout>
              </c:layout>
              <c:tx>
                <c:rich>
                  <a:bodyPr wrap="square" lIns="38100" tIns="19050" rIns="38100" bIns="19050" anchor="ctr">
                    <a:spAutoFit/>
                  </a:bodyPr>
                  <a:lstStyle/>
                  <a:p>
                    <a:pPr>
                      <a:defRPr sz="1200">
                        <a:solidFill>
                          <a:srgbClr val="006600"/>
                        </a:solidFill>
                        <a:latin typeface="Century" panose="02040604050505020304" pitchFamily="18" charset="0"/>
                      </a:defRPr>
                    </a:pPr>
                    <a:fld id="{F4A2D953-3C75-4560-91FC-2F688FE59705}" type="VALUE">
                      <a:rPr lang="en-US" altLang="ja-JP" sz="1200" baseline="0">
                        <a:solidFill>
                          <a:srgbClr val="006600"/>
                        </a:solidFill>
                        <a:latin typeface="Century" panose="02040604050505020304" pitchFamily="18" charset="0"/>
                      </a:rPr>
                      <a:pPr>
                        <a:defRPr sz="1200">
                          <a:solidFill>
                            <a:srgbClr val="006600"/>
                          </a:solidFill>
                          <a:latin typeface="Century" panose="02040604050505020304" pitchFamily="18" charset="0"/>
                        </a:defRPr>
                      </a:pPr>
                      <a:t>[値]</a:t>
                    </a:fld>
                    <a:endParaRPr lang="ja-JP" altLang="en-US"/>
                  </a:p>
                </c:rich>
              </c:tx>
              <c:numFmt formatCode="&quot;／&quot;\+\ 0.#%\);[Black]&quot;／&quot;\-\ #.#%\)"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C-DE52-43B9-963C-B42FE0EBAB7F}"/>
                </c:ext>
              </c:extLst>
            </c:dLbl>
            <c:dLbl>
              <c:idx val="8"/>
              <c:layout>
                <c:manualLayout>
                  <c:x val="0.47813892557328719"/>
                  <c:y val="0.421739207604359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76F-4D5F-8416-2B2BB8A8EA06}"/>
                </c:ext>
              </c:extLst>
            </c:dLbl>
            <c:numFmt formatCode="&quot;／&quot;\+##.#%\);[Black]&quot;／&quot;\-##.#%\)" sourceLinked="0"/>
            <c:spPr>
              <a:noFill/>
              <a:ln>
                <a:noFill/>
              </a:ln>
              <a:effectLst/>
            </c:spPr>
            <c:txPr>
              <a:bodyPr wrap="square" lIns="38100" tIns="19050" rIns="38100" bIns="19050" anchor="ctr">
                <a:spAutoFit/>
              </a:bodyPr>
              <a:lstStyle/>
              <a:p>
                <a:pPr>
                  <a:defRPr sz="1200">
                    <a:latin typeface="Century" panose="02040604050505020304" pitchFamily="18" charset="0"/>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'3.Allocated_CO2-Sector'!$BB$112:$BB$119</c:f>
              <c:numCache>
                <c:formatCode>#,##0.0%;[Red]\-#,##0.0%</c:formatCode>
                <c:ptCount val="8"/>
                <c:pt idx="0">
                  <c:v>-8.4469268287197141E-2</c:v>
                </c:pt>
                <c:pt idx="1">
                  <c:v>-0.11175253602840096</c:v>
                </c:pt>
                <c:pt idx="2">
                  <c:v>-4.9322401953203032E-2</c:v>
                </c:pt>
                <c:pt idx="3">
                  <c:v>-0.1222352759181905</c:v>
                </c:pt>
                <c:pt idx="4">
                  <c:v>-0.10676525466204445</c:v>
                </c:pt>
                <c:pt idx="5">
                  <c:v>-4.017293022470203E-2</c:v>
                </c:pt>
                <c:pt idx="6">
                  <c:v>-1.8243282587201648E-2</c:v>
                </c:pt>
                <c:pt idx="7">
                  <c:v>-7.8566600218533789E-2</c:v>
                </c:pt>
              </c:numCache>
            </c:numRef>
          </c:val>
          <c:smooth val="0"/>
          <c:extLst>
            <c:ext xmlns:c16="http://schemas.microsoft.com/office/drawing/2014/chart" uri="{C3380CC4-5D6E-409C-BE32-E72D297353CC}">
              <c16:uniqueId val="{00000003-DE52-43B9-963C-B42FE0EBAB7F}"/>
            </c:ext>
          </c:extLst>
        </c:ser>
        <c:dLbls>
          <c:showLegendKey val="0"/>
          <c:showVal val="0"/>
          <c:showCatName val="0"/>
          <c:showSerName val="0"/>
          <c:showPercent val="0"/>
          <c:showBubbleSize val="0"/>
        </c:dLbls>
        <c:marker val="1"/>
        <c:smooth val="0"/>
        <c:axId val="593178088"/>
        <c:axId val="593172184"/>
      </c:lineChart>
      <c:catAx>
        <c:axId val="179901568"/>
        <c:scaling>
          <c:orientation val="minMax"/>
        </c:scaling>
        <c:delete val="0"/>
        <c:axPos val="b"/>
        <c:numFmt formatCode="General" sourceLinked="1"/>
        <c:majorTickMark val="out"/>
        <c:minorTickMark val="none"/>
        <c:tickLblPos val="nextTo"/>
        <c:txPr>
          <a:bodyPr rot="-5400000" vert="horz"/>
          <a:lstStyle/>
          <a:p>
            <a:pPr>
              <a:defRPr sz="1200">
                <a:latin typeface="Century" panose="02040604050505020304" pitchFamily="18" charset="0"/>
              </a:defRPr>
            </a:pPr>
            <a:endParaRPr lang="ja-JP"/>
          </a:p>
        </c:txPr>
        <c:crossAx val="179903104"/>
        <c:crosses val="autoZero"/>
        <c:auto val="1"/>
        <c:lblAlgn val="ctr"/>
        <c:lblOffset val="100"/>
        <c:noMultiLvlLbl val="0"/>
      </c:catAx>
      <c:valAx>
        <c:axId val="179903104"/>
        <c:scaling>
          <c:orientation val="minMax"/>
          <c:max val="550"/>
          <c:min val="0"/>
        </c:scaling>
        <c:delete val="0"/>
        <c:axPos val="l"/>
        <c:numFmt formatCode="#,##0_ " sourceLinked="0"/>
        <c:majorTickMark val="out"/>
        <c:minorTickMark val="none"/>
        <c:tickLblPos val="nextTo"/>
        <c:txPr>
          <a:bodyPr/>
          <a:lstStyle/>
          <a:p>
            <a:pPr>
              <a:defRPr sz="1200">
                <a:latin typeface="Century" panose="02040604050505020304" pitchFamily="18" charset="0"/>
              </a:defRPr>
            </a:pPr>
            <a:endParaRPr lang="ja-JP"/>
          </a:p>
        </c:txPr>
        <c:crossAx val="179901568"/>
        <c:crosses val="autoZero"/>
        <c:crossBetween val="between"/>
      </c:valAx>
      <c:valAx>
        <c:axId val="593172184"/>
        <c:scaling>
          <c:orientation val="minMax"/>
        </c:scaling>
        <c:delete val="0"/>
        <c:axPos val="r"/>
        <c:numFmt formatCode="#,##0.0%;[Red]\-#,##0.0%" sourceLinked="1"/>
        <c:majorTickMark val="out"/>
        <c:minorTickMark val="none"/>
        <c:tickLblPos val="none"/>
        <c:spPr>
          <a:noFill/>
          <a:ln>
            <a:noFill/>
          </a:ln>
        </c:spPr>
        <c:crossAx val="593178088"/>
        <c:crosses val="max"/>
        <c:crossBetween val="between"/>
      </c:valAx>
      <c:catAx>
        <c:axId val="593178088"/>
        <c:scaling>
          <c:orientation val="minMax"/>
        </c:scaling>
        <c:delete val="1"/>
        <c:axPos val="b"/>
        <c:majorTickMark val="out"/>
        <c:minorTickMark val="none"/>
        <c:tickLblPos val="nextTo"/>
        <c:crossAx val="593172184"/>
        <c:crosses val="autoZero"/>
        <c:auto val="1"/>
        <c:lblAlgn val="ctr"/>
        <c:lblOffset val="100"/>
        <c:noMultiLvlLbl val="0"/>
      </c:catAx>
    </c:plotArea>
    <c:plotVisOnly val="1"/>
    <c:dispBlanksAs val="gap"/>
    <c:showDLblsOverMax val="0"/>
  </c:chart>
  <c:spPr>
    <a:solidFill>
      <a:schemeClr val="bg1"/>
    </a:solidFill>
    <a:ln>
      <a:noFill/>
    </a:ln>
  </c:spPr>
  <c:printSettings>
    <c:headerFooter/>
    <c:pageMargins b="0.75000000000000056" l="0.70000000000000051" r="0.70000000000000051" t="0.75000000000000056" header="0.30000000000000027" footer="0.30000000000000027"/>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日本語用のフォントを使用)"/>
              </a:defRPr>
            </a:pPr>
            <a:r>
              <a:rPr lang="en-US" altLang="ja-JP" sz="1800" b="1" i="0" baseline="0">
                <a:effectLst/>
                <a:latin typeface="Century" panose="02040604050505020304" pitchFamily="18" charset="0"/>
              </a:rPr>
              <a:t>Allocated CO</a:t>
            </a:r>
            <a:r>
              <a:rPr lang="en-US" altLang="ja-JP" sz="1800" b="1" i="0" baseline="-25000">
                <a:effectLst/>
                <a:latin typeface="Century" panose="02040604050505020304" pitchFamily="18" charset="0"/>
              </a:rPr>
              <a:t>2</a:t>
            </a:r>
            <a:r>
              <a:rPr lang="en-US" altLang="ja-JP" sz="1800" b="1" i="0" baseline="0">
                <a:effectLst/>
                <a:latin typeface="Century" panose="02040604050505020304" pitchFamily="18" charset="0"/>
              </a:rPr>
              <a:t> emissions by sector (FY1990-2017)</a:t>
            </a:r>
            <a:endParaRPr lang="ja-JP" altLang="ja-JP" sz="1600">
              <a:effectLst/>
              <a:latin typeface="Century" panose="02040604050505020304" pitchFamily="18" charset="0"/>
            </a:endParaRPr>
          </a:p>
        </c:rich>
      </c:tx>
      <c:layout>
        <c:manualLayout>
          <c:xMode val="edge"/>
          <c:yMode val="edge"/>
          <c:x val="0.15630601848505762"/>
          <c:y val="8.946972360025944E-3"/>
        </c:manualLayout>
      </c:layout>
      <c:overlay val="0"/>
    </c:title>
    <c:autoTitleDeleted val="0"/>
    <c:plotArea>
      <c:layout>
        <c:manualLayout>
          <c:layoutTarget val="inner"/>
          <c:xMode val="edge"/>
          <c:yMode val="edge"/>
          <c:x val="9.513324078059833E-2"/>
          <c:y val="0.13997767071656961"/>
          <c:w val="0.60445759892127526"/>
          <c:h val="0.75157152337365851"/>
        </c:manualLayout>
      </c:layout>
      <c:lineChart>
        <c:grouping val="standard"/>
        <c:varyColors val="0"/>
        <c:ser>
          <c:idx val="1"/>
          <c:order val="0"/>
          <c:tx>
            <c:strRef>
              <c:f>'3.Allocated_CO2-Sector'!$Y$71</c:f>
              <c:strCache>
                <c:ptCount val="1"/>
                <c:pt idx="0">
                  <c:v>Category</c:v>
                </c:pt>
              </c:strCache>
            </c:strRef>
          </c:tx>
          <c:dPt>
            <c:idx val="1"/>
            <c:bubble3D val="0"/>
            <c:extLst>
              <c:ext xmlns:c16="http://schemas.microsoft.com/office/drawing/2014/chart" uri="{C3380CC4-5D6E-409C-BE32-E72D297353CC}">
                <c16:uniqueId val="{00000001-FF45-4D59-8EA3-608FF4A8798A}"/>
              </c:ext>
            </c:extLst>
          </c:dPt>
          <c:dLbls>
            <c:dLbl>
              <c:idx val="0"/>
              <c:layout>
                <c:manualLayout>
                  <c:x val="-2.3330344889897946E-2"/>
                  <c:y val="-2.305718827400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F45-4D59-8EA3-608FF4A8798A}"/>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F45-4D59-8EA3-608FF4A8798A}"/>
                </c:ext>
              </c:extLst>
            </c:dLbl>
            <c:dLbl>
              <c:idx val="23"/>
              <c:delete val="1"/>
              <c:extLst>
                <c:ext xmlns:c15="http://schemas.microsoft.com/office/drawing/2012/chart" uri="{CE6537A1-D6FC-4f65-9D91-7224C49458BB}"/>
                <c:ext xmlns:c16="http://schemas.microsoft.com/office/drawing/2014/chart" uri="{C3380CC4-5D6E-409C-BE32-E72D297353CC}">
                  <c16:uniqueId val="{00000004-FF45-4D59-8EA3-608FF4A8798A}"/>
                </c:ext>
              </c:extLst>
            </c:dLbl>
            <c:dLbl>
              <c:idx val="24"/>
              <c:layout>
                <c:manualLayout>
                  <c:x val="-2.341560493243566E-2"/>
                  <c:y val="-2.55327419515598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F45-4D59-8EA3-608FF4A8798A}"/>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'3.Allocated_CO2-Sector'!$AA$71:$BE$71</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'3.Allocated_CO2-Sector'!$AA$71:$BE$71</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val>
          <c:smooth val="0"/>
          <c:extLst>
            <c:ext xmlns:c16="http://schemas.microsoft.com/office/drawing/2014/chart" uri="{C3380CC4-5D6E-409C-BE32-E72D297353CC}">
              <c16:uniqueId val="{00000006-FF45-4D59-8EA3-608FF4A8798A}"/>
            </c:ext>
          </c:extLst>
        </c:ser>
        <c:ser>
          <c:idx val="2"/>
          <c:order val="1"/>
          <c:tx>
            <c:strRef>
              <c:f>'3.Allocated_CO2-Sector'!$Y$73</c:f>
              <c:strCache>
                <c:ptCount val="1"/>
                <c:pt idx="0">
                  <c:v>Energy Industries
 (Oil Refinery, Electric Power Plant)</c:v>
                </c:pt>
              </c:strCache>
            </c:strRef>
          </c:tx>
          <c:spPr>
            <a:ln>
              <a:solidFill>
                <a:srgbClr val="336699"/>
              </a:solidFill>
            </a:ln>
          </c:spPr>
          <c:marker>
            <c:symbol val="diamond"/>
            <c:size val="7"/>
            <c:spPr>
              <a:solidFill>
                <a:srgbClr val="336699"/>
              </a:solidFill>
              <a:ln>
                <a:solidFill>
                  <a:srgbClr val="336699"/>
                </a:solidFill>
              </a:ln>
            </c:spPr>
          </c:marker>
          <c:dLbls>
            <c:dLbl>
              <c:idx val="0"/>
              <c:layout>
                <c:manualLayout>
                  <c:x val="-1.4741097715826523E-2"/>
                  <c:y val="-1.3421782206503974E-2"/>
                </c:manualLayout>
              </c:layout>
              <c:numFmt formatCode="#,##0.0_);[Red]\(#,##0.0\)" sourceLinked="0"/>
              <c:spPr>
                <a:noFill/>
                <a:ln>
                  <a:noFill/>
                </a:ln>
                <a:effectLst/>
              </c:spPr>
              <c:txPr>
                <a:bodyPr wrap="square" lIns="38100" tIns="19050" rIns="38100" bIns="19050" anchor="ctr">
                  <a:spAutoFit/>
                </a:bodyPr>
                <a:lstStyle/>
                <a:p>
                  <a:pPr>
                    <a:defRPr>
                      <a:solidFill>
                        <a:srgbClr val="336699"/>
                      </a:solidFill>
                      <a:latin typeface="Century" panose="02040604050505020304" pitchFamily="18" charset="0"/>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F45-4D59-8EA3-608FF4A8798A}"/>
                </c:ext>
              </c:extLst>
            </c:dLbl>
            <c:dLbl>
              <c:idx val="15"/>
              <c:layout>
                <c:manualLayout>
                  <c:x val="-1.4741097715826598E-2"/>
                  <c:y val="-1.7201224658391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F45-4D59-8EA3-608FF4A8798A}"/>
                </c:ext>
              </c:extLst>
            </c:dLbl>
            <c:dLbl>
              <c:idx val="23"/>
              <c:layout>
                <c:manualLayout>
                  <c:x val="-1.8046709003803899E-2"/>
                  <c:y val="-2.0892687559354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F45-4D59-8EA3-608FF4A8798A}"/>
                </c:ext>
              </c:extLst>
            </c:dLbl>
            <c:dLbl>
              <c:idx val="25"/>
              <c:delete val="1"/>
              <c:extLst>
                <c:ext xmlns:c15="http://schemas.microsoft.com/office/drawing/2012/chart" uri="{CE6537A1-D6FC-4f65-9D91-7224C49458BB}"/>
                <c:ext xmlns:c16="http://schemas.microsoft.com/office/drawing/2014/chart" uri="{C3380CC4-5D6E-409C-BE32-E72D297353CC}">
                  <c16:uniqueId val="{0000000A-FF45-4D59-8EA3-608FF4A8798A}"/>
                </c:ext>
              </c:extLst>
            </c:dLbl>
            <c:dLbl>
              <c:idx val="26"/>
              <c:delete val="1"/>
              <c:extLst>
                <c:ext xmlns:c15="http://schemas.microsoft.com/office/drawing/2012/chart" uri="{CE6537A1-D6FC-4f65-9D91-7224C49458BB}"/>
                <c:ext xmlns:c16="http://schemas.microsoft.com/office/drawing/2014/chart" uri="{C3380CC4-5D6E-409C-BE32-E72D297353CC}">
                  <c16:uniqueId val="{0000000B-FF45-4D59-8EA3-608FF4A8798A}"/>
                </c:ext>
              </c:extLst>
            </c:dLbl>
            <c:dLbl>
              <c:idx val="27"/>
              <c:layout>
                <c:manualLayout>
                  <c:x val="-3.8581521613952801E-3"/>
                  <c:y val="3.8898740757099164E-3"/>
                </c:manualLayout>
              </c:layout>
              <c:numFmt formatCode="##.#&quot;Mt&quot;" sourceLinked="0"/>
              <c:spPr>
                <a:noFill/>
                <a:ln>
                  <a:noFill/>
                </a:ln>
                <a:effectLst/>
              </c:spPr>
              <c:txPr>
                <a:bodyPr wrap="square" lIns="38100" tIns="19050" rIns="38100" bIns="19050" anchor="ctr" anchorCtr="0">
                  <a:spAutoFit/>
                </a:bodyPr>
                <a:lstStyle/>
                <a:p>
                  <a:pPr algn="r">
                    <a:defRPr sz="1200">
                      <a:solidFill>
                        <a:srgbClr val="336699"/>
                      </a:solidFill>
                      <a:latin typeface="Century" panose="02040604050505020304" pitchFamily="18" charset="0"/>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6.9794316603273357E-2"/>
                      <c:h val="3.4104090693968268E-2"/>
                    </c:manualLayout>
                  </c15:layout>
                </c:ext>
                <c:ext xmlns:c16="http://schemas.microsoft.com/office/drawing/2014/chart" uri="{C3380CC4-5D6E-409C-BE32-E72D297353CC}">
                  <c16:uniqueId val="{00000002-5A60-4BB7-B4D5-9E7E2F97295A}"/>
                </c:ext>
              </c:extLst>
            </c:dLbl>
            <c:spPr>
              <a:noFill/>
              <a:ln>
                <a:noFill/>
              </a:ln>
              <a:effectLst/>
            </c:spPr>
            <c:txPr>
              <a:bodyPr wrap="square" lIns="38100" tIns="19050" rIns="38100" bIns="19050" anchor="ctr">
                <a:spAutoFit/>
              </a:bodyPr>
              <a:lstStyle/>
              <a:p>
                <a:pPr>
                  <a:defRPr>
                    <a:solidFill>
                      <a:srgbClr val="336699"/>
                    </a:solidFill>
                    <a:latin typeface="Century" panose="02040604050505020304" pitchFamily="18" charset="0"/>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'3.Allocated_CO2-Sector'!$AA$71:$BE$71</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'3.Allocated_CO2-Sector'!$AA$73:$BE$73</c:f>
              <c:numCache>
                <c:formatCode>#,##0.0_ </c:formatCode>
                <c:ptCount val="28"/>
                <c:pt idx="0">
                  <c:v>96.226531970894413</c:v>
                </c:pt>
                <c:pt idx="1">
                  <c:v>95.415126659230765</c:v>
                </c:pt>
                <c:pt idx="2">
                  <c:v>94.334817172211089</c:v>
                </c:pt>
                <c:pt idx="3">
                  <c:v>94.442963216101731</c:v>
                </c:pt>
                <c:pt idx="4">
                  <c:v>94.582709525437338</c:v>
                </c:pt>
                <c:pt idx="5">
                  <c:v>93.234296968221813</c:v>
                </c:pt>
                <c:pt idx="6">
                  <c:v>93.503604341520301</c:v>
                </c:pt>
                <c:pt idx="7">
                  <c:v>95.898870643770167</c:v>
                </c:pt>
                <c:pt idx="8">
                  <c:v>91.606054818037322</c:v>
                </c:pt>
                <c:pt idx="9">
                  <c:v>95.246417828031781</c:v>
                </c:pt>
                <c:pt idx="10">
                  <c:v>95.290470195037031</c:v>
                </c:pt>
                <c:pt idx="11">
                  <c:v>93.048126872465019</c:v>
                </c:pt>
                <c:pt idx="12">
                  <c:v>95.542271136769443</c:v>
                </c:pt>
                <c:pt idx="13">
                  <c:v>96.854961790917756</c:v>
                </c:pt>
                <c:pt idx="14">
                  <c:v>96.970437828326197</c:v>
                </c:pt>
                <c:pt idx="15" formatCode="#,##0_ ">
                  <c:v>102.43879859556357</c:v>
                </c:pt>
                <c:pt idx="16" formatCode="#,##0_ ">
                  <c:v>100.68371661303043</c:v>
                </c:pt>
                <c:pt idx="17" formatCode="#,##0_ ">
                  <c:v>105.64894692844022</c:v>
                </c:pt>
                <c:pt idx="18" formatCode="#,##0_ ">
                  <c:v>103.51756322062408</c:v>
                </c:pt>
                <c:pt idx="19" formatCode="#,##0_ ">
                  <c:v>100.73474225317671</c:v>
                </c:pt>
                <c:pt idx="20" formatCode="#,##0_ ">
                  <c:v>104.11376384560495</c:v>
                </c:pt>
                <c:pt idx="21" formatCode="#,##0_ ">
                  <c:v>105.16185061638181</c:v>
                </c:pt>
                <c:pt idx="22" formatCode="#,##0_ ">
                  <c:v>107.06783913043181</c:v>
                </c:pt>
                <c:pt idx="23" formatCode="#,##0_ ">
                  <c:v>105.0630033846865</c:v>
                </c:pt>
                <c:pt idx="24">
                  <c:v>98.462685952106355</c:v>
                </c:pt>
                <c:pt idx="25">
                  <c:v>95.478756069002586</c:v>
                </c:pt>
                <c:pt idx="26" formatCode="#,##0_ ">
                  <c:v>101.86858538711591</c:v>
                </c:pt>
                <c:pt idx="27">
                  <c:v>96.188408364726712</c:v>
                </c:pt>
              </c:numCache>
            </c:numRef>
          </c:val>
          <c:smooth val="0"/>
          <c:extLst>
            <c:ext xmlns:c16="http://schemas.microsoft.com/office/drawing/2014/chart" uri="{C3380CC4-5D6E-409C-BE32-E72D297353CC}">
              <c16:uniqueId val="{0000000C-FF45-4D59-8EA3-608FF4A8798A}"/>
            </c:ext>
          </c:extLst>
        </c:ser>
        <c:ser>
          <c:idx val="3"/>
          <c:order val="2"/>
          <c:tx>
            <c:strRef>
              <c:f>'3.Allocated_CO2-Sector'!$Y$74</c:f>
              <c:strCache>
                <c:ptCount val="1"/>
                <c:pt idx="0">
                  <c:v>Industries</c:v>
                </c:pt>
              </c:strCache>
            </c:strRef>
          </c:tx>
          <c:spPr>
            <a:ln>
              <a:solidFill>
                <a:srgbClr val="CC0000"/>
              </a:solidFill>
            </a:ln>
          </c:spPr>
          <c:marker>
            <c:symbol val="square"/>
            <c:size val="7"/>
            <c:spPr>
              <a:solidFill>
                <a:srgbClr val="CC0000"/>
              </a:solidFill>
              <a:ln>
                <a:solidFill>
                  <a:srgbClr val="CC0000"/>
                </a:solidFill>
              </a:ln>
            </c:spPr>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F45-4D59-8EA3-608FF4A8798A}"/>
                </c:ext>
              </c:extLst>
            </c:dLbl>
            <c:dLbl>
              <c:idx val="15"/>
              <c:layout>
                <c:manualLayout>
                  <c:x val="-1.7885551397064995E-2"/>
                  <c:y val="-1.74599711766936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F45-4D59-8EA3-608FF4A8798A}"/>
                </c:ext>
              </c:extLst>
            </c:dLbl>
            <c:dLbl>
              <c:idx val="23"/>
              <c:layout>
                <c:manualLayout>
                  <c:x val="-2.5566171088722191E-2"/>
                  <c:y val="-2.6590693257359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F45-4D59-8EA3-608FF4A8798A}"/>
                </c:ext>
              </c:extLst>
            </c:dLbl>
            <c:dLbl>
              <c:idx val="24"/>
              <c:delete val="1"/>
              <c:extLst>
                <c:ext xmlns:c15="http://schemas.microsoft.com/office/drawing/2012/chart" uri="{CE6537A1-D6FC-4f65-9D91-7224C49458BB}"/>
                <c:ext xmlns:c16="http://schemas.microsoft.com/office/drawing/2014/chart" uri="{C3380CC4-5D6E-409C-BE32-E72D297353CC}">
                  <c16:uniqueId val="{00000010-FF45-4D59-8EA3-608FF4A8798A}"/>
                </c:ext>
              </c:extLst>
            </c:dLbl>
            <c:dLbl>
              <c:idx val="25"/>
              <c:delete val="1"/>
              <c:extLst>
                <c:ext xmlns:c15="http://schemas.microsoft.com/office/drawing/2012/chart" uri="{CE6537A1-D6FC-4f65-9D91-7224C49458BB}"/>
                <c:ext xmlns:c16="http://schemas.microsoft.com/office/drawing/2014/chart" uri="{C3380CC4-5D6E-409C-BE32-E72D297353CC}">
                  <c16:uniqueId val="{00000011-FF45-4D59-8EA3-608FF4A8798A}"/>
                </c:ext>
              </c:extLst>
            </c:dLbl>
            <c:dLbl>
              <c:idx val="26"/>
              <c:delete val="1"/>
              <c:extLst>
                <c:ext xmlns:c15="http://schemas.microsoft.com/office/drawing/2012/chart" uri="{CE6537A1-D6FC-4f65-9D91-7224C49458BB}"/>
                <c:ext xmlns:c16="http://schemas.microsoft.com/office/drawing/2014/chart" uri="{C3380CC4-5D6E-409C-BE32-E72D297353CC}">
                  <c16:uniqueId val="{00000012-FF45-4D59-8EA3-608FF4A8798A}"/>
                </c:ext>
              </c:extLst>
            </c:dLbl>
            <c:dLbl>
              <c:idx val="27"/>
              <c:layout>
                <c:manualLayout>
                  <c:x val="1.1589969914944646E-2"/>
                  <c:y val="1.9326356428029715E-3"/>
                </c:manualLayout>
              </c:layout>
              <c:numFmt formatCode="###&quot;Mt&quot;" sourceLinked="0"/>
              <c:spPr>
                <a:noFill/>
                <a:ln>
                  <a:noFill/>
                </a:ln>
                <a:effectLst/>
              </c:spPr>
              <c:txPr>
                <a:bodyPr wrap="square" lIns="38100" tIns="19050" rIns="38100" bIns="19050" anchor="ctr">
                  <a:spAutoFit/>
                </a:bodyPr>
                <a:lstStyle/>
                <a:p>
                  <a:pPr>
                    <a:defRPr sz="1200">
                      <a:solidFill>
                        <a:srgbClr val="CC0000"/>
                      </a:solidFill>
                      <a:latin typeface="Century" panose="02040604050505020304" pitchFamily="18" charset="0"/>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60-4BB7-B4D5-9E7E2F97295A}"/>
                </c:ext>
              </c:extLst>
            </c:dLbl>
            <c:spPr>
              <a:noFill/>
              <a:ln>
                <a:noFill/>
              </a:ln>
              <a:effectLst/>
            </c:spPr>
            <c:txPr>
              <a:bodyPr wrap="square" lIns="38100" tIns="19050" rIns="38100" bIns="19050" anchor="ctr">
                <a:spAutoFit/>
              </a:bodyPr>
              <a:lstStyle/>
              <a:p>
                <a:pPr>
                  <a:defRPr>
                    <a:solidFill>
                      <a:srgbClr val="CC0000"/>
                    </a:solidFill>
                    <a:latin typeface="Century" panose="02040604050505020304" pitchFamily="18" charset="0"/>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'3.Allocated_CO2-Sector'!$AA$71:$BE$71</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'3.Allocated_CO2-Sector'!$AA$74:$BE$74</c:f>
              <c:numCache>
                <c:formatCode>#,##0_ </c:formatCode>
                <c:ptCount val="28"/>
                <c:pt idx="0">
                  <c:v>503.45518821843558</c:v>
                </c:pt>
                <c:pt idx="1">
                  <c:v>497.20735711374181</c:v>
                </c:pt>
                <c:pt idx="2">
                  <c:v>488.73934341546209</c:v>
                </c:pt>
                <c:pt idx="3">
                  <c:v>476.54105875983225</c:v>
                </c:pt>
                <c:pt idx="4">
                  <c:v>493.39615389684724</c:v>
                </c:pt>
                <c:pt idx="5">
                  <c:v>490.09287343069286</c:v>
                </c:pt>
                <c:pt idx="6">
                  <c:v>493.68790321593355</c:v>
                </c:pt>
                <c:pt idx="7">
                  <c:v>484.10565040506492</c:v>
                </c:pt>
                <c:pt idx="8">
                  <c:v>454.18178993025447</c:v>
                </c:pt>
                <c:pt idx="9">
                  <c:v>464.78878940474829</c:v>
                </c:pt>
                <c:pt idx="10">
                  <c:v>477.63473948661482</c:v>
                </c:pt>
                <c:pt idx="11">
                  <c:v>465.69206590643381</c:v>
                </c:pt>
                <c:pt idx="12">
                  <c:v>473.43199089732263</c:v>
                </c:pt>
                <c:pt idx="13">
                  <c:v>475.0032468935803</c:v>
                </c:pt>
                <c:pt idx="14">
                  <c:v>471.24984363988034</c:v>
                </c:pt>
                <c:pt idx="15">
                  <c:v>467.45426350099984</c:v>
                </c:pt>
                <c:pt idx="16">
                  <c:v>461.20362322972301</c:v>
                </c:pt>
                <c:pt idx="17">
                  <c:v>472.51995009867312</c:v>
                </c:pt>
                <c:pt idx="18">
                  <c:v>428.38775745328883</c:v>
                </c:pt>
                <c:pt idx="19">
                  <c:v>403.15154328488256</c:v>
                </c:pt>
                <c:pt idx="20">
                  <c:v>430.3126681522034</c:v>
                </c:pt>
                <c:pt idx="21">
                  <c:v>444.90260728021013</c:v>
                </c:pt>
                <c:pt idx="22">
                  <c:v>456.49512841896558</c:v>
                </c:pt>
                <c:pt idx="23">
                  <c:v>464.8191276588384</c:v>
                </c:pt>
                <c:pt idx="24">
                  <c:v>448.74542777063823</c:v>
                </c:pt>
                <c:pt idx="25">
                  <c:v>432.21003302248033</c:v>
                </c:pt>
                <c:pt idx="26">
                  <c:v>419.1810580194595</c:v>
                </c:pt>
                <c:pt idx="27">
                  <c:v>412.87441134845415</c:v>
                </c:pt>
              </c:numCache>
            </c:numRef>
          </c:val>
          <c:smooth val="0"/>
          <c:extLst>
            <c:ext xmlns:c16="http://schemas.microsoft.com/office/drawing/2014/chart" uri="{C3380CC4-5D6E-409C-BE32-E72D297353CC}">
              <c16:uniqueId val="{00000013-FF45-4D59-8EA3-608FF4A8798A}"/>
            </c:ext>
          </c:extLst>
        </c:ser>
        <c:ser>
          <c:idx val="4"/>
          <c:order val="3"/>
          <c:tx>
            <c:strRef>
              <c:f>'3.Allocated_CO2-Sector'!$Y$75</c:f>
              <c:strCache>
                <c:ptCount val="1"/>
                <c:pt idx="0">
                  <c:v>Transportation</c:v>
                </c:pt>
              </c:strCache>
            </c:strRef>
          </c:tx>
          <c:spPr>
            <a:ln>
              <a:solidFill>
                <a:srgbClr val="669900"/>
              </a:solidFill>
            </a:ln>
          </c:spPr>
          <c:marker>
            <c:symbol val="star"/>
            <c:size val="7"/>
            <c:spPr>
              <a:noFill/>
              <a:ln w="15875">
                <a:solidFill>
                  <a:srgbClr val="669900"/>
                </a:solidFill>
              </a:ln>
            </c:spPr>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F45-4D59-8EA3-608FF4A8798A}"/>
                </c:ext>
              </c:extLst>
            </c:dLbl>
            <c:dLbl>
              <c:idx val="15"/>
              <c:layout>
                <c:manualLayout>
                  <c:x val="-1.8185724654659077E-2"/>
                  <c:y val="-2.10259013821450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F45-4D59-8EA3-608FF4A8798A}"/>
                </c:ext>
              </c:extLst>
            </c:dLbl>
            <c:dLbl>
              <c:idx val="23"/>
              <c:layout>
                <c:manualLayout>
                  <c:x val="1.9590634682237935E-2"/>
                  <c:y val="-2.38040382505568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F45-4D59-8EA3-608FF4A8798A}"/>
                </c:ext>
              </c:extLst>
            </c:dLbl>
            <c:dLbl>
              <c:idx val="24"/>
              <c:delete val="1"/>
              <c:extLst>
                <c:ext xmlns:c15="http://schemas.microsoft.com/office/drawing/2012/chart" uri="{CE6537A1-D6FC-4f65-9D91-7224C49458BB}"/>
                <c:ext xmlns:c16="http://schemas.microsoft.com/office/drawing/2014/chart" uri="{C3380CC4-5D6E-409C-BE32-E72D297353CC}">
                  <c16:uniqueId val="{00000017-FF45-4D59-8EA3-608FF4A8798A}"/>
                </c:ext>
              </c:extLst>
            </c:dLbl>
            <c:dLbl>
              <c:idx val="25"/>
              <c:delete val="1"/>
              <c:extLst>
                <c:ext xmlns:c15="http://schemas.microsoft.com/office/drawing/2012/chart" uri="{CE6537A1-D6FC-4f65-9D91-7224C49458BB}"/>
                <c:ext xmlns:c16="http://schemas.microsoft.com/office/drawing/2014/chart" uri="{C3380CC4-5D6E-409C-BE32-E72D297353CC}">
                  <c16:uniqueId val="{00000018-FF45-4D59-8EA3-608FF4A8798A}"/>
                </c:ext>
              </c:extLst>
            </c:dLbl>
            <c:dLbl>
              <c:idx val="26"/>
              <c:delete val="1"/>
              <c:extLst>
                <c:ext xmlns:c15="http://schemas.microsoft.com/office/drawing/2012/chart" uri="{CE6537A1-D6FC-4f65-9D91-7224C49458BB}"/>
                <c:ext xmlns:c16="http://schemas.microsoft.com/office/drawing/2014/chart" uri="{C3380CC4-5D6E-409C-BE32-E72D297353CC}">
                  <c16:uniqueId val="{00000019-FF45-4D59-8EA3-608FF4A8798A}"/>
                </c:ext>
              </c:extLst>
            </c:dLbl>
            <c:dLbl>
              <c:idx val="27"/>
              <c:layout>
                <c:manualLayout>
                  <c:x val="-1.5142861284232581E-2"/>
                  <c:y val="-1.6073373926763303E-2"/>
                </c:manualLayout>
              </c:layout>
              <c:numFmt formatCode="###&quot;Mt&quot;" sourceLinked="0"/>
              <c:spPr>
                <a:noFill/>
                <a:ln>
                  <a:noFill/>
                </a:ln>
                <a:effectLst/>
              </c:spPr>
              <c:txPr>
                <a:bodyPr wrap="square" lIns="38100" tIns="19050" rIns="38100" bIns="19050" anchor="ctr" anchorCtr="0">
                  <a:noAutofit/>
                </a:bodyPr>
                <a:lstStyle/>
                <a:p>
                  <a:pPr algn="r">
                    <a:defRPr sz="1200">
                      <a:solidFill>
                        <a:srgbClr val="669900"/>
                      </a:solidFill>
                      <a:latin typeface="Century" panose="02040604050505020304" pitchFamily="18" charset="0"/>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7.6937082976257884E-2"/>
                      <c:h val="3.8018468156154069E-2"/>
                    </c:manualLayout>
                  </c15:layout>
                </c:ext>
                <c:ext xmlns:c16="http://schemas.microsoft.com/office/drawing/2014/chart" uri="{C3380CC4-5D6E-409C-BE32-E72D297353CC}">
                  <c16:uniqueId val="{00000001-B173-440D-B2D1-B62809576C1A}"/>
                </c:ext>
              </c:extLst>
            </c:dLbl>
            <c:spPr>
              <a:noFill/>
              <a:ln>
                <a:noFill/>
              </a:ln>
              <a:effectLst/>
            </c:spPr>
            <c:txPr>
              <a:bodyPr wrap="square" lIns="38100" tIns="19050" rIns="38100" bIns="19050" anchor="ctr">
                <a:spAutoFit/>
              </a:bodyPr>
              <a:lstStyle/>
              <a:p>
                <a:pPr>
                  <a:defRPr>
                    <a:solidFill>
                      <a:srgbClr val="669900"/>
                    </a:solidFill>
                    <a:latin typeface="Century" panose="02040604050505020304" pitchFamily="18" charset="0"/>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669900"/>
                      </a:solidFill>
                    </a:ln>
                  </c:spPr>
                </c15:leaderLines>
              </c:ext>
            </c:extLst>
          </c:dLbls>
          <c:cat>
            <c:numRef>
              <c:f>'3.Allocated_CO2-Sector'!$AA$71:$BE$71</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'3.Allocated_CO2-Sector'!$AA$75:$BE$75</c:f>
              <c:numCache>
                <c:formatCode>#,##0_ </c:formatCode>
                <c:ptCount val="28"/>
                <c:pt idx="0">
                  <c:v>207.27397127957263</c:v>
                </c:pt>
                <c:pt idx="1">
                  <c:v>219.21050474000234</c:v>
                </c:pt>
                <c:pt idx="2">
                  <c:v>225.94368959210203</c:v>
                </c:pt>
                <c:pt idx="3">
                  <c:v>229.41997430766867</c:v>
                </c:pt>
                <c:pt idx="4">
                  <c:v>239.26517054206886</c:v>
                </c:pt>
                <c:pt idx="5">
                  <c:v>248.41502920168602</c:v>
                </c:pt>
                <c:pt idx="6">
                  <c:v>255.0397610959929</c:v>
                </c:pt>
                <c:pt idx="7">
                  <c:v>256.64735322655446</c:v>
                </c:pt>
                <c:pt idx="8">
                  <c:v>254.49605341613517</c:v>
                </c:pt>
                <c:pt idx="9">
                  <c:v>258.87408048575213</c:v>
                </c:pt>
                <c:pt idx="10">
                  <c:v>258.3216142382733</c:v>
                </c:pt>
                <c:pt idx="11">
                  <c:v>262.44342347333293</c:v>
                </c:pt>
                <c:pt idx="12">
                  <c:v>259.2435925927719</c:v>
                </c:pt>
                <c:pt idx="13">
                  <c:v>255.60500882002833</c:v>
                </c:pt>
                <c:pt idx="14">
                  <c:v>249.49849210123975</c:v>
                </c:pt>
                <c:pt idx="15">
                  <c:v>244.16130008917094</c:v>
                </c:pt>
                <c:pt idx="16">
                  <c:v>241.26448873863239</c:v>
                </c:pt>
                <c:pt idx="17">
                  <c:v>239.24343795704115</c:v>
                </c:pt>
                <c:pt idx="18">
                  <c:v>231.56414894510218</c:v>
                </c:pt>
                <c:pt idx="19">
                  <c:v>227.94246879110997</c:v>
                </c:pt>
                <c:pt idx="20">
                  <c:v>228.77823592578034</c:v>
                </c:pt>
                <c:pt idx="21">
                  <c:v>225.17701596979882</c:v>
                </c:pt>
                <c:pt idx="22">
                  <c:v>226.97109474386605</c:v>
                </c:pt>
                <c:pt idx="23">
                  <c:v>224.24461928265418</c:v>
                </c:pt>
                <c:pt idx="24">
                  <c:v>218.89688523774907</c:v>
                </c:pt>
                <c:pt idx="25">
                  <c:v>217.42342268806794</c:v>
                </c:pt>
                <c:pt idx="26">
                  <c:v>215.25214848110539</c:v>
                </c:pt>
                <c:pt idx="27">
                  <c:v>213.18433603455213</c:v>
                </c:pt>
              </c:numCache>
            </c:numRef>
          </c:val>
          <c:smooth val="0"/>
          <c:extLst>
            <c:ext xmlns:c16="http://schemas.microsoft.com/office/drawing/2014/chart" uri="{C3380CC4-5D6E-409C-BE32-E72D297353CC}">
              <c16:uniqueId val="{0000001A-FF45-4D59-8EA3-608FF4A8798A}"/>
            </c:ext>
          </c:extLst>
        </c:ser>
        <c:ser>
          <c:idx val="5"/>
          <c:order val="4"/>
          <c:tx>
            <c:strRef>
              <c:f>'3.Allocated_CO2-Sector'!$Y$76</c:f>
              <c:strCache>
                <c:ptCount val="1"/>
                <c:pt idx="0">
                  <c:v>Commercial </c:v>
                </c:pt>
              </c:strCache>
            </c:strRef>
          </c:tx>
          <c:spPr>
            <a:ln>
              <a:solidFill>
                <a:srgbClr val="666699"/>
              </a:solidFill>
            </a:ln>
          </c:spPr>
          <c:marker>
            <c:symbol val="triangle"/>
            <c:size val="7"/>
            <c:spPr>
              <a:solidFill>
                <a:srgbClr val="666699"/>
              </a:solidFill>
              <a:ln>
                <a:solidFill>
                  <a:srgbClr val="666699"/>
                </a:solidFill>
              </a:ln>
            </c:spPr>
          </c:marker>
          <c:dLbls>
            <c:dLbl>
              <c:idx val="0"/>
              <c:layout>
                <c:manualLayout>
                  <c:x val="-1.5628696485588078E-2"/>
                  <c:y val="1.16228191511195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F45-4D59-8EA3-608FF4A8798A}"/>
                </c:ext>
              </c:extLst>
            </c:dLbl>
            <c:dLbl>
              <c:idx val="15"/>
              <c:layout>
                <c:manualLayout>
                  <c:x val="-1.6213991945668804E-2"/>
                  <c:y val="-1.15054335790558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FF45-4D59-8EA3-608FF4A8798A}"/>
                </c:ext>
              </c:extLst>
            </c:dLbl>
            <c:dLbl>
              <c:idx val="23"/>
              <c:layout>
                <c:manualLayout>
                  <c:x val="-2.3023051890553609E-2"/>
                  <c:y val="-9.59279037129004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FF45-4D59-8EA3-608FF4A8798A}"/>
                </c:ext>
              </c:extLst>
            </c:dLbl>
            <c:dLbl>
              <c:idx val="24"/>
              <c:delete val="1"/>
              <c:extLst>
                <c:ext xmlns:c15="http://schemas.microsoft.com/office/drawing/2012/chart" uri="{CE6537A1-D6FC-4f65-9D91-7224C49458BB}"/>
                <c:ext xmlns:c16="http://schemas.microsoft.com/office/drawing/2014/chart" uri="{C3380CC4-5D6E-409C-BE32-E72D297353CC}">
                  <c16:uniqueId val="{0000001E-FF45-4D59-8EA3-608FF4A8798A}"/>
                </c:ext>
              </c:extLst>
            </c:dLbl>
            <c:dLbl>
              <c:idx val="25"/>
              <c:delete val="1"/>
              <c:extLst>
                <c:ext xmlns:c15="http://schemas.microsoft.com/office/drawing/2012/chart" uri="{CE6537A1-D6FC-4f65-9D91-7224C49458BB}"/>
                <c:ext xmlns:c16="http://schemas.microsoft.com/office/drawing/2014/chart" uri="{C3380CC4-5D6E-409C-BE32-E72D297353CC}">
                  <c16:uniqueId val="{0000001F-FF45-4D59-8EA3-608FF4A8798A}"/>
                </c:ext>
              </c:extLst>
            </c:dLbl>
            <c:dLbl>
              <c:idx val="26"/>
              <c:delete val="1"/>
              <c:extLst>
                <c:ext xmlns:c15="http://schemas.microsoft.com/office/drawing/2012/chart" uri="{CE6537A1-D6FC-4f65-9D91-7224C49458BB}"/>
                <c:ext xmlns:c16="http://schemas.microsoft.com/office/drawing/2014/chart" uri="{C3380CC4-5D6E-409C-BE32-E72D297353CC}">
                  <c16:uniqueId val="{00000020-FF45-4D59-8EA3-608FF4A8798A}"/>
                </c:ext>
              </c:extLst>
            </c:dLbl>
            <c:dLbl>
              <c:idx val="27"/>
              <c:layout>
                <c:manualLayout>
                  <c:x val="-1.6189267721995023E-2"/>
                  <c:y val="6.8256571723491945E-3"/>
                </c:manualLayout>
              </c:layout>
              <c:numFmt formatCode="###&quot;Mt&quot;" sourceLinked="0"/>
              <c:spPr>
                <a:noFill/>
                <a:ln>
                  <a:noFill/>
                </a:ln>
                <a:effectLst/>
              </c:spPr>
              <c:txPr>
                <a:bodyPr wrap="square" lIns="38100" tIns="19050" rIns="38100" bIns="19050" anchor="ctr" anchorCtr="0">
                  <a:noAutofit/>
                </a:bodyPr>
                <a:lstStyle/>
                <a:p>
                  <a:pPr algn="r">
                    <a:defRPr sz="1200">
                      <a:solidFill>
                        <a:srgbClr val="666699"/>
                      </a:solidFill>
                      <a:latin typeface="Century" panose="02040604050505020304" pitchFamily="18" charset="0"/>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7.8197933238077916E-2"/>
                      <c:h val="3.2146901962875361E-2"/>
                    </c:manualLayout>
                  </c15:layout>
                </c:ext>
                <c:ext xmlns:c16="http://schemas.microsoft.com/office/drawing/2014/chart" uri="{C3380CC4-5D6E-409C-BE32-E72D297353CC}">
                  <c16:uniqueId val="{00000002-B173-440D-B2D1-B62809576C1A}"/>
                </c:ext>
              </c:extLst>
            </c:dLbl>
            <c:spPr>
              <a:noFill/>
              <a:ln>
                <a:noFill/>
              </a:ln>
              <a:effectLst/>
            </c:spPr>
            <c:txPr>
              <a:bodyPr wrap="square" lIns="38100" tIns="19050" rIns="38100" bIns="19050" anchor="ctr">
                <a:spAutoFit/>
              </a:bodyPr>
              <a:lstStyle/>
              <a:p>
                <a:pPr>
                  <a:defRPr>
                    <a:solidFill>
                      <a:srgbClr val="666699"/>
                    </a:solidFill>
                    <a:latin typeface="Century" panose="02040604050505020304" pitchFamily="18" charset="0"/>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'3.Allocated_CO2-Sector'!$AA$71:$BE$71</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'3.Allocated_CO2-Sector'!$AA$76:$BE$76</c:f>
              <c:numCache>
                <c:formatCode>#,##0_ </c:formatCode>
                <c:ptCount val="28"/>
                <c:pt idx="0">
                  <c:v>129.95731901583463</c:v>
                </c:pt>
                <c:pt idx="1">
                  <c:v>134.04201126634902</c:v>
                </c:pt>
                <c:pt idx="2">
                  <c:v>138.32256057885203</c:v>
                </c:pt>
                <c:pt idx="3">
                  <c:v>142.6709738933005</c:v>
                </c:pt>
                <c:pt idx="4">
                  <c:v>156.77225920453827</c:v>
                </c:pt>
                <c:pt idx="5">
                  <c:v>161.8035598060944</c:v>
                </c:pt>
                <c:pt idx="6">
                  <c:v>159.53906964282641</c:v>
                </c:pt>
                <c:pt idx="7">
                  <c:v>164.45762369554151</c:v>
                </c:pt>
                <c:pt idx="8">
                  <c:v>172.47437937302433</c:v>
                </c:pt>
                <c:pt idx="9">
                  <c:v>183.1080790713462</c:v>
                </c:pt>
                <c:pt idx="10">
                  <c:v>189.83283300327813</c:v>
                </c:pt>
                <c:pt idx="11">
                  <c:v>190.39109347248123</c:v>
                </c:pt>
                <c:pt idx="12">
                  <c:v>199.8489339320449</c:v>
                </c:pt>
                <c:pt idx="13">
                  <c:v>206.27212375143768</c:v>
                </c:pt>
                <c:pt idx="14">
                  <c:v>213.57174472806867</c:v>
                </c:pt>
                <c:pt idx="15">
                  <c:v>220.39451239762136</c:v>
                </c:pt>
                <c:pt idx="16">
                  <c:v>217.16456888579188</c:v>
                </c:pt>
                <c:pt idx="17">
                  <c:v>226.83180657632906</c:v>
                </c:pt>
                <c:pt idx="18">
                  <c:v>219.8366356075706</c:v>
                </c:pt>
                <c:pt idx="19">
                  <c:v>196.17659421381785</c:v>
                </c:pt>
                <c:pt idx="20">
                  <c:v>200.07233595565631</c:v>
                </c:pt>
                <c:pt idx="21">
                  <c:v>223.08080913463257</c:v>
                </c:pt>
                <c:pt idx="22">
                  <c:v>228.04095743129227</c:v>
                </c:pt>
                <c:pt idx="23">
                  <c:v>236.34907110828081</c:v>
                </c:pt>
                <c:pt idx="24">
                  <c:v>229.02874560091834</c:v>
                </c:pt>
                <c:pt idx="25">
                  <c:v>218.24644221872771</c:v>
                </c:pt>
                <c:pt idx="26">
                  <c:v>212.43472941298469</c:v>
                </c:pt>
                <c:pt idx="27">
                  <c:v>207.45887718835209</c:v>
                </c:pt>
              </c:numCache>
            </c:numRef>
          </c:val>
          <c:smooth val="0"/>
          <c:extLst>
            <c:ext xmlns:c16="http://schemas.microsoft.com/office/drawing/2014/chart" uri="{C3380CC4-5D6E-409C-BE32-E72D297353CC}">
              <c16:uniqueId val="{00000021-FF45-4D59-8EA3-608FF4A8798A}"/>
            </c:ext>
          </c:extLst>
        </c:ser>
        <c:ser>
          <c:idx val="6"/>
          <c:order val="5"/>
          <c:tx>
            <c:strRef>
              <c:f>'3.Allocated_CO2-Sector'!$Y$77</c:f>
              <c:strCache>
                <c:ptCount val="1"/>
                <c:pt idx="0">
                  <c:v>Residential</c:v>
                </c:pt>
              </c:strCache>
            </c:strRef>
          </c:tx>
          <c:spPr>
            <a:ln>
              <a:solidFill>
                <a:srgbClr val="0099CC"/>
              </a:solidFill>
            </a:ln>
          </c:spPr>
          <c:marker>
            <c:symbol val="x"/>
            <c:size val="7"/>
            <c:spPr>
              <a:noFill/>
              <a:ln>
                <a:solidFill>
                  <a:srgbClr val="0099CC"/>
                </a:solidFill>
              </a:ln>
            </c:spPr>
          </c:marker>
          <c:dLbls>
            <c:dLbl>
              <c:idx val="0"/>
              <c:layout>
                <c:manualLayout>
                  <c:x val="-1.5098007467212972E-2"/>
                  <c:y val="-1.56925975285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FF45-4D59-8EA3-608FF4A8798A}"/>
                </c:ext>
              </c:extLst>
            </c:dLbl>
            <c:dLbl>
              <c:idx val="15"/>
              <c:layout>
                <c:manualLayout>
                  <c:x val="-1.688041665972919E-2"/>
                  <c:y val="1.88107612332766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FF45-4D59-8EA3-608FF4A8798A}"/>
                </c:ext>
              </c:extLst>
            </c:dLbl>
            <c:dLbl>
              <c:idx val="23"/>
              <c:layout>
                <c:manualLayout>
                  <c:x val="-2.0999565587763419E-2"/>
                  <c:y val="2.27919723451947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F45-4D59-8EA3-608FF4A8798A}"/>
                </c:ext>
              </c:extLst>
            </c:dLbl>
            <c:dLbl>
              <c:idx val="25"/>
              <c:delete val="1"/>
              <c:extLst>
                <c:ext xmlns:c15="http://schemas.microsoft.com/office/drawing/2012/chart" uri="{CE6537A1-D6FC-4f65-9D91-7224C49458BB}"/>
                <c:ext xmlns:c16="http://schemas.microsoft.com/office/drawing/2014/chart" uri="{C3380CC4-5D6E-409C-BE32-E72D297353CC}">
                  <c16:uniqueId val="{00000025-FF45-4D59-8EA3-608FF4A8798A}"/>
                </c:ext>
              </c:extLst>
            </c:dLbl>
            <c:dLbl>
              <c:idx val="26"/>
              <c:delete val="1"/>
              <c:extLst>
                <c:ext xmlns:c15="http://schemas.microsoft.com/office/drawing/2012/chart" uri="{CE6537A1-D6FC-4f65-9D91-7224C49458BB}"/>
                <c:ext xmlns:c16="http://schemas.microsoft.com/office/drawing/2014/chart" uri="{C3380CC4-5D6E-409C-BE32-E72D297353CC}">
                  <c16:uniqueId val="{00000026-FF45-4D59-8EA3-608FF4A8798A}"/>
                </c:ext>
              </c:extLst>
            </c:dLbl>
            <c:dLbl>
              <c:idx val="27"/>
              <c:layout>
                <c:manualLayout>
                  <c:x val="-4.8416153656148063E-3"/>
                  <c:y val="4.8684684412562953E-3"/>
                </c:manualLayout>
              </c:layout>
              <c:numFmt formatCode="###&quot;Mt&quot;" sourceLinked="0"/>
              <c:spPr>
                <a:noFill/>
                <a:ln>
                  <a:noFill/>
                </a:ln>
                <a:effectLst/>
              </c:spPr>
              <c:txPr>
                <a:bodyPr wrap="square" lIns="38100" tIns="19050" rIns="38100" bIns="19050" anchor="ctr" anchorCtr="0">
                  <a:noAutofit/>
                </a:bodyPr>
                <a:lstStyle/>
                <a:p>
                  <a:pPr algn="r">
                    <a:defRPr sz="1200">
                      <a:solidFill>
                        <a:srgbClr val="0099CC"/>
                      </a:solidFill>
                      <a:latin typeface="Century" panose="02040604050505020304" pitchFamily="18" charset="0"/>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6.5589430619877653E-2"/>
                      <c:h val="3.6061279425061168E-2"/>
                    </c:manualLayout>
                  </c15:layout>
                </c:ext>
                <c:ext xmlns:c16="http://schemas.microsoft.com/office/drawing/2014/chart" uri="{C3380CC4-5D6E-409C-BE32-E72D297353CC}">
                  <c16:uniqueId val="{00000003-B173-440D-B2D1-B62809576C1A}"/>
                </c:ext>
              </c:extLst>
            </c:dLbl>
            <c:spPr>
              <a:noFill/>
              <a:ln>
                <a:noFill/>
              </a:ln>
              <a:effectLst/>
            </c:spPr>
            <c:txPr>
              <a:bodyPr wrap="square" lIns="38100" tIns="19050" rIns="38100" bIns="19050" anchor="ctr">
                <a:spAutoFit/>
              </a:bodyPr>
              <a:lstStyle/>
              <a:p>
                <a:pPr>
                  <a:defRPr>
                    <a:solidFill>
                      <a:srgbClr val="0099CC"/>
                    </a:solidFill>
                    <a:latin typeface="Century" panose="02040604050505020304" pitchFamily="18" charset="0"/>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'3.Allocated_CO2-Sector'!$AA$71:$BE$71</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'3.Allocated_CO2-Sector'!$AA$77:$BE$77</c:f>
              <c:numCache>
                <c:formatCode>#,##0_ </c:formatCode>
                <c:ptCount val="28"/>
                <c:pt idx="0">
                  <c:v>130.66526694358686</c:v>
                </c:pt>
                <c:pt idx="1">
                  <c:v>132.49438566987615</c:v>
                </c:pt>
                <c:pt idx="2">
                  <c:v>139.35448849930759</c:v>
                </c:pt>
                <c:pt idx="3">
                  <c:v>138.80357290029716</c:v>
                </c:pt>
                <c:pt idx="4">
                  <c:v>148.31367926049975</c:v>
                </c:pt>
                <c:pt idx="5">
                  <c:v>150.30089054050353</c:v>
                </c:pt>
                <c:pt idx="6">
                  <c:v>153.02366913769407</c:v>
                </c:pt>
                <c:pt idx="7">
                  <c:v>148.13575902449048</c:v>
                </c:pt>
                <c:pt idx="8">
                  <c:v>145.53803989709024</c:v>
                </c:pt>
                <c:pt idx="9">
                  <c:v>152.67544353020426</c:v>
                </c:pt>
                <c:pt idx="10">
                  <c:v>155.58517476902639</c:v>
                </c:pt>
                <c:pt idx="11">
                  <c:v>152.42636631956952</c:v>
                </c:pt>
                <c:pt idx="12">
                  <c:v>163.24749576316071</c:v>
                </c:pt>
                <c:pt idx="13">
                  <c:v>165.69113727583175</c:v>
                </c:pt>
                <c:pt idx="14">
                  <c:v>164.08077624980189</c:v>
                </c:pt>
                <c:pt idx="15">
                  <c:v>170.46946743802917</c:v>
                </c:pt>
                <c:pt idx="16">
                  <c:v>161.92861194564023</c:v>
                </c:pt>
                <c:pt idx="17">
                  <c:v>172.79957012022936</c:v>
                </c:pt>
                <c:pt idx="18">
                  <c:v>168.00756601592084</c:v>
                </c:pt>
                <c:pt idx="19">
                  <c:v>161.87185143307579</c:v>
                </c:pt>
                <c:pt idx="20">
                  <c:v>178.85077877908179</c:v>
                </c:pt>
                <c:pt idx="21">
                  <c:v>193.8210789110704</c:v>
                </c:pt>
                <c:pt idx="22">
                  <c:v>211.86400384240548</c:v>
                </c:pt>
                <c:pt idx="23">
                  <c:v>207.8244754737907</c:v>
                </c:pt>
                <c:pt idx="24">
                  <c:v>193.72578912240786</c:v>
                </c:pt>
                <c:pt idx="25">
                  <c:v>186.86405018695481</c:v>
                </c:pt>
                <c:pt idx="26">
                  <c:v>184.61066651321775</c:v>
                </c:pt>
                <c:pt idx="27">
                  <c:v>185.63604242482563</c:v>
                </c:pt>
              </c:numCache>
            </c:numRef>
          </c:val>
          <c:smooth val="0"/>
          <c:extLst>
            <c:ext xmlns:c16="http://schemas.microsoft.com/office/drawing/2014/chart" uri="{C3380CC4-5D6E-409C-BE32-E72D297353CC}">
              <c16:uniqueId val="{00000027-FF45-4D59-8EA3-608FF4A8798A}"/>
            </c:ext>
          </c:extLst>
        </c:ser>
        <c:ser>
          <c:idx val="8"/>
          <c:order val="6"/>
          <c:tx>
            <c:strRef>
              <c:f>'3.Allocated_CO2-Sector'!$Y$78</c:f>
              <c:strCache>
                <c:ptCount val="1"/>
                <c:pt idx="0">
                  <c:v>Industrial Processes and Product Use</c:v>
                </c:pt>
              </c:strCache>
            </c:strRef>
          </c:tx>
          <c:spPr>
            <a:ln>
              <a:solidFill>
                <a:schemeClr val="accent6">
                  <a:lumMod val="75000"/>
                </a:schemeClr>
              </a:solidFill>
            </a:ln>
          </c:spPr>
          <c:marker>
            <c:symbol val="circle"/>
            <c:size val="7"/>
            <c:spPr>
              <a:solidFill>
                <a:schemeClr val="accent6">
                  <a:lumMod val="75000"/>
                </a:schemeClr>
              </a:solidFill>
              <a:ln>
                <a:solidFill>
                  <a:schemeClr val="accent6">
                    <a:lumMod val="75000"/>
                  </a:schemeClr>
                </a:solidFill>
              </a:ln>
            </c:spPr>
          </c:marker>
          <c:dLbls>
            <c:dLbl>
              <c:idx val="0"/>
              <c:layout>
                <c:manualLayout>
                  <c:x val="-1.3732541157034267E-2"/>
                  <c:y val="-1.49078173154411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FF45-4D59-8EA3-608FF4A8798A}"/>
                </c:ext>
              </c:extLst>
            </c:dLbl>
            <c:dLbl>
              <c:idx val="15"/>
              <c:layout>
                <c:manualLayout>
                  <c:x val="-1.3611131978866837E-2"/>
                  <c:y val="-1.32856330000678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FF45-4D59-8EA3-608FF4A8798A}"/>
                </c:ext>
              </c:extLst>
            </c:dLbl>
            <c:dLbl>
              <c:idx val="23"/>
              <c:layout>
                <c:manualLayout>
                  <c:x val="-1.5038924169836584E-2"/>
                  <c:y val="-1.70940170940170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FF45-4D59-8EA3-608FF4A8798A}"/>
                </c:ext>
              </c:extLst>
            </c:dLbl>
            <c:dLbl>
              <c:idx val="24"/>
              <c:delete val="1"/>
              <c:extLst>
                <c:ext xmlns:c15="http://schemas.microsoft.com/office/drawing/2012/chart" uri="{CE6537A1-D6FC-4f65-9D91-7224C49458BB}"/>
                <c:ext xmlns:c16="http://schemas.microsoft.com/office/drawing/2014/chart" uri="{C3380CC4-5D6E-409C-BE32-E72D297353CC}">
                  <c16:uniqueId val="{0000002B-FF45-4D59-8EA3-608FF4A8798A}"/>
                </c:ext>
              </c:extLst>
            </c:dLbl>
            <c:dLbl>
              <c:idx val="25"/>
              <c:delete val="1"/>
              <c:extLst>
                <c:ext xmlns:c15="http://schemas.microsoft.com/office/drawing/2012/chart" uri="{CE6537A1-D6FC-4f65-9D91-7224C49458BB}"/>
                <c:ext xmlns:c16="http://schemas.microsoft.com/office/drawing/2014/chart" uri="{C3380CC4-5D6E-409C-BE32-E72D297353CC}">
                  <c16:uniqueId val="{0000002C-FF45-4D59-8EA3-608FF4A8798A}"/>
                </c:ext>
              </c:extLst>
            </c:dLbl>
            <c:dLbl>
              <c:idx val="26"/>
              <c:delete val="1"/>
              <c:extLst>
                <c:ext xmlns:c15="http://schemas.microsoft.com/office/drawing/2012/chart" uri="{CE6537A1-D6FC-4f65-9D91-7224C49458BB}"/>
                <c:ext xmlns:c16="http://schemas.microsoft.com/office/drawing/2014/chart" uri="{C3380CC4-5D6E-409C-BE32-E72D297353CC}">
                  <c16:uniqueId val="{0000002D-FF45-4D59-8EA3-608FF4A8798A}"/>
                </c:ext>
              </c:extLst>
            </c:dLbl>
            <c:dLbl>
              <c:idx val="27"/>
              <c:layout>
                <c:manualLayout>
                  <c:x val="-7.2246720002287421E-3"/>
                  <c:y val="-5.8961466344290454E-3"/>
                </c:manualLayout>
              </c:layout>
              <c:numFmt formatCode="##.#&quot;Mt&quot;" sourceLinked="0"/>
              <c:spPr>
                <a:noFill/>
                <a:ln>
                  <a:noFill/>
                </a:ln>
                <a:effectLst/>
              </c:spPr>
              <c:txPr>
                <a:bodyPr wrap="square" lIns="38100" tIns="19050" rIns="38100" bIns="19050" anchor="ctr" anchorCtr="0">
                  <a:noAutofit/>
                </a:bodyPr>
                <a:lstStyle/>
                <a:p>
                  <a:pPr algn="r">
                    <a:defRPr sz="1200">
                      <a:solidFill>
                        <a:schemeClr val="accent6">
                          <a:lumMod val="75000"/>
                        </a:schemeClr>
                      </a:solidFill>
                      <a:latin typeface="Century" panose="02040604050505020304" pitchFamily="18" charset="0"/>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7.3576867388733438E-2"/>
                      <c:h val="3.8018468156154069E-2"/>
                    </c:manualLayout>
                  </c15:layout>
                </c:ext>
                <c:ext xmlns:c16="http://schemas.microsoft.com/office/drawing/2014/chart" uri="{C3380CC4-5D6E-409C-BE32-E72D297353CC}">
                  <c16:uniqueId val="{00000003-5A60-4BB7-B4D5-9E7E2F97295A}"/>
                </c:ext>
              </c:extLst>
            </c:dLbl>
            <c:numFmt formatCode="#,##0.0_);[Red]\(#,##0.0\)" sourceLinked="0"/>
            <c:spPr>
              <a:noFill/>
              <a:ln>
                <a:noFill/>
              </a:ln>
              <a:effectLst/>
            </c:spPr>
            <c:txPr>
              <a:bodyPr wrap="square" lIns="38100" tIns="19050" rIns="38100" bIns="19050" anchor="ctr">
                <a:spAutoFit/>
              </a:bodyPr>
              <a:lstStyle/>
              <a:p>
                <a:pPr>
                  <a:defRPr>
                    <a:solidFill>
                      <a:schemeClr val="accent6">
                        <a:lumMod val="75000"/>
                      </a:schemeClr>
                    </a:solidFill>
                    <a:latin typeface="Century" panose="02040604050505020304" pitchFamily="18" charset="0"/>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'3.Allocated_CO2-Sector'!$AA$71:$BE$71</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'3.Allocated_CO2-Sector'!$AA$78:$BE$78</c:f>
              <c:numCache>
                <c:formatCode>#,##0.0_ </c:formatCode>
                <c:ptCount val="28"/>
                <c:pt idx="0">
                  <c:v>65.74348867665833</c:v>
                </c:pt>
                <c:pt idx="1">
                  <c:v>66.833879787249188</c:v>
                </c:pt>
                <c:pt idx="2">
                  <c:v>66.771584400008294</c:v>
                </c:pt>
                <c:pt idx="3">
                  <c:v>65.520285395075888</c:v>
                </c:pt>
                <c:pt idx="4">
                  <c:v>67.190382666106515</c:v>
                </c:pt>
                <c:pt idx="5">
                  <c:v>67.527724777204583</c:v>
                </c:pt>
                <c:pt idx="6">
                  <c:v>68.245078986533798</c:v>
                </c:pt>
                <c:pt idx="7">
                  <c:v>65.655629115814662</c:v>
                </c:pt>
                <c:pt idx="8">
                  <c:v>59.549160836039235</c:v>
                </c:pt>
                <c:pt idx="9">
                  <c:v>59.870866561735085</c:v>
                </c:pt>
                <c:pt idx="10">
                  <c:v>60.347483244736715</c:v>
                </c:pt>
                <c:pt idx="11">
                  <c:v>59.019215501287739</c:v>
                </c:pt>
                <c:pt idx="12">
                  <c:v>56.366067984335537</c:v>
                </c:pt>
                <c:pt idx="13">
                  <c:v>55.570140995127908</c:v>
                </c:pt>
                <c:pt idx="14">
                  <c:v>55.569883933465903</c:v>
                </c:pt>
                <c:pt idx="15">
                  <c:v>56.762127511244735</c:v>
                </c:pt>
                <c:pt idx="16">
                  <c:v>57.159574928955031</c:v>
                </c:pt>
                <c:pt idx="17">
                  <c:v>56.390338804698963</c:v>
                </c:pt>
                <c:pt idx="18">
                  <c:v>51.969702780482983</c:v>
                </c:pt>
                <c:pt idx="19">
                  <c:v>46.381876690073192</c:v>
                </c:pt>
                <c:pt idx="20">
                  <c:v>47.467467226183729</c:v>
                </c:pt>
                <c:pt idx="21">
                  <c:v>47.31940927409952</c:v>
                </c:pt>
                <c:pt idx="22">
                  <c:v>47.465379188259966</c:v>
                </c:pt>
                <c:pt idx="23">
                  <c:v>49.231834637294511</c:v>
                </c:pt>
                <c:pt idx="24">
                  <c:v>48.603586053037823</c:v>
                </c:pt>
                <c:pt idx="25">
                  <c:v>47.100684301754328</c:v>
                </c:pt>
                <c:pt idx="26">
                  <c:v>46.677998148147331</c:v>
                </c:pt>
                <c:pt idx="27">
                  <c:v>47.254047579576408</c:v>
                </c:pt>
              </c:numCache>
            </c:numRef>
          </c:val>
          <c:smooth val="0"/>
          <c:extLst>
            <c:ext xmlns:c16="http://schemas.microsoft.com/office/drawing/2014/chart" uri="{C3380CC4-5D6E-409C-BE32-E72D297353CC}">
              <c16:uniqueId val="{0000002E-FF45-4D59-8EA3-608FF4A8798A}"/>
            </c:ext>
          </c:extLst>
        </c:ser>
        <c:ser>
          <c:idx val="9"/>
          <c:order val="7"/>
          <c:tx>
            <c:strRef>
              <c:f>'3.Allocated_CO2-Sector'!$Y$79</c:f>
              <c:strCache>
                <c:ptCount val="1"/>
                <c:pt idx="0">
                  <c:v>Waste</c:v>
                </c:pt>
              </c:strCache>
            </c:strRef>
          </c:tx>
          <c:spPr>
            <a:ln>
              <a:solidFill>
                <a:schemeClr val="accent1">
                  <a:lumMod val="60000"/>
                  <a:lumOff val="40000"/>
                </a:schemeClr>
              </a:solidFill>
            </a:ln>
          </c:spPr>
          <c:marker>
            <c:symbol val="none"/>
          </c:marker>
          <c:dLbls>
            <c:dLbl>
              <c:idx val="0"/>
              <c:layout>
                <c:manualLayout>
                  <c:x val="-1.448671648771367E-2"/>
                  <c:y val="-1.40546912423086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FF45-4D59-8EA3-608FF4A8798A}"/>
                </c:ext>
              </c:extLst>
            </c:dLbl>
            <c:dLbl>
              <c:idx val="15"/>
              <c:layout>
                <c:manualLayout>
                  <c:x val="-1.6487908115876936E-2"/>
                  <c:y val="-1.5194697829112203E-2"/>
                </c:manualLayout>
              </c:layout>
              <c:numFmt formatCode="#,##0.0_);[Red]\(#,##0.0\)" sourceLinked="0"/>
              <c:spPr>
                <a:noFill/>
                <a:ln>
                  <a:noFill/>
                </a:ln>
                <a:effectLst/>
              </c:spPr>
              <c:txPr>
                <a:bodyPr wrap="square" lIns="38100" tIns="19050" rIns="38100" bIns="19050" anchor="ctr">
                  <a:spAutoFit/>
                </a:bodyPr>
                <a:lstStyle/>
                <a:p>
                  <a:pPr>
                    <a:defRPr>
                      <a:solidFill>
                        <a:srgbClr val="95B3D7"/>
                      </a:solidFill>
                      <a:latin typeface="Century" panose="02040604050505020304" pitchFamily="18" charset="0"/>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FF45-4D59-8EA3-608FF4A8798A}"/>
                </c:ext>
              </c:extLst>
            </c:dLbl>
            <c:dLbl>
              <c:idx val="23"/>
              <c:layout>
                <c:manualLayout>
                  <c:x val="-1.8046709003803899E-2"/>
                  <c:y val="-1.1396011396011397E-2"/>
                </c:manualLayout>
              </c:layout>
              <c:numFmt formatCode="#,##0.0_);[Red]\(#,##0.0\)" sourceLinked="0"/>
              <c:spPr>
                <a:noFill/>
                <a:ln>
                  <a:noFill/>
                </a:ln>
                <a:effectLst/>
              </c:spPr>
              <c:txPr>
                <a:bodyPr wrap="square" lIns="38100" tIns="19050" rIns="38100" bIns="19050" anchor="ctr">
                  <a:spAutoFit/>
                </a:bodyPr>
                <a:lstStyle/>
                <a:p>
                  <a:pPr>
                    <a:defRPr>
                      <a:solidFill>
                        <a:srgbClr val="95B3D7"/>
                      </a:solidFill>
                      <a:latin typeface="Century" panose="02040604050505020304" pitchFamily="18" charset="0"/>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FF45-4D59-8EA3-608FF4A8798A}"/>
                </c:ext>
              </c:extLst>
            </c:dLbl>
            <c:dLbl>
              <c:idx val="27"/>
              <c:layout>
                <c:manualLayout>
                  <c:x val="-3.7825507854601656E-3"/>
                  <c:y val="9.7859436554645091E-4"/>
                </c:manualLayout>
              </c:layout>
              <c:numFmt formatCode="##.#&quot;Mt&quot;" sourceLinked="0"/>
              <c:spPr>
                <a:noFill/>
                <a:ln>
                  <a:noFill/>
                </a:ln>
                <a:effectLst/>
              </c:spPr>
              <c:txPr>
                <a:bodyPr wrap="square" lIns="38100" tIns="19050" rIns="38100" bIns="19050" anchor="ctr" anchorCtr="0">
                  <a:noAutofit/>
                </a:bodyPr>
                <a:lstStyle/>
                <a:p>
                  <a:pPr algn="r">
                    <a:defRPr sz="1200">
                      <a:solidFill>
                        <a:schemeClr val="accent1">
                          <a:lumMod val="60000"/>
                          <a:lumOff val="40000"/>
                        </a:schemeClr>
                      </a:solidFill>
                      <a:latin typeface="Century" panose="02040604050505020304" pitchFamily="18" charset="0"/>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7.2316017126913421E-2"/>
                      <c:h val="3.6061279425061168E-2"/>
                    </c:manualLayout>
                  </c15:layout>
                </c:ext>
                <c:ext xmlns:c16="http://schemas.microsoft.com/office/drawing/2014/chart" uri="{C3380CC4-5D6E-409C-BE32-E72D297353CC}">
                  <c16:uniqueId val="{00000004-5A60-4BB7-B4D5-9E7E2F97295A}"/>
                </c:ext>
              </c:extLst>
            </c:dLbl>
            <c:numFmt formatCode="#,##0.0_);[Red]\(#,##0.0\)" sourceLinked="0"/>
            <c:spPr>
              <a:noFill/>
              <a:ln>
                <a:noFill/>
              </a:ln>
              <a:effectLst/>
            </c:spPr>
            <c:txPr>
              <a:bodyPr wrap="square" lIns="38100" tIns="19050" rIns="38100" bIns="19050" anchor="ctr">
                <a:spAutoFit/>
              </a:bodyPr>
              <a:lstStyle/>
              <a:p>
                <a:pPr>
                  <a:defRPr>
                    <a:solidFill>
                      <a:schemeClr val="accent1">
                        <a:lumMod val="60000"/>
                        <a:lumOff val="40000"/>
                      </a:schemeClr>
                    </a:solidFill>
                    <a:latin typeface="Century" panose="02040604050505020304" pitchFamily="18" charset="0"/>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'3.Allocated_CO2-Sector'!$AA$71:$BE$71</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'3.Allocated_CO2-Sector'!$AA$79:$BE$79</c:f>
              <c:numCache>
                <c:formatCode>#,##0.0_ </c:formatCode>
                <c:ptCount val="28"/>
                <c:pt idx="0">
                  <c:v>24.009919440480939</c:v>
                </c:pt>
                <c:pt idx="1">
                  <c:v>24.198433025104432</c:v>
                </c:pt>
                <c:pt idx="2">
                  <c:v>26.002914828499776</c:v>
                </c:pt>
                <c:pt idx="3">
                  <c:v>25.024946447143286</c:v>
                </c:pt>
                <c:pt idx="4">
                  <c:v>28.60356693581674</c:v>
                </c:pt>
                <c:pt idx="5">
                  <c:v>29.144796301750581</c:v>
                </c:pt>
                <c:pt idx="6">
                  <c:v>29.655014460891916</c:v>
                </c:pt>
                <c:pt idx="7">
                  <c:v>31.208889703732336</c:v>
                </c:pt>
                <c:pt idx="8">
                  <c:v>31.451722241133282</c:v>
                </c:pt>
                <c:pt idx="9">
                  <c:v>31.367978973028713</c:v>
                </c:pt>
                <c:pt idx="10">
                  <c:v>32.857906344402544</c:v>
                </c:pt>
                <c:pt idx="11">
                  <c:v>32.52316222944993</c:v>
                </c:pt>
                <c:pt idx="12">
                  <c:v>32.768137501850823</c:v>
                </c:pt>
                <c:pt idx="13">
                  <c:v>33.516424967093371</c:v>
                </c:pt>
                <c:pt idx="14">
                  <c:v>32.704041643759759</c:v>
                </c:pt>
                <c:pt idx="15">
                  <c:v>31.654058131881015</c:v>
                </c:pt>
                <c:pt idx="16">
                  <c:v>29.906983827804659</c:v>
                </c:pt>
                <c:pt idx="17">
                  <c:v>30.48177483563974</c:v>
                </c:pt>
                <c:pt idx="18">
                  <c:v>31.853390473384454</c:v>
                </c:pt>
                <c:pt idx="19">
                  <c:v>28.193590018879821</c:v>
                </c:pt>
                <c:pt idx="20">
                  <c:v>28.710200716789313</c:v>
                </c:pt>
                <c:pt idx="21">
                  <c:v>28.02635942868374</c:v>
                </c:pt>
                <c:pt idx="22">
                  <c:v>29.826927231768646</c:v>
                </c:pt>
                <c:pt idx="23">
                  <c:v>29.365198328277359</c:v>
                </c:pt>
                <c:pt idx="24">
                  <c:v>28.501962946270041</c:v>
                </c:pt>
                <c:pt idx="25">
                  <c:v>28.975413612931284</c:v>
                </c:pt>
                <c:pt idx="26">
                  <c:v>29.128757395068657</c:v>
                </c:pt>
                <c:pt idx="27">
                  <c:v>28.829480716945373</c:v>
                </c:pt>
              </c:numCache>
            </c:numRef>
          </c:val>
          <c:smooth val="0"/>
          <c:extLst>
            <c:ext xmlns:c16="http://schemas.microsoft.com/office/drawing/2014/chart" uri="{C3380CC4-5D6E-409C-BE32-E72D297353CC}">
              <c16:uniqueId val="{00000033-FF45-4D59-8EA3-608FF4A8798A}"/>
            </c:ext>
          </c:extLst>
        </c:ser>
        <c:ser>
          <c:idx val="0"/>
          <c:order val="8"/>
          <c:tx>
            <c:strRef>
              <c:f>'3.Allocated_CO2-Sector'!$Y$80</c:f>
              <c:strCache>
                <c:ptCount val="1"/>
                <c:pt idx="0">
                  <c:v>Other (Agriculture and indirect CO2, etc.)</c:v>
                </c:pt>
              </c:strCache>
            </c:strRef>
          </c:tx>
          <c:spPr>
            <a:ln>
              <a:solidFill>
                <a:srgbClr val="006600"/>
              </a:solidFill>
            </a:ln>
          </c:spPr>
          <c:marker>
            <c:spPr>
              <a:solidFill>
                <a:srgbClr val="006600"/>
              </a:solidFill>
              <a:ln>
                <a:solidFill>
                  <a:srgbClr val="006600"/>
                </a:solidFill>
              </a:ln>
            </c:spPr>
          </c:marker>
          <c:dLbls>
            <c:dLbl>
              <c:idx val="0"/>
              <c:layout>
                <c:manualLayout>
                  <c:x val="-1.5995738888371511E-2"/>
                  <c:y val="-1.32857817970147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FF45-4D59-8EA3-608FF4A8798A}"/>
                </c:ext>
              </c:extLst>
            </c:dLbl>
            <c:dLbl>
              <c:idx val="15"/>
              <c:layout>
                <c:manualLayout>
                  <c:x val="-1.7499651267272102E-2"/>
                  <c:y val="-1.70940908566061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FF45-4D59-8EA3-608FF4A8798A}"/>
                </c:ext>
              </c:extLst>
            </c:dLbl>
            <c:dLbl>
              <c:idx val="23"/>
              <c:layout>
                <c:manualLayout>
                  <c:x val="-1.9550601420787669E-2"/>
                  <c:y val="-1.13960113960115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FF45-4D59-8EA3-608FF4A8798A}"/>
                </c:ext>
              </c:extLst>
            </c:dLbl>
            <c:dLbl>
              <c:idx val="27"/>
              <c:layout>
                <c:manualLayout>
                  <c:x val="-5.673826178190202E-3"/>
                  <c:y val="-3.9143774621858037E-3"/>
                </c:manualLayout>
              </c:layout>
              <c:numFmt formatCode="##.#&quot;Mt&quot;" sourceLinked="0"/>
              <c:spPr>
                <a:noFill/>
                <a:ln>
                  <a:noFill/>
                </a:ln>
                <a:effectLst/>
              </c:spPr>
              <c:txPr>
                <a:bodyPr wrap="square" lIns="38100" tIns="19050" rIns="38100" bIns="19050" anchor="ctr" anchorCtr="0">
                  <a:spAutoFit/>
                </a:bodyPr>
                <a:lstStyle/>
                <a:p>
                  <a:pPr algn="r">
                    <a:defRPr sz="1200">
                      <a:solidFill>
                        <a:srgbClr val="006600"/>
                      </a:solidFill>
                      <a:latin typeface="Century" panose="02040604050505020304" pitchFamily="18" charset="0"/>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7.2725843101779014E-2"/>
                      <c:h val="3.4104090693968268E-2"/>
                    </c:manualLayout>
                  </c15:layout>
                </c:ext>
                <c:ext xmlns:c16="http://schemas.microsoft.com/office/drawing/2014/chart" uri="{C3380CC4-5D6E-409C-BE32-E72D297353CC}">
                  <c16:uniqueId val="{00000005-5A60-4BB7-B4D5-9E7E2F97295A}"/>
                </c:ext>
              </c:extLst>
            </c:dLbl>
            <c:spPr>
              <a:noFill/>
              <a:ln>
                <a:noFill/>
              </a:ln>
              <a:effectLst/>
            </c:spPr>
            <c:txPr>
              <a:bodyPr wrap="square" lIns="38100" tIns="19050" rIns="38100" bIns="19050" anchor="ctr">
                <a:spAutoFit/>
              </a:bodyPr>
              <a:lstStyle/>
              <a:p>
                <a:pPr>
                  <a:defRPr>
                    <a:solidFill>
                      <a:srgbClr val="006600"/>
                    </a:solidFill>
                    <a:latin typeface="Century" panose="02040604050505020304" pitchFamily="18" charset="0"/>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numRef>
              <c:f>'3.Allocated_CO2-Sector'!$AA$71:$BE$71</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'3.Allocated_CO2-Sector'!$AA$80:$BE$80</c:f>
              <c:numCache>
                <c:formatCode>#,##0.0_ </c:formatCode>
                <c:ptCount val="28"/>
                <c:pt idx="0">
                  <c:v>6.6635568082980683</c:v>
                </c:pt>
                <c:pt idx="1">
                  <c:v>6.4578797499713776</c:v>
                </c:pt>
                <c:pt idx="2">
                  <c:v>6.1978717162878674</c:v>
                </c:pt>
                <c:pt idx="3">
                  <c:v>5.9852402454945572</c:v>
                </c:pt>
                <c:pt idx="4">
                  <c:v>5.7741267543957226</c:v>
                </c:pt>
                <c:pt idx="5">
                  <c:v>5.9660139180256406</c:v>
                </c:pt>
                <c:pt idx="6">
                  <c:v>6.0790400914224811</c:v>
                </c:pt>
                <c:pt idx="7">
                  <c:v>6.0385660359228934</c:v>
                </c:pt>
                <c:pt idx="8">
                  <c:v>5.5965871918435424</c:v>
                </c:pt>
                <c:pt idx="9">
                  <c:v>5.6198754447494021</c:v>
                </c:pt>
                <c:pt idx="10">
                  <c:v>5.6926929563397213</c:v>
                </c:pt>
                <c:pt idx="11">
                  <c:v>5.2179564326039287</c:v>
                </c:pt>
                <c:pt idx="12">
                  <c:v>4.9548041647751182</c:v>
                </c:pt>
                <c:pt idx="13">
                  <c:v>4.7748651822542865</c:v>
                </c:pt>
                <c:pt idx="14">
                  <c:v>4.6175073481993332</c:v>
                </c:pt>
                <c:pt idx="15">
                  <c:v>4.5600404792828853</c:v>
                </c:pt>
                <c:pt idx="16">
                  <c:v>4.4949730369939767</c:v>
                </c:pt>
                <c:pt idx="17">
                  <c:v>4.5064438303054475</c:v>
                </c:pt>
                <c:pt idx="18">
                  <c:v>4.0789681798138977</c:v>
                </c:pt>
                <c:pt idx="19">
                  <c:v>3.7265182688178857</c:v>
                </c:pt>
                <c:pt idx="20">
                  <c:v>3.6221245341512494</c:v>
                </c:pt>
                <c:pt idx="21">
                  <c:v>3.5034257842848255</c:v>
                </c:pt>
                <c:pt idx="22">
                  <c:v>3.5153997346229371</c:v>
                </c:pt>
                <c:pt idx="23">
                  <c:v>3.5234465568864688</c:v>
                </c:pt>
                <c:pt idx="24">
                  <c:v>3.4187559702577492</c:v>
                </c:pt>
                <c:pt idx="25">
                  <c:v>3.3655262992508757</c:v>
                </c:pt>
                <c:pt idx="26">
                  <c:v>3.2990823254742372</c:v>
                </c:pt>
                <c:pt idx="27">
                  <c:v>3.2466213398602002</c:v>
                </c:pt>
              </c:numCache>
            </c:numRef>
          </c:val>
          <c:smooth val="0"/>
          <c:extLst>
            <c:ext xmlns:c16="http://schemas.microsoft.com/office/drawing/2014/chart" uri="{C3380CC4-5D6E-409C-BE32-E72D297353CC}">
              <c16:uniqueId val="{00000038-FF45-4D59-8EA3-608FF4A8798A}"/>
            </c:ext>
          </c:extLst>
        </c:ser>
        <c:dLbls>
          <c:showLegendKey val="0"/>
          <c:showVal val="0"/>
          <c:showCatName val="0"/>
          <c:showSerName val="0"/>
          <c:showPercent val="0"/>
          <c:showBubbleSize val="0"/>
        </c:dLbls>
        <c:marker val="1"/>
        <c:smooth val="0"/>
        <c:axId val="179901568"/>
        <c:axId val="179903104"/>
      </c:lineChart>
      <c:lineChart>
        <c:grouping val="standard"/>
        <c:varyColors val="0"/>
        <c:ser>
          <c:idx val="7"/>
          <c:order val="9"/>
          <c:tx>
            <c:strRef>
              <c:f>'3.Allocated_CO2-Sector'!$Y$96</c:f>
              <c:strCache>
                <c:ptCount val="1"/>
                <c:pt idx="0">
                  <c:v>■Comparison with FY2005 </c:v>
                </c:pt>
              </c:strCache>
            </c:strRef>
          </c:tx>
          <c:spPr>
            <a:ln>
              <a:noFill/>
            </a:ln>
          </c:spPr>
          <c:marker>
            <c:symbol val="none"/>
          </c:marker>
          <c:dLbls>
            <c:dLbl>
              <c:idx val="0"/>
              <c:layout>
                <c:manualLayout>
                  <c:x val="0.64907800320477882"/>
                  <c:y val="0.30716279532757185"/>
                </c:manualLayout>
              </c:layout>
              <c:tx>
                <c:rich>
                  <a:bodyPr wrap="square" lIns="38100" tIns="19050" rIns="38100" bIns="19050" anchor="ctr">
                    <a:spAutoFit/>
                  </a:bodyPr>
                  <a:lstStyle/>
                  <a:p>
                    <a:pPr>
                      <a:defRPr sz="1200">
                        <a:solidFill>
                          <a:srgbClr val="336699"/>
                        </a:solidFill>
                        <a:latin typeface="Century" panose="02040604050505020304" pitchFamily="18" charset="0"/>
                      </a:defRPr>
                    </a:pPr>
                    <a:fld id="{9A0327DF-2615-45EA-84DC-163DBC652D9C}" type="VALUE">
                      <a:rPr lang="en-US" altLang="ja-JP" sz="1200" baseline="0">
                        <a:solidFill>
                          <a:srgbClr val="336699"/>
                        </a:solidFill>
                        <a:latin typeface="Century" panose="02040604050505020304" pitchFamily="18" charset="0"/>
                      </a:rPr>
                      <a:pPr>
                        <a:defRPr sz="1200">
                          <a:solidFill>
                            <a:srgbClr val="336699"/>
                          </a:solidFill>
                          <a:latin typeface="Century" panose="02040604050505020304" pitchFamily="18" charset="0"/>
                        </a:defRPr>
                      </a:pPr>
                      <a:t>[値]</a:t>
                    </a:fld>
                    <a:endParaRPr lang="ja-JP" altLang="en-US"/>
                  </a:p>
                </c:rich>
              </c:tx>
              <c:numFmt formatCode="\(\+\ #.#%;[Black]\(\-\ #.#%"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9-FF45-4D59-8EA3-608FF4A8798A}"/>
                </c:ext>
              </c:extLst>
            </c:dLbl>
            <c:dLbl>
              <c:idx val="1"/>
              <c:layout>
                <c:manualLayout>
                  <c:x val="0.62242241174622026"/>
                  <c:y val="-0.21235949757310671"/>
                </c:manualLayout>
              </c:layout>
              <c:tx>
                <c:rich>
                  <a:bodyPr wrap="square" lIns="38100" tIns="19050" rIns="38100" bIns="19050" anchor="ctr">
                    <a:noAutofit/>
                  </a:bodyPr>
                  <a:lstStyle/>
                  <a:p>
                    <a:pPr>
                      <a:defRPr sz="1200">
                        <a:solidFill>
                          <a:srgbClr val="CC0000"/>
                        </a:solidFill>
                        <a:latin typeface="Century" panose="02040604050505020304" pitchFamily="18" charset="0"/>
                      </a:defRPr>
                    </a:pPr>
                    <a:fld id="{664887D2-635D-4B80-9156-5D03C78A0AB7}" type="VALUE">
                      <a:rPr lang="en-US" altLang="ja-JP" sz="1200" baseline="0">
                        <a:solidFill>
                          <a:srgbClr val="CC0000"/>
                        </a:solidFill>
                        <a:latin typeface="Century" panose="02040604050505020304" pitchFamily="18" charset="0"/>
                      </a:rPr>
                      <a:pPr>
                        <a:defRPr sz="1200">
                          <a:solidFill>
                            <a:srgbClr val="CC0000"/>
                          </a:solidFill>
                          <a:latin typeface="Century" panose="02040604050505020304" pitchFamily="18" charset="0"/>
                        </a:defRPr>
                      </a:pPr>
                      <a:t>[値]</a:t>
                    </a:fld>
                    <a:endParaRPr lang="ja-JP" altLang="en-US"/>
                  </a:p>
                </c:rich>
              </c:tx>
              <c:numFmt formatCode="\(\+##.0%;[Black]\(\-##.0%"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5.932601477852302E-2"/>
                      <c:h val="3.2213637788195013E-2"/>
                    </c:manualLayout>
                  </c15:layout>
                  <c15:dlblFieldTable/>
                  <c15:showDataLabelsRange val="0"/>
                </c:ext>
                <c:ext xmlns:c16="http://schemas.microsoft.com/office/drawing/2014/chart" uri="{C3380CC4-5D6E-409C-BE32-E72D297353CC}">
                  <c16:uniqueId val="{0000003A-FF45-4D59-8EA3-608FF4A8798A}"/>
                </c:ext>
              </c:extLst>
            </c:dLbl>
            <c:dLbl>
              <c:idx val="2"/>
              <c:layout>
                <c:manualLayout>
                  <c:x val="0.60220483895794552"/>
                  <c:y val="2.790500975227516E-2"/>
                </c:manualLayout>
              </c:layout>
              <c:tx>
                <c:rich>
                  <a:bodyPr wrap="square" lIns="38100" tIns="19050" rIns="38100" bIns="19050" anchor="ctr">
                    <a:spAutoFit/>
                  </a:bodyPr>
                  <a:lstStyle/>
                  <a:p>
                    <a:pPr>
                      <a:defRPr sz="1200">
                        <a:solidFill>
                          <a:srgbClr val="669900"/>
                        </a:solidFill>
                        <a:latin typeface="Century" panose="02040604050505020304" pitchFamily="18" charset="0"/>
                      </a:defRPr>
                    </a:pPr>
                    <a:fld id="{B31EE4D9-9A6A-4A4E-A4EB-3788C18B74C6}" type="VALUE">
                      <a:rPr lang="en-US" altLang="ja-JP" sz="1200" baseline="0">
                        <a:solidFill>
                          <a:srgbClr val="669900"/>
                        </a:solidFill>
                        <a:latin typeface="Century" panose="02040604050505020304" pitchFamily="18" charset="0"/>
                      </a:rPr>
                      <a:pPr>
                        <a:defRPr sz="1200">
                          <a:solidFill>
                            <a:srgbClr val="669900"/>
                          </a:solidFill>
                          <a:latin typeface="Century" panose="02040604050505020304" pitchFamily="18" charset="0"/>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B-FF45-4D59-8EA3-608FF4A8798A}"/>
                </c:ext>
              </c:extLst>
            </c:dLbl>
            <c:dLbl>
              <c:idx val="3"/>
              <c:layout>
                <c:manualLayout>
                  <c:x val="0.58316328073151125"/>
                  <c:y val="0.16131631827456705"/>
                </c:manualLayout>
              </c:layout>
              <c:tx>
                <c:rich>
                  <a:bodyPr wrap="square" lIns="38100" tIns="19050" rIns="38100" bIns="19050" anchor="ctr">
                    <a:spAutoFit/>
                  </a:bodyPr>
                  <a:lstStyle/>
                  <a:p>
                    <a:pPr>
                      <a:defRPr sz="1200">
                        <a:solidFill>
                          <a:srgbClr val="666699"/>
                        </a:solidFill>
                        <a:latin typeface="Century" panose="02040604050505020304" pitchFamily="18" charset="0"/>
                      </a:defRPr>
                    </a:pPr>
                    <a:fld id="{D4A09C3D-5CB3-40C2-A785-E3116EAAC236}" type="VALUE">
                      <a:rPr lang="en-US" altLang="ja-JP" sz="1200" baseline="0">
                        <a:solidFill>
                          <a:srgbClr val="666699"/>
                        </a:solidFill>
                        <a:latin typeface="Century" panose="02040604050505020304" pitchFamily="18" charset="0"/>
                      </a:rPr>
                      <a:pPr>
                        <a:defRPr sz="1200">
                          <a:solidFill>
                            <a:srgbClr val="666699"/>
                          </a:solidFill>
                          <a:latin typeface="Century" panose="02040604050505020304" pitchFamily="18" charset="0"/>
                        </a:defRPr>
                      </a:pPr>
                      <a:t>[値]</a:t>
                    </a:fld>
                    <a:endParaRPr lang="ja-JP" altLang="en-US"/>
                  </a:p>
                </c:rich>
              </c:tx>
              <c:numFmt formatCode="\(\+\ #.#%;[Black]\(\-\ #.#%"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C-FF45-4D59-8EA3-608FF4A8798A}"/>
                </c:ext>
              </c:extLst>
            </c:dLbl>
            <c:dLbl>
              <c:idx val="4"/>
              <c:layout>
                <c:manualLayout>
                  <c:x val="0.55826592533875841"/>
                  <c:y val="0.41266632901996586"/>
                </c:manualLayout>
              </c:layout>
              <c:tx>
                <c:rich>
                  <a:bodyPr wrap="square" lIns="38100" tIns="19050" rIns="38100" bIns="19050" anchor="ctr">
                    <a:spAutoFit/>
                  </a:bodyPr>
                  <a:lstStyle/>
                  <a:p>
                    <a:pPr>
                      <a:defRPr sz="1200">
                        <a:solidFill>
                          <a:srgbClr val="0099CC"/>
                        </a:solidFill>
                        <a:latin typeface="Century" panose="02040604050505020304" pitchFamily="18" charset="0"/>
                      </a:defRPr>
                    </a:pPr>
                    <a:fld id="{51DB4A12-2D6C-485C-886D-6830555BCB86}" type="VALUE">
                      <a:rPr lang="en-US" altLang="ja-JP" sz="1200" baseline="0">
                        <a:solidFill>
                          <a:srgbClr val="0099CC"/>
                        </a:solidFill>
                        <a:latin typeface="Century" panose="02040604050505020304" pitchFamily="18" charset="0"/>
                      </a:rPr>
                      <a:pPr>
                        <a:defRPr sz="1200">
                          <a:solidFill>
                            <a:srgbClr val="0099CC"/>
                          </a:solidFill>
                          <a:latin typeface="Century" panose="02040604050505020304" pitchFamily="18" charset="0"/>
                        </a:defRPr>
                      </a:pPr>
                      <a:t>[値]</a:t>
                    </a:fld>
                    <a:endParaRPr lang="ja-JP" altLang="en-US"/>
                  </a:p>
                </c:rich>
              </c:tx>
              <c:numFmt formatCode="\(\+\ #.#%;[Black]\(\-\ #.#%"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D-FF45-4D59-8EA3-608FF4A8798A}"/>
                </c:ext>
              </c:extLst>
            </c:dLbl>
            <c:dLbl>
              <c:idx val="5"/>
              <c:layout>
                <c:manualLayout>
                  <c:x val="0.53847256079275874"/>
                  <c:y val="0.2052518655441066"/>
                </c:manualLayout>
              </c:layout>
              <c:tx>
                <c:rich>
                  <a:bodyPr wrap="square" lIns="38100" tIns="19050" rIns="38100" bIns="19050" anchor="ctr">
                    <a:spAutoFit/>
                  </a:bodyPr>
                  <a:lstStyle/>
                  <a:p>
                    <a:pPr>
                      <a:defRPr sz="1200">
                        <a:solidFill>
                          <a:schemeClr val="accent6">
                            <a:lumMod val="75000"/>
                          </a:schemeClr>
                        </a:solidFill>
                        <a:latin typeface="Century" panose="02040604050505020304" pitchFamily="18" charset="0"/>
                      </a:defRPr>
                    </a:pPr>
                    <a:fld id="{BB573966-803B-4A8B-BA30-9C60F59375B9}" type="VALUE">
                      <a:rPr lang="en-US" altLang="ja-JP" sz="1200" baseline="0">
                        <a:solidFill>
                          <a:schemeClr val="accent6">
                            <a:lumMod val="75000"/>
                          </a:schemeClr>
                        </a:solidFill>
                        <a:latin typeface="Century" panose="02040604050505020304" pitchFamily="18" charset="0"/>
                      </a:rPr>
                      <a:pPr>
                        <a:defRPr sz="1200">
                          <a:solidFill>
                            <a:schemeClr val="accent6">
                              <a:lumMod val="75000"/>
                            </a:schemeClr>
                          </a:solidFill>
                          <a:latin typeface="Century" panose="02040604050505020304" pitchFamily="18" charset="0"/>
                        </a:defRPr>
                      </a:pPr>
                      <a:t>[値]</a:t>
                    </a:fld>
                    <a:endParaRPr lang="ja-JP" altLang="en-US"/>
                  </a:p>
                </c:rich>
              </c:tx>
              <c:numFmt formatCode="\(\+##.#%;[Black]\(\-##.#%"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E-FF45-4D59-8EA3-608FF4A8798A}"/>
                </c:ext>
              </c:extLst>
            </c:dLbl>
            <c:dLbl>
              <c:idx val="6"/>
              <c:layout>
                <c:manualLayout>
                  <c:x val="0.52084873950324639"/>
                  <c:y val="0.35529004665761255"/>
                </c:manualLayout>
              </c:layout>
              <c:tx>
                <c:rich>
                  <a:bodyPr wrap="square" lIns="38100" tIns="19050" rIns="38100" bIns="19050" anchor="ctr">
                    <a:spAutoFit/>
                  </a:bodyPr>
                  <a:lstStyle/>
                  <a:p>
                    <a:pPr>
                      <a:defRPr sz="1200">
                        <a:solidFill>
                          <a:srgbClr val="95B3D7"/>
                        </a:solidFill>
                        <a:latin typeface="Century" panose="02040604050505020304" pitchFamily="18" charset="0"/>
                      </a:defRPr>
                    </a:pPr>
                    <a:fld id="{362432E5-3C66-46F1-B286-751B9AEDD15B}" type="VALUE">
                      <a:rPr lang="en-US" altLang="ja-JP" sz="1200" baseline="0">
                        <a:solidFill>
                          <a:srgbClr val="95B3D7"/>
                        </a:solidFill>
                        <a:latin typeface="Century" panose="02040604050505020304" pitchFamily="18" charset="0"/>
                      </a:rPr>
                      <a:pPr>
                        <a:defRPr sz="1200">
                          <a:solidFill>
                            <a:srgbClr val="95B3D7"/>
                          </a:solidFill>
                          <a:latin typeface="Century" panose="02040604050505020304" pitchFamily="18" charset="0"/>
                        </a:defRPr>
                      </a:pPr>
                      <a:t>[値]</a:t>
                    </a:fld>
                    <a:endParaRPr lang="ja-JP" altLang="en-US"/>
                  </a:p>
                </c:rich>
              </c:tx>
              <c:numFmt formatCode="\(\+\ #.#%;[Black]\(\-\ #.#%"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F-FF45-4D59-8EA3-608FF4A8798A}"/>
                </c:ext>
              </c:extLst>
            </c:dLbl>
            <c:dLbl>
              <c:idx val="7"/>
              <c:layout>
                <c:manualLayout>
                  <c:x val="0.4974623828478647"/>
                  <c:y val="8.6036158305609595E-2"/>
                </c:manualLayout>
              </c:layout>
              <c:tx>
                <c:rich>
                  <a:bodyPr wrap="square" lIns="38100" tIns="19050" rIns="38100" bIns="19050" anchor="ctr">
                    <a:spAutoFit/>
                  </a:bodyPr>
                  <a:lstStyle/>
                  <a:p>
                    <a:pPr>
                      <a:defRPr sz="1200">
                        <a:solidFill>
                          <a:srgbClr val="006600"/>
                        </a:solidFill>
                        <a:latin typeface="Century" panose="02040604050505020304" pitchFamily="18" charset="0"/>
                      </a:defRPr>
                    </a:pPr>
                    <a:fld id="{38C003A6-878C-49B0-AFD7-9FE22E54CB03}" type="VALUE">
                      <a:rPr lang="en-US" altLang="ja-JP" sz="1200" baseline="0">
                        <a:solidFill>
                          <a:srgbClr val="006600"/>
                        </a:solidFill>
                        <a:latin typeface="Century" panose="02040604050505020304" pitchFamily="18" charset="0"/>
                      </a:rPr>
                      <a:pPr>
                        <a:defRPr sz="1200">
                          <a:solidFill>
                            <a:srgbClr val="006600"/>
                          </a:solidFill>
                          <a:latin typeface="Century" panose="02040604050505020304" pitchFamily="18" charset="0"/>
                        </a:defRPr>
                      </a:pPr>
                      <a:t>[値]</a:t>
                    </a:fld>
                    <a:endParaRPr lang="ja-JP" altLang="en-US"/>
                  </a:p>
                </c:rich>
              </c:tx>
              <c:numFmt formatCode="\(\+##.#%;[Black]\(\-##.#%"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0-FF45-4D59-8EA3-608FF4A8798A}"/>
                </c:ext>
              </c:extLst>
            </c:dLbl>
            <c:dLbl>
              <c:idx val="8"/>
              <c:layout>
                <c:manualLayout>
                  <c:x val="0.43686798673432964"/>
                  <c:y val="5.27174009505448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FF45-4D59-8EA3-608FF4A8798A}"/>
                </c:ext>
              </c:extLst>
            </c:dLbl>
            <c:numFmt formatCode="\(\+##.#%;[Black]\(\-##.#%" sourceLinked="0"/>
            <c:spPr>
              <a:noFill/>
              <a:ln>
                <a:noFill/>
              </a:ln>
              <a:effectLst/>
            </c:spPr>
            <c:txPr>
              <a:bodyPr wrap="square" lIns="38100" tIns="19050" rIns="38100" bIns="19050" anchor="ctr">
                <a:spAutoFit/>
              </a:bodyPr>
              <a:lstStyle/>
              <a:p>
                <a:pPr>
                  <a:defRPr sz="1200">
                    <a:latin typeface="Century" panose="02040604050505020304" pitchFamily="18" charset="0"/>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'3.Allocated_CO2-Sector'!$BB$99:$BB$106</c:f>
              <c:numCache>
                <c:formatCode>#,##0.0%;[Red]\-#,##0.0%</c:formatCode>
                <c:ptCount val="8"/>
                <c:pt idx="0">
                  <c:v>-6.101584864845877E-2</c:v>
                </c:pt>
                <c:pt idx="1">
                  <c:v>-0.11675976970189506</c:v>
                </c:pt>
                <c:pt idx="2">
                  <c:v>-0.12687090068452944</c:v>
                </c:pt>
                <c:pt idx="3">
                  <c:v>-5.8693091168856459E-2</c:v>
                </c:pt>
                <c:pt idx="4">
                  <c:v>8.8969451331863736E-2</c:v>
                </c:pt>
                <c:pt idx="5">
                  <c:v>-0.16750746225614521</c:v>
                </c:pt>
                <c:pt idx="6">
                  <c:v>-8.9232710800224768E-2</c:v>
                </c:pt>
                <c:pt idx="7">
                  <c:v>-0.28802795619683497</c:v>
                </c:pt>
              </c:numCache>
            </c:numRef>
          </c:val>
          <c:smooth val="0"/>
          <c:extLst>
            <c:ext xmlns:c16="http://schemas.microsoft.com/office/drawing/2014/chart" uri="{C3380CC4-5D6E-409C-BE32-E72D297353CC}">
              <c16:uniqueId val="{00000042-FF45-4D59-8EA3-608FF4A8798A}"/>
            </c:ext>
          </c:extLst>
        </c:ser>
        <c:ser>
          <c:idx val="10"/>
          <c:order val="10"/>
          <c:tx>
            <c:strRef>
              <c:f>'3.Allocated_CO2-Sector'!$Y$109</c:f>
              <c:strCache>
                <c:ptCount val="1"/>
                <c:pt idx="0">
                  <c:v>■Comparison with FY2013 </c:v>
                </c:pt>
              </c:strCache>
            </c:strRef>
          </c:tx>
          <c:spPr>
            <a:ln>
              <a:noFill/>
            </a:ln>
          </c:spPr>
          <c:marker>
            <c:symbol val="none"/>
          </c:marker>
          <c:dLbls>
            <c:dLbl>
              <c:idx val="0"/>
              <c:layout>
                <c:manualLayout>
                  <c:x val="0.69741016805737044"/>
                  <c:y val="0.2722902508125104"/>
                </c:manualLayout>
              </c:layout>
              <c:tx>
                <c:rich>
                  <a:bodyPr wrap="square" lIns="38100" tIns="19050" rIns="38100" bIns="19050" anchor="ctr">
                    <a:spAutoFit/>
                  </a:bodyPr>
                  <a:lstStyle/>
                  <a:p>
                    <a:pPr>
                      <a:defRPr sz="1200">
                        <a:solidFill>
                          <a:srgbClr val="336699"/>
                        </a:solidFill>
                        <a:latin typeface="Century" panose="02040604050505020304" pitchFamily="18" charset="0"/>
                      </a:defRPr>
                    </a:pPr>
                    <a:fld id="{12F51AF5-743E-4FAD-8592-4653544EF7F3}" type="VALUE">
                      <a:rPr lang="en-US" altLang="ja-JP" sz="1200" baseline="0">
                        <a:solidFill>
                          <a:srgbClr val="336699"/>
                        </a:solidFill>
                        <a:latin typeface="Century" panose="02040604050505020304" pitchFamily="18" charset="0"/>
                      </a:rPr>
                      <a:pPr>
                        <a:defRPr sz="1200">
                          <a:solidFill>
                            <a:srgbClr val="336699"/>
                          </a:solidFill>
                          <a:latin typeface="Century" panose="02040604050505020304" pitchFamily="18" charset="0"/>
                        </a:defRPr>
                      </a:pPr>
                      <a:t>[値]</a:t>
                    </a:fld>
                    <a:endParaRPr lang="ja-JP" altLang="en-US"/>
                  </a:p>
                </c:rich>
              </c:tx>
              <c:numFmt formatCode="&quot;／&quot;\+##.#%\);[Black]&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3-FF45-4D59-8EA3-608FF4A8798A}"/>
                </c:ext>
              </c:extLst>
            </c:dLbl>
            <c:dLbl>
              <c:idx val="1"/>
              <c:layout>
                <c:manualLayout>
                  <c:x val="0.67384556023111986"/>
                  <c:y val="-0.20166417732872921"/>
                </c:manualLayout>
              </c:layout>
              <c:tx>
                <c:rich>
                  <a:bodyPr wrap="square" lIns="38100" tIns="19050" rIns="38100" bIns="19050" anchor="ctr">
                    <a:spAutoFit/>
                  </a:bodyPr>
                  <a:lstStyle/>
                  <a:p>
                    <a:pPr>
                      <a:defRPr sz="1200">
                        <a:solidFill>
                          <a:srgbClr val="CC0000"/>
                        </a:solidFill>
                        <a:latin typeface="Century" panose="02040604050505020304" pitchFamily="18" charset="0"/>
                      </a:defRPr>
                    </a:pPr>
                    <a:fld id="{B4885629-DD54-4200-A2F4-A22D00B6614B}" type="VALUE">
                      <a:rPr lang="en-US" altLang="ja-JP" sz="1200" baseline="0">
                        <a:solidFill>
                          <a:srgbClr val="CC0000"/>
                        </a:solidFill>
                        <a:latin typeface="Century" panose="02040604050505020304" pitchFamily="18" charset="0"/>
                      </a:rPr>
                      <a:pPr>
                        <a:defRPr sz="1200">
                          <a:solidFill>
                            <a:srgbClr val="CC0000"/>
                          </a:solidFill>
                          <a:latin typeface="Century" panose="02040604050505020304" pitchFamily="18" charset="0"/>
                        </a:defRPr>
                      </a:pPr>
                      <a:t>[値]</a:t>
                    </a:fld>
                    <a:endParaRPr lang="ja-JP" altLang="en-US"/>
                  </a:p>
                </c:rich>
              </c:tx>
              <c:numFmt formatCode="&quot;／&quot;\+##.#%\);[Black]&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4-FF45-4D59-8EA3-608FF4A8798A}"/>
                </c:ext>
              </c:extLst>
            </c:dLbl>
            <c:dLbl>
              <c:idx val="2"/>
              <c:layout>
                <c:manualLayout>
                  <c:x val="0.65397538026341973"/>
                  <c:y val="0.14633697110017677"/>
                </c:manualLayout>
              </c:layout>
              <c:tx>
                <c:rich>
                  <a:bodyPr wrap="square" lIns="38100" tIns="19050" rIns="38100" bIns="19050" anchor="ctr">
                    <a:spAutoFit/>
                  </a:bodyPr>
                  <a:lstStyle/>
                  <a:p>
                    <a:pPr>
                      <a:defRPr sz="1200">
                        <a:solidFill>
                          <a:srgbClr val="669900"/>
                        </a:solidFill>
                        <a:latin typeface="Century" panose="02040604050505020304" pitchFamily="18" charset="0"/>
                      </a:defRPr>
                    </a:pPr>
                    <a:fld id="{FBE84D81-9128-430A-8F42-35F3823043D9}" type="VALUE">
                      <a:rPr lang="en-US" altLang="ja-JP" sz="1200" baseline="0">
                        <a:solidFill>
                          <a:srgbClr val="669900"/>
                        </a:solidFill>
                        <a:latin typeface="Century" panose="02040604050505020304" pitchFamily="18" charset="0"/>
                      </a:rPr>
                      <a:pPr>
                        <a:defRPr sz="1200">
                          <a:solidFill>
                            <a:srgbClr val="669900"/>
                          </a:solidFill>
                          <a:latin typeface="Century" panose="02040604050505020304" pitchFamily="18" charset="0"/>
                        </a:defRPr>
                      </a:pPr>
                      <a:t>[値]</a:t>
                    </a:fld>
                    <a:endParaRPr lang="ja-JP" altLang="en-US"/>
                  </a:p>
                </c:rich>
              </c:tx>
              <c:numFmt formatCode="&quot;／&quot;\+\ 0.#%\);[Black]&quot;／&quot;\-\ #.#%\)"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5-FF45-4D59-8EA3-608FF4A8798A}"/>
                </c:ext>
              </c:extLst>
            </c:dLbl>
            <c:dLbl>
              <c:idx val="3"/>
              <c:layout>
                <c:manualLayout>
                  <c:x val="0.6299660308417856"/>
                  <c:y val="6.8720474155510733E-2"/>
                </c:manualLayout>
              </c:layout>
              <c:tx>
                <c:rich>
                  <a:bodyPr wrap="square" lIns="38100" tIns="19050" rIns="38100" bIns="19050" anchor="ctr">
                    <a:spAutoFit/>
                  </a:bodyPr>
                  <a:lstStyle/>
                  <a:p>
                    <a:pPr>
                      <a:defRPr sz="1200">
                        <a:solidFill>
                          <a:srgbClr val="666699"/>
                        </a:solidFill>
                        <a:latin typeface="Century" panose="02040604050505020304" pitchFamily="18" charset="0"/>
                      </a:defRPr>
                    </a:pPr>
                    <a:fld id="{0D642081-1A91-44F2-9ACB-52CEF261F025}" type="VALUE">
                      <a:rPr lang="en-US" altLang="ja-JP" sz="1200" baseline="0">
                        <a:solidFill>
                          <a:srgbClr val="666699"/>
                        </a:solidFill>
                        <a:latin typeface="Century" panose="02040604050505020304" pitchFamily="18" charset="0"/>
                      </a:rPr>
                      <a:pPr>
                        <a:defRPr sz="1200">
                          <a:solidFill>
                            <a:srgbClr val="666699"/>
                          </a:solidFill>
                          <a:latin typeface="Century" panose="02040604050505020304" pitchFamily="18" charset="0"/>
                        </a:defRPr>
                      </a:pPr>
                      <a:t>[値]</a:t>
                    </a:fld>
                    <a:endParaRPr lang="ja-JP" altLang="en-US"/>
                  </a:p>
                </c:rich>
              </c:tx>
              <c:numFmt formatCode="&quot;／&quot;\+##.#%\);[Black]&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6-FF45-4D59-8EA3-608FF4A8798A}"/>
                </c:ext>
              </c:extLst>
            </c:dLbl>
            <c:dLbl>
              <c:idx val="4"/>
              <c:layout>
                <c:manualLayout>
                  <c:x val="0.60901472305430726"/>
                  <c:y val="0.11995290765577787"/>
                </c:manualLayout>
              </c:layout>
              <c:tx>
                <c:rich>
                  <a:bodyPr wrap="square" lIns="38100" tIns="19050" rIns="38100" bIns="19050" anchor="ctr">
                    <a:spAutoFit/>
                  </a:bodyPr>
                  <a:lstStyle/>
                  <a:p>
                    <a:pPr>
                      <a:defRPr sz="1200">
                        <a:solidFill>
                          <a:srgbClr val="0099CC"/>
                        </a:solidFill>
                        <a:latin typeface="Century" panose="02040604050505020304" pitchFamily="18" charset="0"/>
                      </a:defRPr>
                    </a:pPr>
                    <a:fld id="{D23DD246-43AB-4774-8344-D09B721D98F0}" type="VALUE">
                      <a:rPr lang="en-US" altLang="ja-JP" sz="1200" baseline="0">
                        <a:solidFill>
                          <a:srgbClr val="0099CC"/>
                        </a:solidFill>
                        <a:latin typeface="Century" panose="02040604050505020304" pitchFamily="18" charset="0"/>
                      </a:rPr>
                      <a:pPr>
                        <a:defRPr sz="1200">
                          <a:solidFill>
                            <a:srgbClr val="0099CC"/>
                          </a:solidFill>
                          <a:latin typeface="Century" panose="02040604050505020304" pitchFamily="18" charset="0"/>
                        </a:defRPr>
                      </a:pPr>
                      <a:t>[値]</a:t>
                    </a:fld>
                    <a:endParaRPr lang="ja-JP" altLang="en-US"/>
                  </a:p>
                </c:rich>
              </c:tx>
              <c:numFmt formatCode="&quot;／&quot;\+##.#%\);[Black]&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7-FF45-4D59-8EA3-608FF4A8798A}"/>
                </c:ext>
              </c:extLst>
            </c:dLbl>
            <c:dLbl>
              <c:idx val="5"/>
              <c:layout>
                <c:manualLayout>
                  <c:x val="0.59066489754841622"/>
                  <c:y val="0.39826488306870772"/>
                </c:manualLayout>
              </c:layout>
              <c:tx>
                <c:rich>
                  <a:bodyPr wrap="square" lIns="38100" tIns="19050" rIns="38100" bIns="19050" anchor="ctr">
                    <a:spAutoFit/>
                  </a:bodyPr>
                  <a:lstStyle/>
                  <a:p>
                    <a:pPr>
                      <a:defRPr sz="1200">
                        <a:solidFill>
                          <a:schemeClr val="accent6">
                            <a:lumMod val="75000"/>
                          </a:schemeClr>
                        </a:solidFill>
                        <a:latin typeface="Century" panose="02040604050505020304" pitchFamily="18" charset="0"/>
                      </a:defRPr>
                    </a:pPr>
                    <a:fld id="{01DB3C14-8B65-4522-B00A-980EBDE72F03}" type="VALUE">
                      <a:rPr lang="en-US" altLang="ja-JP" sz="1200" baseline="0">
                        <a:solidFill>
                          <a:schemeClr val="accent6">
                            <a:lumMod val="75000"/>
                          </a:schemeClr>
                        </a:solidFill>
                        <a:latin typeface="Century" panose="02040604050505020304" pitchFamily="18" charset="0"/>
                      </a:rPr>
                      <a:pPr>
                        <a:defRPr sz="1200">
                          <a:solidFill>
                            <a:schemeClr val="accent6">
                              <a:lumMod val="75000"/>
                            </a:schemeClr>
                          </a:solidFill>
                          <a:latin typeface="Century" panose="02040604050505020304" pitchFamily="18" charset="0"/>
                        </a:defRPr>
                      </a:pPr>
                      <a:t>[値]</a:t>
                    </a:fld>
                    <a:endParaRPr lang="ja-JP" altLang="en-US"/>
                  </a:p>
                </c:rich>
              </c:tx>
              <c:numFmt formatCode="&quot;／&quot;\+\ #.0%\);[Black]&quot;／&quot;\-\ #.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8-FF45-4D59-8EA3-608FF4A8798A}"/>
                </c:ext>
              </c:extLst>
            </c:dLbl>
            <c:dLbl>
              <c:idx val="6"/>
              <c:layout>
                <c:manualLayout>
                  <c:x val="0.56854422268751359"/>
                  <c:y val="0.46164967910506099"/>
                </c:manualLayout>
              </c:layout>
              <c:tx>
                <c:rich>
                  <a:bodyPr wrap="square" lIns="38100" tIns="19050" rIns="38100" bIns="19050" anchor="ctr">
                    <a:spAutoFit/>
                  </a:bodyPr>
                  <a:lstStyle/>
                  <a:p>
                    <a:pPr>
                      <a:defRPr sz="1200">
                        <a:solidFill>
                          <a:srgbClr val="95B3D7"/>
                        </a:solidFill>
                        <a:latin typeface="Century" panose="02040604050505020304" pitchFamily="18" charset="0"/>
                      </a:defRPr>
                    </a:pPr>
                    <a:fld id="{69380A69-A663-4C5C-BEF5-B727C921AEB2}" type="VALUE">
                      <a:rPr lang="en-US" altLang="ja-JP" sz="1200" baseline="0">
                        <a:solidFill>
                          <a:srgbClr val="95B3D7"/>
                        </a:solidFill>
                        <a:latin typeface="Century" panose="02040604050505020304" pitchFamily="18" charset="0"/>
                      </a:rPr>
                      <a:pPr>
                        <a:defRPr sz="1200">
                          <a:solidFill>
                            <a:srgbClr val="95B3D7"/>
                          </a:solidFill>
                          <a:latin typeface="Century" panose="02040604050505020304" pitchFamily="18" charset="0"/>
                        </a:defRPr>
                      </a:pPr>
                      <a:t>[値]</a:t>
                    </a:fld>
                    <a:endParaRPr lang="ja-JP" altLang="en-US"/>
                  </a:p>
                </c:rich>
              </c:tx>
              <c:numFmt formatCode="&quot;／&quot;\+\ 0.#%\);[Black]&quot;／&quot;\-\ 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9-FF45-4D59-8EA3-608FF4A8798A}"/>
                </c:ext>
              </c:extLst>
            </c:dLbl>
            <c:dLbl>
              <c:idx val="7"/>
              <c:layout>
                <c:manualLayout>
                  <c:x val="0.54536654792775119"/>
                  <c:y val="0.4033948701358252"/>
                </c:manualLayout>
              </c:layout>
              <c:tx>
                <c:rich>
                  <a:bodyPr wrap="square" lIns="38100" tIns="19050" rIns="38100" bIns="19050" anchor="ctr">
                    <a:spAutoFit/>
                  </a:bodyPr>
                  <a:lstStyle/>
                  <a:p>
                    <a:pPr>
                      <a:defRPr sz="1200">
                        <a:solidFill>
                          <a:srgbClr val="006600"/>
                        </a:solidFill>
                        <a:latin typeface="Century" panose="02040604050505020304" pitchFamily="18" charset="0"/>
                      </a:defRPr>
                    </a:pPr>
                    <a:fld id="{F4A2D953-3C75-4560-91FC-2F688FE59705}" type="VALUE">
                      <a:rPr lang="en-US" altLang="ja-JP" sz="1200" baseline="0">
                        <a:solidFill>
                          <a:srgbClr val="006600"/>
                        </a:solidFill>
                        <a:latin typeface="Century" panose="02040604050505020304" pitchFamily="18" charset="0"/>
                      </a:rPr>
                      <a:pPr>
                        <a:defRPr sz="1200">
                          <a:solidFill>
                            <a:srgbClr val="006600"/>
                          </a:solidFill>
                          <a:latin typeface="Century" panose="02040604050505020304" pitchFamily="18" charset="0"/>
                        </a:defRPr>
                      </a:pPr>
                      <a:t>[値]</a:t>
                    </a:fld>
                    <a:endParaRPr lang="ja-JP" altLang="en-US"/>
                  </a:p>
                </c:rich>
              </c:tx>
              <c:numFmt formatCode="&quot;／&quot;\+\ 0.#%\);[Black]&quot;／&quot;\-\ #.#%\)"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4A-FF45-4D59-8EA3-608FF4A8798A}"/>
                </c:ext>
              </c:extLst>
            </c:dLbl>
            <c:dLbl>
              <c:idx val="8"/>
              <c:layout>
                <c:manualLayout>
                  <c:x val="0.47813892557328719"/>
                  <c:y val="0.421739207604359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FF45-4D59-8EA3-608FF4A8798A}"/>
                </c:ext>
              </c:extLst>
            </c:dLbl>
            <c:numFmt formatCode="&quot;／&quot;\+##.#%\);[Black]&quot;／&quot;\-##.#%\)" sourceLinked="0"/>
            <c:spPr>
              <a:noFill/>
              <a:ln>
                <a:noFill/>
              </a:ln>
              <a:effectLst/>
            </c:spPr>
            <c:txPr>
              <a:bodyPr wrap="square" lIns="38100" tIns="19050" rIns="38100" bIns="19050" anchor="ctr">
                <a:spAutoFit/>
              </a:bodyPr>
              <a:lstStyle/>
              <a:p>
                <a:pPr>
                  <a:defRPr sz="1200">
                    <a:latin typeface="Century" panose="02040604050505020304" pitchFamily="18" charset="0"/>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'3.Allocated_CO2-Sector'!$BB$112:$BB$119</c:f>
              <c:numCache>
                <c:formatCode>#,##0.0%;[Red]\-#,##0.0%</c:formatCode>
                <c:ptCount val="8"/>
                <c:pt idx="0">
                  <c:v>-8.4469268287197141E-2</c:v>
                </c:pt>
                <c:pt idx="1">
                  <c:v>-0.11175253602840096</c:v>
                </c:pt>
                <c:pt idx="2">
                  <c:v>-4.9322401953203032E-2</c:v>
                </c:pt>
                <c:pt idx="3">
                  <c:v>-0.1222352759181905</c:v>
                </c:pt>
                <c:pt idx="4">
                  <c:v>-0.10676525466204445</c:v>
                </c:pt>
                <c:pt idx="5">
                  <c:v>-4.017293022470203E-2</c:v>
                </c:pt>
                <c:pt idx="6">
                  <c:v>-1.8243282587201648E-2</c:v>
                </c:pt>
                <c:pt idx="7">
                  <c:v>-7.8566600218533789E-2</c:v>
                </c:pt>
              </c:numCache>
            </c:numRef>
          </c:val>
          <c:smooth val="0"/>
          <c:extLst>
            <c:ext xmlns:c16="http://schemas.microsoft.com/office/drawing/2014/chart" uri="{C3380CC4-5D6E-409C-BE32-E72D297353CC}">
              <c16:uniqueId val="{0000004C-FF45-4D59-8EA3-608FF4A8798A}"/>
            </c:ext>
          </c:extLst>
        </c:ser>
        <c:dLbls>
          <c:showLegendKey val="0"/>
          <c:showVal val="0"/>
          <c:showCatName val="0"/>
          <c:showSerName val="0"/>
          <c:showPercent val="0"/>
          <c:showBubbleSize val="0"/>
        </c:dLbls>
        <c:marker val="1"/>
        <c:smooth val="0"/>
        <c:axId val="593178088"/>
        <c:axId val="593172184"/>
      </c:lineChart>
      <c:catAx>
        <c:axId val="179901568"/>
        <c:scaling>
          <c:orientation val="minMax"/>
        </c:scaling>
        <c:delete val="0"/>
        <c:axPos val="b"/>
        <c:numFmt formatCode="General" sourceLinked="1"/>
        <c:majorTickMark val="out"/>
        <c:minorTickMark val="none"/>
        <c:tickLblPos val="nextTo"/>
        <c:txPr>
          <a:bodyPr rot="-5400000" vert="horz"/>
          <a:lstStyle/>
          <a:p>
            <a:pPr>
              <a:defRPr sz="1200">
                <a:latin typeface="Century" panose="02040604050505020304" pitchFamily="18" charset="0"/>
              </a:defRPr>
            </a:pPr>
            <a:endParaRPr lang="ja-JP"/>
          </a:p>
        </c:txPr>
        <c:crossAx val="179903104"/>
        <c:crosses val="autoZero"/>
        <c:auto val="1"/>
        <c:lblAlgn val="ctr"/>
        <c:lblOffset val="100"/>
        <c:noMultiLvlLbl val="0"/>
      </c:catAx>
      <c:valAx>
        <c:axId val="179903104"/>
        <c:scaling>
          <c:orientation val="minMax"/>
          <c:max val="550"/>
          <c:min val="0"/>
        </c:scaling>
        <c:delete val="0"/>
        <c:axPos val="l"/>
        <c:numFmt formatCode="#,##0_ " sourceLinked="0"/>
        <c:majorTickMark val="out"/>
        <c:minorTickMark val="none"/>
        <c:tickLblPos val="nextTo"/>
        <c:txPr>
          <a:bodyPr/>
          <a:lstStyle/>
          <a:p>
            <a:pPr>
              <a:defRPr sz="1200">
                <a:latin typeface="Century" panose="02040604050505020304" pitchFamily="18" charset="0"/>
              </a:defRPr>
            </a:pPr>
            <a:endParaRPr lang="ja-JP"/>
          </a:p>
        </c:txPr>
        <c:crossAx val="179901568"/>
        <c:crosses val="autoZero"/>
        <c:crossBetween val="between"/>
      </c:valAx>
      <c:valAx>
        <c:axId val="593172184"/>
        <c:scaling>
          <c:orientation val="minMax"/>
        </c:scaling>
        <c:delete val="0"/>
        <c:axPos val="r"/>
        <c:numFmt formatCode="#,##0.0%;[Red]\-#,##0.0%" sourceLinked="1"/>
        <c:majorTickMark val="out"/>
        <c:minorTickMark val="none"/>
        <c:tickLblPos val="none"/>
        <c:spPr>
          <a:noFill/>
          <a:ln>
            <a:noFill/>
          </a:ln>
        </c:spPr>
        <c:crossAx val="593178088"/>
        <c:crosses val="max"/>
        <c:crossBetween val="between"/>
      </c:valAx>
      <c:catAx>
        <c:axId val="593178088"/>
        <c:scaling>
          <c:orientation val="minMax"/>
        </c:scaling>
        <c:delete val="1"/>
        <c:axPos val="b"/>
        <c:majorTickMark val="out"/>
        <c:minorTickMark val="none"/>
        <c:tickLblPos val="nextTo"/>
        <c:crossAx val="593172184"/>
        <c:crosses val="autoZero"/>
        <c:auto val="1"/>
        <c:lblAlgn val="ctr"/>
        <c:lblOffset val="100"/>
        <c:noMultiLvlLbl val="0"/>
      </c:catAx>
    </c:plotArea>
    <c:plotVisOnly val="1"/>
    <c:dispBlanksAs val="gap"/>
    <c:showDLblsOverMax val="0"/>
  </c:chart>
  <c:spPr>
    <a:solidFill>
      <a:schemeClr val="bg1"/>
    </a:solidFill>
    <a:ln>
      <a:noFill/>
    </a:ln>
  </c:spPr>
  <c:printSettings>
    <c:headerFooter/>
    <c:pageMargins b="0.75000000000000056" l="0.70000000000000051" r="0.70000000000000051" t="0.75000000000000056" header="0.30000000000000027" footer="0.30000000000000027"/>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353338934121876"/>
          <c:y val="0.20400000000000001"/>
          <c:w val="0.56481961298153893"/>
          <c:h val="0.61455768618934614"/>
        </c:manualLayout>
      </c:layout>
      <c:doughnutChart>
        <c:varyColors val="1"/>
        <c:ser>
          <c:idx val="2"/>
          <c:order val="0"/>
          <c:tx>
            <c:strRef>
              <c:f>'リンク切公表時非表示（グラフの添え物）'!$AP$22</c:f>
              <c:strCache>
                <c:ptCount val="1"/>
                <c:pt idx="0">
                  <c:v>2005年度</c:v>
                </c:pt>
              </c:strCache>
            </c:strRef>
          </c:tx>
          <c:spPr>
            <a:noFill/>
            <a:ln>
              <a:noFill/>
            </a:ln>
          </c:spPr>
          <c:dLbls>
            <c:dLbl>
              <c:idx val="0"/>
              <c:layout>
                <c:manualLayout>
                  <c:x val="-2.9976268246706961E-3"/>
                  <c:y val="-9.9348703690070178E-2"/>
                </c:manualLayout>
              </c:layout>
              <c:showLegendKey val="0"/>
              <c:showVal val="1"/>
              <c:showCatName val="0"/>
              <c:showSerName val="1"/>
              <c:showPercent val="0"/>
              <c:showBubbleSize val="0"/>
              <c:separator>
</c:separator>
              <c:extLst>
                <c:ext xmlns:c15="http://schemas.microsoft.com/office/drawing/2012/chart" uri="{CE6537A1-D6FC-4f65-9D91-7224C49458BB}">
                  <c15:layout>
                    <c:manualLayout>
                      <c:w val="0.52533094394972468"/>
                      <c:h val="0.1211355228831071"/>
                    </c:manualLayout>
                  </c15:layout>
                </c:ext>
                <c:ext xmlns:c16="http://schemas.microsoft.com/office/drawing/2014/chart" uri="{C3380CC4-5D6E-409C-BE32-E72D297353CC}">
                  <c16:uniqueId val="{00000001-BEBF-406B-8245-62793400769C}"/>
                </c:ext>
              </c:extLst>
            </c:dLbl>
            <c:spPr>
              <a:noFill/>
              <a:ln>
                <a:noFill/>
              </a:ln>
              <a:effectLst/>
            </c:spPr>
            <c:txPr>
              <a:bodyPr/>
              <a:lstStyle/>
              <a:p>
                <a:pPr>
                  <a:defRPr>
                    <a:latin typeface="Century" panose="02040604050505020304" pitchFamily="18" charset="0"/>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'リンク切公表時非表示（グラフの添え物）'!$W$22:$W$30</c:f>
              <c:strCache>
                <c:ptCount val="9"/>
                <c:pt idx="0">
                  <c:v>エネルギー転換部門
（製油所・発電所等）</c:v>
                </c:pt>
                <c:pt idx="1">
                  <c:v>産業部門
（工場等）</c:v>
                </c:pt>
                <c:pt idx="2">
                  <c:v>運輸部門
（自動車・船舶等）</c:v>
                </c:pt>
                <c:pt idx="3">
                  <c:v>業務その他部門
（商業･ｻｰﾋﾞｽ･事業所等）</c:v>
                </c:pt>
                <c:pt idx="4">
                  <c:v>家庭部門</c:v>
                </c:pt>
                <c:pt idx="5">
                  <c:v>工業プロセス及び製品の使用
（石灰石消費等）</c:v>
                </c:pt>
                <c:pt idx="6">
                  <c:v>廃棄物
（ﾌﾟﾗｽﾁｯｸ、廃油の焼却）</c:v>
                </c:pt>
                <c:pt idx="7">
                  <c:v>その他
（農業・間接CO2等）</c:v>
                </c:pt>
                <c:pt idx="8">
                  <c:v> 電気熱配分誤差</c:v>
                </c:pt>
              </c:strCache>
            </c:strRef>
          </c:cat>
          <c:val>
            <c:numRef>
              <c:f>'リンク切公表時非表示（グラフの添え物）'!$AP$23</c:f>
              <c:numCache>
                <c:formatCode>##"億"#,###"万トン"</c:formatCode>
                <c:ptCount val="1"/>
                <c:pt idx="0">
                  <c:v>129300</c:v>
                </c:pt>
              </c:numCache>
            </c:numRef>
          </c:val>
          <c:extLst>
            <c:ext xmlns:c16="http://schemas.microsoft.com/office/drawing/2014/chart" uri="{C3380CC4-5D6E-409C-BE32-E72D297353CC}">
              <c16:uniqueId val="{00000000-BEBF-406B-8245-62793400769C}"/>
            </c:ext>
          </c:extLst>
        </c:ser>
        <c:ser>
          <c:idx val="0"/>
          <c:order val="1"/>
          <c:tx>
            <c:strRef>
              <c:f>'5.CO2-Share'!$C$4</c:f>
              <c:strCache>
                <c:ptCount val="1"/>
                <c:pt idx="0">
                  <c:v>■【電気・熱配分前】</c:v>
                </c:pt>
              </c:strCache>
            </c:strRef>
          </c:tx>
          <c:spPr>
            <a:ln>
              <a:solidFill>
                <a:sysClr val="windowText" lastClr="000000"/>
              </a:solidFill>
            </a:ln>
          </c:spPr>
          <c:dPt>
            <c:idx val="0"/>
            <c:bubble3D val="0"/>
            <c:spPr>
              <a:solidFill>
                <a:srgbClr val="9999FF"/>
              </a:solidFill>
              <a:ln>
                <a:solidFill>
                  <a:sysClr val="windowText" lastClr="000000"/>
                </a:solidFill>
              </a:ln>
            </c:spPr>
            <c:extLst>
              <c:ext xmlns:c16="http://schemas.microsoft.com/office/drawing/2014/chart" uri="{C3380CC4-5D6E-409C-BE32-E72D297353CC}">
                <c16:uniqueId val="{00000009-ACC9-47A9-B82F-42385754E875}"/>
              </c:ext>
            </c:extLst>
          </c:dPt>
          <c:dPt>
            <c:idx val="2"/>
            <c:bubble3D val="0"/>
            <c:spPr>
              <a:solidFill>
                <a:srgbClr val="FFFFCC"/>
              </a:solidFill>
              <a:ln>
                <a:solidFill>
                  <a:sysClr val="windowText" lastClr="000000"/>
                </a:solidFill>
              </a:ln>
            </c:spPr>
            <c:extLst>
              <c:ext xmlns:c16="http://schemas.microsoft.com/office/drawing/2014/chart" uri="{C3380CC4-5D6E-409C-BE32-E72D297353CC}">
                <c16:uniqueId val="{0000000B-ACC9-47A9-B82F-42385754E875}"/>
              </c:ext>
            </c:extLst>
          </c:dPt>
          <c:dPt>
            <c:idx val="3"/>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C-ACC9-47A9-B82F-42385754E875}"/>
              </c:ext>
            </c:extLst>
          </c:dPt>
          <c:dPt>
            <c:idx val="4"/>
            <c:bubble3D val="0"/>
            <c:spPr>
              <a:solidFill>
                <a:srgbClr val="6666FF"/>
              </a:solidFill>
              <a:ln>
                <a:solidFill>
                  <a:sysClr val="windowText" lastClr="000000"/>
                </a:solidFill>
              </a:ln>
            </c:spPr>
            <c:extLst>
              <c:ext xmlns:c16="http://schemas.microsoft.com/office/drawing/2014/chart" uri="{C3380CC4-5D6E-409C-BE32-E72D297353CC}">
                <c16:uniqueId val="{0000000D-ACC9-47A9-B82F-42385754E875}"/>
              </c:ext>
            </c:extLst>
          </c:dPt>
          <c:dPt>
            <c:idx val="6"/>
            <c:bubble3D val="0"/>
            <c:spPr>
              <a:solidFill>
                <a:schemeClr val="tx2">
                  <a:lumMod val="60000"/>
                  <a:lumOff val="40000"/>
                </a:schemeClr>
              </a:solidFill>
              <a:ln>
                <a:solidFill>
                  <a:sysClr val="windowText" lastClr="000000"/>
                </a:solidFill>
              </a:ln>
            </c:spPr>
            <c:extLst>
              <c:ext xmlns:c16="http://schemas.microsoft.com/office/drawing/2014/chart" uri="{C3380CC4-5D6E-409C-BE32-E72D297353CC}">
                <c16:uniqueId val="{00000010-ACC9-47A9-B82F-42385754E875}"/>
              </c:ext>
            </c:extLst>
          </c:dPt>
          <c:dLbls>
            <c:dLbl>
              <c:idx val="0"/>
              <c:layout>
                <c:manualLayout>
                  <c:x val="0.18313105243504207"/>
                  <c:y val="-0.12437954976084266"/>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ACC9-47A9-B82F-42385754E875}"/>
                </c:ext>
              </c:extLst>
            </c:dLbl>
            <c:dLbl>
              <c:idx val="1"/>
              <c:layout>
                <c:manualLayout>
                  <c:x val="0.3571997097616485"/>
                  <c:y val="-6.0800110265362008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ACC9-47A9-B82F-42385754E875}"/>
                </c:ext>
              </c:extLst>
            </c:dLbl>
            <c:dLbl>
              <c:idx val="2"/>
              <c:layout>
                <c:manualLayout>
                  <c:x val="-6.7587580177872489E-2"/>
                  <c:y val="0.37802364837748836"/>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232372906240455"/>
                      <c:h val="4.9297805597517036E-2"/>
                    </c:manualLayout>
                  </c15:layout>
                </c:ext>
                <c:ext xmlns:c16="http://schemas.microsoft.com/office/drawing/2014/chart" uri="{C3380CC4-5D6E-409C-BE32-E72D297353CC}">
                  <c16:uniqueId val="{0000000B-ACC9-47A9-B82F-42385754E875}"/>
                </c:ext>
              </c:extLst>
            </c:dLbl>
            <c:dLbl>
              <c:idx val="3"/>
              <c:layout>
                <c:manualLayout>
                  <c:x val="-0.21914057723819419"/>
                  <c:y val="0.36564398126595915"/>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ACC9-47A9-B82F-42385754E875}"/>
                </c:ext>
              </c:extLst>
            </c:dLbl>
            <c:dLbl>
              <c:idx val="4"/>
              <c:layout>
                <c:manualLayout>
                  <c:x val="-0.26118005399717409"/>
                  <c:y val="0.12860694217877042"/>
                </c:manualLayout>
              </c:layout>
              <c:showLegendKey val="0"/>
              <c:showVal val="1"/>
              <c:showCatName val="0"/>
              <c:showSerName val="0"/>
              <c:showPercent val="0"/>
              <c:showBubbleSize val="0"/>
              <c:separator>
</c:separator>
              <c:extLst>
                <c:ext xmlns:c15="http://schemas.microsoft.com/office/drawing/2012/chart" uri="{CE6537A1-D6FC-4f65-9D91-7224C49458BB}">
                  <c15:layout>
                    <c:manualLayout>
                      <c:w val="0.10090763216396108"/>
                      <c:h val="4.895544050513935E-2"/>
                    </c:manualLayout>
                  </c15:layout>
                </c:ext>
                <c:ext xmlns:c16="http://schemas.microsoft.com/office/drawing/2014/chart" uri="{C3380CC4-5D6E-409C-BE32-E72D297353CC}">
                  <c16:uniqueId val="{0000000D-ACC9-47A9-B82F-42385754E875}"/>
                </c:ext>
              </c:extLst>
            </c:dLbl>
            <c:dLbl>
              <c:idx val="5"/>
              <c:layout>
                <c:manualLayout>
                  <c:x val="-0.28521299803281847"/>
                  <c:y val="2.4696230552029162E-3"/>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ACC9-47A9-B82F-42385754E875}"/>
                </c:ext>
              </c:extLst>
            </c:dLbl>
            <c:dLbl>
              <c:idx val="6"/>
              <c:layout>
                <c:manualLayout>
                  <c:x val="-0.15009897278850226"/>
                  <c:y val="-0.16354755553538206"/>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ACC9-47A9-B82F-42385754E875}"/>
                </c:ext>
              </c:extLst>
            </c:dLbl>
            <c:dLbl>
              <c:idx val="7"/>
              <c:layout>
                <c:manualLayout>
                  <c:x val="8.1006619115037398E-2"/>
                  <c:y val="-0.16880079776325163"/>
                </c:manualLayout>
              </c:layout>
              <c:numFmt formatCode="\(0.00%\)" sourceLinked="0"/>
              <c:spPr>
                <a:noFill/>
                <a:ln>
                  <a:noFill/>
                </a:ln>
                <a:effectLst/>
              </c:spPr>
              <c:txPr>
                <a:bodyPr/>
                <a:lstStyle/>
                <a:p>
                  <a:pPr>
                    <a:defRPr sz="90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2190412031767597"/>
                      <c:h val="4.8994188373314665E-2"/>
                    </c:manualLayout>
                  </c15:layout>
                </c:ext>
                <c:ext xmlns:c16="http://schemas.microsoft.com/office/drawing/2014/chart" uri="{C3380CC4-5D6E-409C-BE32-E72D297353CC}">
                  <c16:uniqueId val="{0000000F-ACC9-47A9-B82F-42385754E875}"/>
                </c:ext>
              </c:extLst>
            </c:dLbl>
            <c:numFmt formatCode="&quot;(&quot;0.0%&quot;)&quot;" sourceLinked="0"/>
            <c:spPr>
              <a:noFill/>
              <a:ln>
                <a:noFill/>
              </a:ln>
              <a:effectLst/>
            </c:spPr>
            <c:txPr>
              <a:bodyPr/>
              <a:lstStyle/>
              <a:p>
                <a:pPr>
                  <a:defRPr sz="900"/>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'リンク切公表時非表示（グラフの添え物）'!$W$22:$W$30</c:f>
              <c:strCache>
                <c:ptCount val="9"/>
                <c:pt idx="0">
                  <c:v>エネルギー転換部門
（製油所・発電所等）</c:v>
                </c:pt>
                <c:pt idx="1">
                  <c:v>産業部門
（工場等）</c:v>
                </c:pt>
                <c:pt idx="2">
                  <c:v>運輸部門
（自動車・船舶等）</c:v>
                </c:pt>
                <c:pt idx="3">
                  <c:v>業務その他部門
（商業･ｻｰﾋﾞｽ･事業所等）</c:v>
                </c:pt>
                <c:pt idx="4">
                  <c:v>家庭部門</c:v>
                </c:pt>
                <c:pt idx="5">
                  <c:v>工業プロセス及び製品の使用
（石灰石消費等）</c:v>
                </c:pt>
                <c:pt idx="6">
                  <c:v>廃棄物
（ﾌﾟﾗｽﾁｯｸ、廃油の焼却）</c:v>
                </c:pt>
                <c:pt idx="7">
                  <c:v>その他
（農業・間接CO2等）</c:v>
                </c:pt>
                <c:pt idx="8">
                  <c:v> 電気熱配分誤差</c:v>
                </c:pt>
              </c:strCache>
            </c:strRef>
          </c:cat>
          <c:val>
            <c:numRef>
              <c:f>'5.CO2-Share'!$E$6:$E$13</c:f>
              <c:numCache>
                <c:formatCode>0.0%</c:formatCode>
                <c:ptCount val="8"/>
                <c:pt idx="0">
                  <c:v>0.32773693626596645</c:v>
                </c:pt>
                <c:pt idx="1">
                  <c:v>0.28338194623527352</c:v>
                </c:pt>
                <c:pt idx="2">
                  <c:v>0.18347386415200376</c:v>
                </c:pt>
                <c:pt idx="3">
                  <c:v>7.9104937246564547E-2</c:v>
                </c:pt>
                <c:pt idx="4">
                  <c:v>5.4422594179823383E-2</c:v>
                </c:pt>
                <c:pt idx="5">
                  <c:v>4.3882679597525842E-2</c:v>
                </c:pt>
                <c:pt idx="6">
                  <c:v>2.4471684763535586E-2</c:v>
                </c:pt>
                <c:pt idx="7" formatCode="0.00%">
                  <c:v>3.5253575593070805E-3</c:v>
                </c:pt>
              </c:numCache>
            </c:numRef>
          </c:val>
          <c:extLst>
            <c:ext xmlns:c16="http://schemas.microsoft.com/office/drawing/2014/chart" uri="{C3380CC4-5D6E-409C-BE32-E72D297353CC}">
              <c16:uniqueId val="{00000000-38D6-4B2C-9716-2CD031200908}"/>
            </c:ext>
          </c:extLst>
        </c:ser>
        <c:ser>
          <c:idx val="1"/>
          <c:order val="2"/>
          <c:tx>
            <c:strRef>
              <c:f>'5.CO2-Share'!$C$17</c:f>
              <c:strCache>
                <c:ptCount val="1"/>
                <c:pt idx="0">
                  <c:v>■【電気・熱配分後】</c:v>
                </c:pt>
              </c:strCache>
            </c:strRef>
          </c:tx>
          <c:spPr>
            <a:ln>
              <a:solidFill>
                <a:sysClr val="windowText" lastClr="000000"/>
              </a:solidFill>
            </a:ln>
          </c:spPr>
          <c:dPt>
            <c:idx val="0"/>
            <c:bubble3D val="0"/>
            <c:spPr>
              <a:solidFill>
                <a:srgbClr val="9999FF"/>
              </a:solidFill>
              <a:ln>
                <a:solidFill>
                  <a:sysClr val="windowText" lastClr="000000"/>
                </a:solidFill>
              </a:ln>
            </c:spPr>
            <c:extLst>
              <c:ext xmlns:c16="http://schemas.microsoft.com/office/drawing/2014/chart" uri="{C3380CC4-5D6E-409C-BE32-E72D297353CC}">
                <c16:uniqueId val="{00000000-ACC9-47A9-B82F-42385754E875}"/>
              </c:ext>
            </c:extLst>
          </c:dPt>
          <c:dPt>
            <c:idx val="2"/>
            <c:bubble3D val="0"/>
            <c:spPr>
              <a:solidFill>
                <a:srgbClr val="FFFFCC"/>
              </a:solidFill>
              <a:ln>
                <a:solidFill>
                  <a:sysClr val="windowText" lastClr="000000"/>
                </a:solidFill>
              </a:ln>
            </c:spPr>
            <c:extLst>
              <c:ext xmlns:c16="http://schemas.microsoft.com/office/drawing/2014/chart" uri="{C3380CC4-5D6E-409C-BE32-E72D297353CC}">
                <c16:uniqueId val="{00000002-ACC9-47A9-B82F-42385754E875}"/>
              </c:ext>
            </c:extLst>
          </c:dPt>
          <c:dPt>
            <c:idx val="3"/>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3-ACC9-47A9-B82F-42385754E875}"/>
              </c:ext>
            </c:extLst>
          </c:dPt>
          <c:dPt>
            <c:idx val="4"/>
            <c:bubble3D val="0"/>
            <c:spPr>
              <a:solidFill>
                <a:srgbClr val="6666FF"/>
              </a:solidFill>
              <a:ln>
                <a:solidFill>
                  <a:sysClr val="windowText" lastClr="000000"/>
                </a:solidFill>
              </a:ln>
            </c:spPr>
            <c:extLst>
              <c:ext xmlns:c16="http://schemas.microsoft.com/office/drawing/2014/chart" uri="{C3380CC4-5D6E-409C-BE32-E72D297353CC}">
                <c16:uniqueId val="{00000004-ACC9-47A9-B82F-42385754E875}"/>
              </c:ext>
            </c:extLst>
          </c:dPt>
          <c:dPt>
            <c:idx val="6"/>
            <c:bubble3D val="0"/>
            <c:spPr>
              <a:solidFill>
                <a:schemeClr val="tx2">
                  <a:lumMod val="60000"/>
                  <a:lumOff val="40000"/>
                </a:schemeClr>
              </a:solidFill>
              <a:ln>
                <a:solidFill>
                  <a:sysClr val="windowText" lastClr="000000"/>
                </a:solidFill>
              </a:ln>
            </c:spPr>
            <c:extLst>
              <c:ext xmlns:c16="http://schemas.microsoft.com/office/drawing/2014/chart" uri="{C3380CC4-5D6E-409C-BE32-E72D297353CC}">
                <c16:uniqueId val="{00000006-ACC9-47A9-B82F-42385754E875}"/>
              </c:ext>
            </c:extLst>
          </c:dPt>
          <c:dLbls>
            <c:dLbl>
              <c:idx val="0"/>
              <c:layout>
                <c:manualLayout>
                  <c:x val="0.28036868957006672"/>
                  <c:y val="-4.6140131111715103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8121584754272261"/>
                      <c:h val="0.16006439895690738"/>
                    </c:manualLayout>
                  </c15:layout>
                </c:ext>
                <c:ext xmlns:c16="http://schemas.microsoft.com/office/drawing/2014/chart" uri="{C3380CC4-5D6E-409C-BE32-E72D297353CC}">
                  <c16:uniqueId val="{00000000-ACC9-47A9-B82F-42385754E875}"/>
                </c:ext>
              </c:extLst>
            </c:dLbl>
            <c:dLbl>
              <c:idx val="1"/>
              <c:layout>
                <c:manualLayout>
                  <c:x val="0.15982346823499854"/>
                  <c:y val="3.522720919586543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5426725438201844"/>
                      <c:h val="0.13916795042044203"/>
                    </c:manualLayout>
                  </c15:layout>
                </c:ext>
                <c:ext xmlns:c16="http://schemas.microsoft.com/office/drawing/2014/chart" uri="{C3380CC4-5D6E-409C-BE32-E72D297353CC}">
                  <c16:uniqueId val="{00000001-ACC9-47A9-B82F-42385754E875}"/>
                </c:ext>
              </c:extLst>
            </c:dLbl>
            <c:dLbl>
              <c:idx val="2"/>
              <c:layout>
                <c:manualLayout>
                  <c:x val="-0.183151470146002"/>
                  <c:y val="8.8494041961727068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3083555882448745"/>
                      <c:h val="0.13190576961292541"/>
                    </c:manualLayout>
                  </c15:layout>
                </c:ext>
                <c:ext xmlns:c16="http://schemas.microsoft.com/office/drawing/2014/chart" uri="{C3380CC4-5D6E-409C-BE32-E72D297353CC}">
                  <c16:uniqueId val="{00000002-ACC9-47A9-B82F-42385754E875}"/>
                </c:ext>
              </c:extLst>
            </c:dLbl>
            <c:dLbl>
              <c:idx val="3"/>
              <c:layout>
                <c:manualLayout>
                  <c:x val="-0.13659070963465753"/>
                  <c:y val="0.12227360312551376"/>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1187640416020895"/>
                      <c:h val="0.16330842583464292"/>
                    </c:manualLayout>
                  </c15:layout>
                </c:ext>
                <c:ext xmlns:c16="http://schemas.microsoft.com/office/drawing/2014/chart" uri="{C3380CC4-5D6E-409C-BE32-E72D297353CC}">
                  <c16:uniqueId val="{00000003-ACC9-47A9-B82F-42385754E875}"/>
                </c:ext>
              </c:extLst>
            </c:dLbl>
            <c:dLbl>
              <c:idx val="4"/>
              <c:layout>
                <c:manualLayout>
                  <c:x val="-0.18762342093200124"/>
                  <c:y val="8.7681028656262677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4379521106720186"/>
                      <c:h val="0.11050615233115478"/>
                    </c:manualLayout>
                  </c15:layout>
                </c:ext>
                <c:ext xmlns:c16="http://schemas.microsoft.com/office/drawing/2014/chart" uri="{C3380CC4-5D6E-409C-BE32-E72D297353CC}">
                  <c16:uniqueId val="{00000004-ACC9-47A9-B82F-42385754E875}"/>
                </c:ext>
              </c:extLst>
            </c:dLbl>
            <c:dLbl>
              <c:idx val="5"/>
              <c:layout>
                <c:manualLayout>
                  <c:x val="-0.26420045896181721"/>
                  <c:y val="-9.8326867052189511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5951647083760768"/>
                      <c:h val="0.14252822090270353"/>
                    </c:manualLayout>
                  </c15:layout>
                </c:ext>
                <c:ext xmlns:c16="http://schemas.microsoft.com/office/drawing/2014/chart" uri="{C3380CC4-5D6E-409C-BE32-E72D297353CC}">
                  <c16:uniqueId val="{00000005-ACC9-47A9-B82F-42385754E875}"/>
                </c:ext>
              </c:extLst>
            </c:dLbl>
            <c:dLbl>
              <c:idx val="6"/>
              <c:layout>
                <c:manualLayout>
                  <c:x val="-0.14859986432254038"/>
                  <c:y val="-0.174015153737702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0266530202397346"/>
                      <c:h val="0.13893573998187703"/>
                    </c:manualLayout>
                  </c15:layout>
                </c:ext>
                <c:ext xmlns:c16="http://schemas.microsoft.com/office/drawing/2014/chart" uri="{C3380CC4-5D6E-409C-BE32-E72D297353CC}">
                  <c16:uniqueId val="{00000006-ACC9-47A9-B82F-42385754E875}"/>
                </c:ext>
              </c:extLst>
            </c:dLbl>
            <c:dLbl>
              <c:idx val="7"/>
              <c:layout>
                <c:manualLayout>
                  <c:x val="7.8010762612126222E-2"/>
                  <c:y val="-0.17221905166253265"/>
                </c:manualLayout>
              </c:layout>
              <c:numFmt formatCode="0.00%" sourceLinked="0"/>
              <c:spPr>
                <a:noFill/>
                <a:ln>
                  <a:noFill/>
                </a:ln>
                <a:effectLst/>
              </c:spPr>
              <c:txPr>
                <a:bodyPr/>
                <a:lstStyle/>
                <a:p>
                  <a:pPr>
                    <a:defRPr sz="90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040913788162828"/>
                      <c:h val="0.13542075479740123"/>
                    </c:manualLayout>
                  </c15:layout>
                </c:ext>
                <c:ext xmlns:c16="http://schemas.microsoft.com/office/drawing/2014/chart" uri="{C3380CC4-5D6E-409C-BE32-E72D297353CC}">
                  <c16:uniqueId val="{00000007-ACC9-47A9-B82F-42385754E875}"/>
                </c:ext>
              </c:extLst>
            </c:dLbl>
            <c:dLbl>
              <c:idx val="8"/>
              <c:delete val="1"/>
              <c:extLst>
                <c:ext xmlns:c15="http://schemas.microsoft.com/office/drawing/2012/chart" uri="{CE6537A1-D6FC-4f65-9D91-7224C49458BB}"/>
                <c:ext xmlns:c16="http://schemas.microsoft.com/office/drawing/2014/chart" uri="{C3380CC4-5D6E-409C-BE32-E72D297353CC}">
                  <c16:uniqueId val="{00000000-BF8D-43BC-A4EA-C0DEACC62DC6}"/>
                </c:ext>
              </c:extLst>
            </c:dLbl>
            <c:numFmt formatCode="0.0%" sourceLinked="0"/>
            <c:spPr>
              <a:noFill/>
              <a:ln>
                <a:noFill/>
              </a:ln>
              <a:effectLst/>
            </c:spPr>
            <c:txPr>
              <a:bodyPr/>
              <a:lstStyle/>
              <a:p>
                <a:pPr>
                  <a:defRPr sz="900"/>
                </a:pPr>
                <a:endParaRPr lang="ja-JP"/>
              </a:p>
            </c:txPr>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rect">
                    <a:avLst/>
                  </a:prstGeom>
                </c15:spPr>
              </c:ext>
            </c:extLst>
          </c:dLbls>
          <c:cat>
            <c:strRef>
              <c:f>'リンク切公表時非表示（グラフの添え物）'!$W$22:$W$30</c:f>
              <c:strCache>
                <c:ptCount val="9"/>
                <c:pt idx="0">
                  <c:v>エネルギー転換部門
（製油所・発電所等）</c:v>
                </c:pt>
                <c:pt idx="1">
                  <c:v>産業部門
（工場等）</c:v>
                </c:pt>
                <c:pt idx="2">
                  <c:v>運輸部門
（自動車・船舶等）</c:v>
                </c:pt>
                <c:pt idx="3">
                  <c:v>業務その他部門
（商業･ｻｰﾋﾞｽ･事業所等）</c:v>
                </c:pt>
                <c:pt idx="4">
                  <c:v>家庭部門</c:v>
                </c:pt>
                <c:pt idx="5">
                  <c:v>工業プロセス及び製品の使用
（石灰石消費等）</c:v>
                </c:pt>
                <c:pt idx="6">
                  <c:v>廃棄物
（ﾌﾟﾗｽﾁｯｸ、廃油の焼却）</c:v>
                </c:pt>
                <c:pt idx="7">
                  <c:v>その他
（農業・間接CO2等）</c:v>
                </c:pt>
                <c:pt idx="8">
                  <c:v> 電気熱配分誤差</c:v>
                </c:pt>
              </c:strCache>
            </c:strRef>
          </c:cat>
          <c:val>
            <c:numRef>
              <c:f>'5.CO2-Share'!$E$19:$E$26</c:f>
              <c:numCache>
                <c:formatCode>0.0%</c:formatCode>
                <c:ptCount val="8"/>
                <c:pt idx="0">
                  <c:v>7.579569673976326E-2</c:v>
                </c:pt>
                <c:pt idx="1">
                  <c:v>0.36138789314491576</c:v>
                </c:pt>
                <c:pt idx="2">
                  <c:v>0.18876057983918737</c:v>
                </c:pt>
                <c:pt idx="3">
                  <c:v>0.1703865270145451</c:v>
                </c:pt>
                <c:pt idx="4">
                  <c:v>0.13178958134122018</c:v>
                </c:pt>
                <c:pt idx="5">
                  <c:v>4.3882679597525842E-2</c:v>
                </c:pt>
                <c:pt idx="6">
                  <c:v>2.4471684763535586E-2</c:v>
                </c:pt>
                <c:pt idx="7" formatCode="0.00%">
                  <c:v>3.5253575593070805E-3</c:v>
                </c:pt>
              </c:numCache>
            </c:numRef>
          </c:val>
          <c:extLst>
            <c:ext xmlns:c16="http://schemas.microsoft.com/office/drawing/2014/chart" uri="{C3380CC4-5D6E-409C-BE32-E72D297353CC}">
              <c16:uniqueId val="{00000001-38D6-4B2C-9716-2CD031200908}"/>
            </c:ext>
          </c:extLst>
        </c:ser>
        <c:dLbls>
          <c:showLegendKey val="0"/>
          <c:showVal val="0"/>
          <c:showCatName val="0"/>
          <c:showSerName val="0"/>
          <c:showPercent val="0"/>
          <c:showBubbleSize val="0"/>
          <c:showLeaderLines val="0"/>
        </c:dLbls>
        <c:firstSliceAng val="0"/>
        <c:holeSize val="25"/>
      </c:doughnutChart>
      <c:spPr>
        <a:noFill/>
        <a:ln w="25400">
          <a:noFill/>
        </a:ln>
      </c:spPr>
    </c:plotArea>
    <c:plotVisOnly val="1"/>
    <c:dispBlanksAs val="zero"/>
    <c:showDLblsOverMax val="0"/>
  </c:chart>
  <c:spPr>
    <a:noFill/>
    <a:ln>
      <a:noFill/>
    </a:ln>
  </c:spPr>
  <c:txPr>
    <a:bodyPr/>
    <a:lstStyle/>
    <a:p>
      <a:pPr>
        <a:defRPr>
          <a:latin typeface="Century" panose="02040604050505020304" pitchFamily="18" charset="0"/>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496190750920278"/>
          <c:y val="0.19705559109122714"/>
          <c:w val="0.50097492411957445"/>
          <c:h val="0.59589304574227753"/>
        </c:manualLayout>
      </c:layout>
      <c:doughnutChart>
        <c:varyColors val="1"/>
        <c:ser>
          <c:idx val="2"/>
          <c:order val="0"/>
          <c:tx>
            <c:strRef>
              <c:f>'リンク切公表時非表示（グラフの添え物）'!$AX$22</c:f>
              <c:strCache>
                <c:ptCount val="1"/>
                <c:pt idx="0">
                  <c:v>2013年度</c:v>
                </c:pt>
              </c:strCache>
            </c:strRef>
          </c:tx>
          <c:spPr>
            <a:noFill/>
            <a:ln>
              <a:noFill/>
            </a:ln>
          </c:spPr>
          <c:dLbls>
            <c:dLbl>
              <c:idx val="0"/>
              <c:layout>
                <c:manualLayout>
                  <c:x val="1.4500807034204684E-3"/>
                  <c:y val="-8.4539359656057328E-2"/>
                </c:manualLayout>
              </c:layout>
              <c:spPr>
                <a:noFill/>
                <a:ln>
                  <a:noFill/>
                </a:ln>
                <a:effectLst/>
              </c:spPr>
              <c:txPr>
                <a:bodyPr wrap="square" lIns="38100" tIns="19050" rIns="38100" bIns="19050" anchor="ctr">
                  <a:noAutofit/>
                </a:bodyPr>
                <a:lstStyle/>
                <a:p>
                  <a:pPr>
                    <a:defRPr>
                      <a:latin typeface="Century" panose="02040604050505020304" pitchFamily="18" charset="0"/>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9501402003527789"/>
                      <c:h val="0.10628697530026593"/>
                    </c:manualLayout>
                  </c15:layout>
                </c:ext>
                <c:ext xmlns:c16="http://schemas.microsoft.com/office/drawing/2014/chart" uri="{C3380CC4-5D6E-409C-BE32-E72D297353CC}">
                  <c16:uniqueId val="{00000001-40E0-4276-A7D0-32C44A887AD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cat>
            <c:strRef>
              <c:f>'リンク切公表時非表示（グラフの添え物）'!$W$22:$W$30</c:f>
              <c:strCache>
                <c:ptCount val="9"/>
                <c:pt idx="0">
                  <c:v>エネルギー転換部門
（製油所・発電所等）</c:v>
                </c:pt>
                <c:pt idx="1">
                  <c:v>産業部門
（工場等）</c:v>
                </c:pt>
                <c:pt idx="2">
                  <c:v>運輸部門
（自動車・船舶等）</c:v>
                </c:pt>
                <c:pt idx="3">
                  <c:v>業務その他部門
（商業･ｻｰﾋﾞｽ･事業所等）</c:v>
                </c:pt>
                <c:pt idx="4">
                  <c:v>家庭部門</c:v>
                </c:pt>
                <c:pt idx="5">
                  <c:v>工業プロセス及び製品の使用
（石灰石消費等）</c:v>
                </c:pt>
                <c:pt idx="6">
                  <c:v>廃棄物
（ﾌﾟﾗｽﾁｯｸ、廃油の焼却）</c:v>
                </c:pt>
                <c:pt idx="7">
                  <c:v>その他
（農業・間接CO2等）</c:v>
                </c:pt>
                <c:pt idx="8">
                  <c:v> 電気熱配分誤差</c:v>
                </c:pt>
              </c:strCache>
            </c:strRef>
          </c:cat>
          <c:val>
            <c:numRef>
              <c:f>'リンク切公表時非表示（グラフの添え物）'!$AX$23</c:f>
              <c:numCache>
                <c:formatCode>##"億"#,###"万トン"</c:formatCode>
                <c:ptCount val="1"/>
                <c:pt idx="0">
                  <c:v>131700</c:v>
                </c:pt>
              </c:numCache>
            </c:numRef>
          </c:val>
          <c:extLst>
            <c:ext xmlns:c16="http://schemas.microsoft.com/office/drawing/2014/chart" uri="{C3380CC4-5D6E-409C-BE32-E72D297353CC}">
              <c16:uniqueId val="{00000000-40E0-4276-A7D0-32C44A887AD2}"/>
            </c:ext>
          </c:extLst>
        </c:ser>
        <c:ser>
          <c:idx val="0"/>
          <c:order val="1"/>
          <c:tx>
            <c:strRef>
              <c:f>'5.CO2-Share'!$C$4</c:f>
              <c:strCache>
                <c:ptCount val="1"/>
                <c:pt idx="0">
                  <c:v>■【電気・熱配分前】</c:v>
                </c:pt>
              </c:strCache>
            </c:strRef>
          </c:tx>
          <c:spPr>
            <a:ln>
              <a:solidFill>
                <a:sysClr val="windowText" lastClr="000000"/>
              </a:solidFill>
            </a:ln>
          </c:spPr>
          <c:dPt>
            <c:idx val="0"/>
            <c:bubble3D val="0"/>
            <c:spPr>
              <a:solidFill>
                <a:srgbClr val="9999FF"/>
              </a:solidFill>
              <a:ln>
                <a:solidFill>
                  <a:sysClr val="windowText" lastClr="000000"/>
                </a:solidFill>
              </a:ln>
            </c:spPr>
            <c:extLst>
              <c:ext xmlns:c16="http://schemas.microsoft.com/office/drawing/2014/chart" uri="{C3380CC4-5D6E-409C-BE32-E72D297353CC}">
                <c16:uniqueId val="{00000009-F4AE-48A0-BF2C-DDCC9757A7D0}"/>
              </c:ext>
            </c:extLst>
          </c:dPt>
          <c:dPt>
            <c:idx val="2"/>
            <c:bubble3D val="0"/>
            <c:spPr>
              <a:solidFill>
                <a:srgbClr val="FFFFCC"/>
              </a:solidFill>
              <a:ln>
                <a:solidFill>
                  <a:sysClr val="windowText" lastClr="000000"/>
                </a:solidFill>
              </a:ln>
            </c:spPr>
            <c:extLst>
              <c:ext xmlns:c16="http://schemas.microsoft.com/office/drawing/2014/chart" uri="{C3380CC4-5D6E-409C-BE32-E72D297353CC}">
                <c16:uniqueId val="{0000000A-F4AE-48A0-BF2C-DDCC9757A7D0}"/>
              </c:ext>
            </c:extLst>
          </c:dPt>
          <c:dPt>
            <c:idx val="3"/>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B-F4AE-48A0-BF2C-DDCC9757A7D0}"/>
              </c:ext>
            </c:extLst>
          </c:dPt>
          <c:dPt>
            <c:idx val="4"/>
            <c:bubble3D val="0"/>
            <c:spPr>
              <a:solidFill>
                <a:srgbClr val="6666FF"/>
              </a:solidFill>
              <a:ln>
                <a:solidFill>
                  <a:sysClr val="windowText" lastClr="000000"/>
                </a:solidFill>
              </a:ln>
            </c:spPr>
            <c:extLst>
              <c:ext xmlns:c16="http://schemas.microsoft.com/office/drawing/2014/chart" uri="{C3380CC4-5D6E-409C-BE32-E72D297353CC}">
                <c16:uniqueId val="{0000000C-F4AE-48A0-BF2C-DDCC9757A7D0}"/>
              </c:ext>
            </c:extLst>
          </c:dPt>
          <c:dPt>
            <c:idx val="6"/>
            <c:bubble3D val="0"/>
            <c:spPr>
              <a:solidFill>
                <a:schemeClr val="tx2">
                  <a:lumMod val="60000"/>
                  <a:lumOff val="40000"/>
                </a:schemeClr>
              </a:solidFill>
              <a:ln>
                <a:solidFill>
                  <a:sysClr val="windowText" lastClr="000000"/>
                </a:solidFill>
              </a:ln>
            </c:spPr>
            <c:extLst>
              <c:ext xmlns:c16="http://schemas.microsoft.com/office/drawing/2014/chart" uri="{C3380CC4-5D6E-409C-BE32-E72D297353CC}">
                <c16:uniqueId val="{0000000D-F4AE-48A0-BF2C-DDCC9757A7D0}"/>
              </c:ext>
            </c:extLst>
          </c:dPt>
          <c:dLbls>
            <c:dLbl>
              <c:idx val="0"/>
              <c:layout>
                <c:manualLayout>
                  <c:x val="0.20419164452946822"/>
                  <c:y val="-0.1763667916824836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F4AE-48A0-BF2C-DDCC9757A7D0}"/>
                </c:ext>
              </c:extLst>
            </c:dLbl>
            <c:dLbl>
              <c:idx val="1"/>
              <c:layout>
                <c:manualLayout>
                  <c:x val="0.38850514699853395"/>
                  <c:y val="-1.7714358543605101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F4AE-48A0-BF2C-DDCC9757A7D0}"/>
                </c:ext>
              </c:extLst>
            </c:dLbl>
            <c:dLbl>
              <c:idx val="2"/>
              <c:layout>
                <c:manualLayout>
                  <c:x val="-3.8012944065803432E-2"/>
                  <c:y val="0.42420465164316051"/>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F4AE-48A0-BF2C-DDCC9757A7D0}"/>
                </c:ext>
              </c:extLst>
            </c:dLbl>
            <c:dLbl>
              <c:idx val="3"/>
              <c:layout>
                <c:manualLayout>
                  <c:x val="-0.22490342882762265"/>
                  <c:y val="0.37021473897477508"/>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F4AE-48A0-BF2C-DDCC9757A7D0}"/>
                </c:ext>
              </c:extLst>
            </c:dLbl>
            <c:dLbl>
              <c:idx val="4"/>
              <c:layout>
                <c:manualLayout>
                  <c:x val="-0.28315674963576687"/>
                  <c:y val="9.4849044362394608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F4AE-48A0-BF2C-DDCC9757A7D0}"/>
                </c:ext>
              </c:extLst>
            </c:dLbl>
            <c:dLbl>
              <c:idx val="5"/>
              <c:layout>
                <c:manualLayout>
                  <c:x val="-0.30185306107719823"/>
                  <c:y val="-2.323871355483129E-2"/>
                </c:manualLayout>
              </c:layout>
              <c:numFmt formatCode="&quot;(&quot;0.0%&quot;)&quot;" sourceLinked="0"/>
              <c:spPr>
                <a:noFill/>
                <a:ln>
                  <a:noFill/>
                </a:ln>
                <a:effectLst/>
              </c:spPr>
              <c:txPr>
                <a:bodyPr wrap="square" lIns="38100" tIns="19050" rIns="38100" bIns="19050" anchor="ctr">
                  <a:noAutofit/>
                </a:bodyPr>
                <a:lstStyle/>
                <a:p>
                  <a:pPr>
                    <a:defRPr sz="900">
                      <a:latin typeface="Century" panose="02040604050505020304" pitchFamily="18" charset="0"/>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0953625053301713"/>
                      <c:h val="5.2003430198159319E-2"/>
                    </c:manualLayout>
                  </c15:layout>
                </c:ext>
                <c:ext xmlns:c16="http://schemas.microsoft.com/office/drawing/2014/chart" uri="{C3380CC4-5D6E-409C-BE32-E72D297353CC}">
                  <c16:uniqueId val="{0000000E-F4AE-48A0-BF2C-DDCC9757A7D0}"/>
                </c:ext>
              </c:extLst>
            </c:dLbl>
            <c:dLbl>
              <c:idx val="6"/>
              <c:layout>
                <c:manualLayout>
                  <c:x val="-0.13143546113091678"/>
                  <c:y val="-0.17276162265293196"/>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F4AE-48A0-BF2C-DDCC9757A7D0}"/>
                </c:ext>
              </c:extLst>
            </c:dLbl>
            <c:dLbl>
              <c:idx val="7"/>
              <c:layout>
                <c:manualLayout>
                  <c:x val="9.3273831833119797E-2"/>
                  <c:y val="-0.16027977210387501"/>
                </c:manualLayout>
              </c:layout>
              <c:numFmt formatCode="\(0.00%\)" sourceLinked="0"/>
              <c:spPr>
                <a:noFill/>
                <a:ln>
                  <a:noFill/>
                </a:ln>
                <a:effectLst/>
              </c:spPr>
              <c:txPr>
                <a:bodyPr wrap="square" lIns="38100" tIns="19050" rIns="38100" bIns="19050" anchor="ctr">
                  <a:noAutofit/>
                </a:bodyPr>
                <a:lstStyle/>
                <a:p>
                  <a:pPr>
                    <a:defRPr sz="900">
                      <a:latin typeface="Century" panose="02040604050505020304" pitchFamily="18" charset="0"/>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1258509717185157"/>
                      <c:h val="4.8670743277355474E-2"/>
                    </c:manualLayout>
                  </c15:layout>
                </c:ext>
                <c:ext xmlns:c16="http://schemas.microsoft.com/office/drawing/2014/chart" uri="{C3380CC4-5D6E-409C-BE32-E72D297353CC}">
                  <c16:uniqueId val="{0000000F-F4AE-48A0-BF2C-DDCC9757A7D0}"/>
                </c:ext>
              </c:extLst>
            </c:dLbl>
            <c:numFmt formatCode="&quot;(&quot;0.0%&quot;)&quot;" sourceLinked="0"/>
            <c:spPr>
              <a:noFill/>
              <a:ln>
                <a:noFill/>
              </a:ln>
              <a:effectLst/>
            </c:spPr>
            <c:txPr>
              <a:bodyPr wrap="square" lIns="38100" tIns="19050" rIns="38100" bIns="19050" anchor="ctr">
                <a:spAutoFit/>
              </a:bodyPr>
              <a:lstStyle/>
              <a:p>
                <a:pPr>
                  <a:defRPr sz="900">
                    <a:latin typeface="Century" panose="02040604050505020304" pitchFamily="18" charset="0"/>
                  </a:defRPr>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'リンク切公表時非表示（グラフの添え物）'!$W$22:$W$30</c:f>
              <c:strCache>
                <c:ptCount val="9"/>
                <c:pt idx="0">
                  <c:v>エネルギー転換部門
（製油所・発電所等）</c:v>
                </c:pt>
                <c:pt idx="1">
                  <c:v>産業部門
（工場等）</c:v>
                </c:pt>
                <c:pt idx="2">
                  <c:v>運輸部門
（自動車・船舶等）</c:v>
                </c:pt>
                <c:pt idx="3">
                  <c:v>業務その他部門
（商業･ｻｰﾋﾞｽ･事業所等）</c:v>
                </c:pt>
                <c:pt idx="4">
                  <c:v>家庭部門</c:v>
                </c:pt>
                <c:pt idx="5">
                  <c:v>工業プロセス及び製品の使用
（石灰石消費等）</c:v>
                </c:pt>
                <c:pt idx="6">
                  <c:v>廃棄物
（ﾌﾟﾗｽﾁｯｸ、廃油の焼却）</c:v>
                </c:pt>
                <c:pt idx="7">
                  <c:v>その他
（農業・間接CO2等）</c:v>
                </c:pt>
                <c:pt idx="8">
                  <c:v> 電気熱配分誤差</c:v>
                </c:pt>
              </c:strCache>
            </c:strRef>
          </c:cat>
          <c:val>
            <c:numRef>
              <c:f>'5.CO2-Share'!$G$6:$G$13</c:f>
              <c:numCache>
                <c:formatCode>0.0%</c:formatCode>
                <c:ptCount val="8"/>
                <c:pt idx="0">
                  <c:v>0.39851047932270933</c:v>
                </c:pt>
                <c:pt idx="1">
                  <c:v>0.25213041716787687</c:v>
                </c:pt>
                <c:pt idx="2">
                  <c:v>0.16309493084898544</c:v>
                </c:pt>
                <c:pt idx="3">
                  <c:v>7.8135551485745761E-2</c:v>
                </c:pt>
                <c:pt idx="4">
                  <c:v>4.578946381761876E-2</c:v>
                </c:pt>
                <c:pt idx="5">
                  <c:v>3.7372785744534252E-2</c:v>
                </c:pt>
                <c:pt idx="6">
                  <c:v>2.2291658914476216E-2</c:v>
                </c:pt>
                <c:pt idx="7" formatCode="0.00%">
                  <c:v>2.6747126980533613E-3</c:v>
                </c:pt>
              </c:numCache>
            </c:numRef>
          </c:val>
          <c:extLst>
            <c:ext xmlns:c16="http://schemas.microsoft.com/office/drawing/2014/chart" uri="{C3380CC4-5D6E-409C-BE32-E72D297353CC}">
              <c16:uniqueId val="{00000000-2834-471A-9B6F-40E3E8FF6D36}"/>
            </c:ext>
          </c:extLst>
        </c:ser>
        <c:ser>
          <c:idx val="1"/>
          <c:order val="2"/>
          <c:tx>
            <c:strRef>
              <c:f>'5.CO2-Share'!$C$17</c:f>
              <c:strCache>
                <c:ptCount val="1"/>
                <c:pt idx="0">
                  <c:v>■【電気・熱配分後】</c:v>
                </c:pt>
              </c:strCache>
            </c:strRef>
          </c:tx>
          <c:spPr>
            <a:ln>
              <a:solidFill>
                <a:sysClr val="windowText" lastClr="000000"/>
              </a:solidFill>
            </a:ln>
          </c:spPr>
          <c:dPt>
            <c:idx val="0"/>
            <c:bubble3D val="0"/>
            <c:spPr>
              <a:solidFill>
                <a:srgbClr val="9999FF"/>
              </a:solidFill>
              <a:ln>
                <a:solidFill>
                  <a:sysClr val="windowText" lastClr="000000"/>
                </a:solidFill>
              </a:ln>
            </c:spPr>
            <c:extLst>
              <c:ext xmlns:c16="http://schemas.microsoft.com/office/drawing/2014/chart" uri="{C3380CC4-5D6E-409C-BE32-E72D297353CC}">
                <c16:uniqueId val="{00000000-F4AE-48A0-BF2C-DDCC9757A7D0}"/>
              </c:ext>
            </c:extLst>
          </c:dPt>
          <c:dPt>
            <c:idx val="2"/>
            <c:bubble3D val="0"/>
            <c:spPr>
              <a:solidFill>
                <a:srgbClr val="FFFFCC"/>
              </a:solidFill>
              <a:ln>
                <a:solidFill>
                  <a:sysClr val="windowText" lastClr="000000"/>
                </a:solidFill>
              </a:ln>
            </c:spPr>
            <c:extLst>
              <c:ext xmlns:c16="http://schemas.microsoft.com/office/drawing/2014/chart" uri="{C3380CC4-5D6E-409C-BE32-E72D297353CC}">
                <c16:uniqueId val="{00000002-F4AE-48A0-BF2C-DDCC9757A7D0}"/>
              </c:ext>
            </c:extLst>
          </c:dPt>
          <c:dPt>
            <c:idx val="3"/>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3-F4AE-48A0-BF2C-DDCC9757A7D0}"/>
              </c:ext>
            </c:extLst>
          </c:dPt>
          <c:dPt>
            <c:idx val="4"/>
            <c:bubble3D val="0"/>
            <c:spPr>
              <a:solidFill>
                <a:srgbClr val="6666FF"/>
              </a:solidFill>
              <a:ln>
                <a:solidFill>
                  <a:sysClr val="windowText" lastClr="000000"/>
                </a:solidFill>
              </a:ln>
            </c:spPr>
            <c:extLst>
              <c:ext xmlns:c16="http://schemas.microsoft.com/office/drawing/2014/chart" uri="{C3380CC4-5D6E-409C-BE32-E72D297353CC}">
                <c16:uniqueId val="{00000004-F4AE-48A0-BF2C-DDCC9757A7D0}"/>
              </c:ext>
            </c:extLst>
          </c:dPt>
          <c:dPt>
            <c:idx val="6"/>
            <c:bubble3D val="0"/>
            <c:spPr>
              <a:solidFill>
                <a:schemeClr val="tx2">
                  <a:lumMod val="60000"/>
                  <a:lumOff val="40000"/>
                </a:schemeClr>
              </a:solidFill>
              <a:ln>
                <a:solidFill>
                  <a:sysClr val="windowText" lastClr="000000"/>
                </a:solidFill>
              </a:ln>
            </c:spPr>
            <c:extLst>
              <c:ext xmlns:c16="http://schemas.microsoft.com/office/drawing/2014/chart" uri="{C3380CC4-5D6E-409C-BE32-E72D297353CC}">
                <c16:uniqueId val="{00000006-F4AE-48A0-BF2C-DDCC9757A7D0}"/>
              </c:ext>
            </c:extLst>
          </c:dPt>
          <c:dLbls>
            <c:dLbl>
              <c:idx val="0"/>
              <c:layout>
                <c:manualLayout>
                  <c:x val="0.30730028501428724"/>
                  <c:y val="-5.4673727395933548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3691518056725577"/>
                      <c:h val="0.12355979848080144"/>
                    </c:manualLayout>
                  </c15:layout>
                </c:ext>
                <c:ext xmlns:c16="http://schemas.microsoft.com/office/drawing/2014/chart" uri="{C3380CC4-5D6E-409C-BE32-E72D297353CC}">
                  <c16:uniqueId val="{00000000-F4AE-48A0-BF2C-DDCC9757A7D0}"/>
                </c:ext>
              </c:extLst>
            </c:dLbl>
            <c:dLbl>
              <c:idx val="1"/>
              <c:layout>
                <c:manualLayout>
                  <c:x val="0.14470122148001416"/>
                  <c:y val="7.5974164740705188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445707621796841"/>
                      <c:h val="0.15513049201149479"/>
                    </c:manualLayout>
                  </c15:layout>
                </c:ext>
                <c:ext xmlns:c16="http://schemas.microsoft.com/office/drawing/2014/chart" uri="{C3380CC4-5D6E-409C-BE32-E72D297353CC}">
                  <c16:uniqueId val="{00000001-F4AE-48A0-BF2C-DDCC9757A7D0}"/>
                </c:ext>
              </c:extLst>
            </c:dLbl>
            <c:dLbl>
              <c:idx val="2"/>
              <c:layout>
                <c:manualLayout>
                  <c:x val="-0.16951808787970912"/>
                  <c:y val="0.10414918207889917"/>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1758838948770284"/>
                      <c:h val="0.12370825076924008"/>
                    </c:manualLayout>
                  </c15:layout>
                </c:ext>
                <c:ext xmlns:c16="http://schemas.microsoft.com/office/drawing/2014/chart" uri="{C3380CC4-5D6E-409C-BE32-E72D297353CC}">
                  <c16:uniqueId val="{00000002-F4AE-48A0-BF2C-DDCC9757A7D0}"/>
                </c:ext>
              </c:extLst>
            </c:dLbl>
            <c:dLbl>
              <c:idx val="3"/>
              <c:layout>
                <c:manualLayout>
                  <c:x val="-0.14461791760069029"/>
                  <c:y val="7.583769764037511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9310267251997713"/>
                      <c:h val="0.12753508619169443"/>
                    </c:manualLayout>
                  </c15:layout>
                </c:ext>
                <c:ext xmlns:c16="http://schemas.microsoft.com/office/drawing/2014/chart" uri="{C3380CC4-5D6E-409C-BE32-E72D297353CC}">
                  <c16:uniqueId val="{00000003-F4AE-48A0-BF2C-DDCC9757A7D0}"/>
                </c:ext>
              </c:extLst>
            </c:dLbl>
            <c:dLbl>
              <c:idx val="4"/>
              <c:layout>
                <c:manualLayout>
                  <c:x val="-0.19704184906873026"/>
                  <c:y val="3.8528338413989317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666336443635867"/>
                      <c:h val="8.9774864315609354E-2"/>
                    </c:manualLayout>
                  </c15:layout>
                </c:ext>
                <c:ext xmlns:c16="http://schemas.microsoft.com/office/drawing/2014/chart" uri="{C3380CC4-5D6E-409C-BE32-E72D297353CC}">
                  <c16:uniqueId val="{00000004-F4AE-48A0-BF2C-DDCC9757A7D0}"/>
                </c:ext>
              </c:extLst>
            </c:dLbl>
            <c:dLbl>
              <c:idx val="5"/>
              <c:layout>
                <c:manualLayout>
                  <c:x val="-0.27557288922356388"/>
                  <c:y val="-2.8530002972032679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34106085428458993"/>
                      <c:h val="0.12685388091982486"/>
                    </c:manualLayout>
                  </c15:layout>
                </c:ext>
                <c:ext xmlns:c16="http://schemas.microsoft.com/office/drawing/2014/chart" uri="{C3380CC4-5D6E-409C-BE32-E72D297353CC}">
                  <c16:uniqueId val="{00000005-F4AE-48A0-BF2C-DDCC9757A7D0}"/>
                </c:ext>
              </c:extLst>
            </c:dLbl>
            <c:dLbl>
              <c:idx val="6"/>
              <c:layout>
                <c:manualLayout>
                  <c:x val="-0.13151402905688575"/>
                  <c:y val="-0.1744473310212640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7317291315937392"/>
                      <c:h val="0.11844127049178077"/>
                    </c:manualLayout>
                  </c15:layout>
                </c:ext>
                <c:ext xmlns:c16="http://schemas.microsoft.com/office/drawing/2014/chart" uri="{C3380CC4-5D6E-409C-BE32-E72D297353CC}">
                  <c16:uniqueId val="{00000006-F4AE-48A0-BF2C-DDCC9757A7D0}"/>
                </c:ext>
              </c:extLst>
            </c:dLbl>
            <c:dLbl>
              <c:idx val="7"/>
              <c:layout>
                <c:manualLayout>
                  <c:x val="9.0354485235053947E-2"/>
                  <c:y val="-0.16022140270053942"/>
                </c:manualLayout>
              </c:layout>
              <c:numFmt formatCode="0.00%" sourceLinked="0"/>
              <c:spPr>
                <a:noFill/>
                <a:ln>
                  <a:noFill/>
                </a:ln>
                <a:effectLst/>
              </c:spPr>
              <c:txPr>
                <a:bodyPr vertOverflow="overflow" horzOverflow="overflow" wrap="square" lIns="0" tIns="0" rIns="0" bIns="0" anchor="ctr">
                  <a:noAutofit/>
                </a:bodyPr>
                <a:lstStyle/>
                <a:p>
                  <a:pPr>
                    <a:defRPr sz="9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25025368989468016"/>
                      <c:h val="0.10433180629818223"/>
                    </c:manualLayout>
                  </c15:layout>
                </c:ext>
                <c:ext xmlns:c16="http://schemas.microsoft.com/office/drawing/2014/chart" uri="{C3380CC4-5D6E-409C-BE32-E72D297353CC}">
                  <c16:uniqueId val="{00000007-F4AE-48A0-BF2C-DDCC9757A7D0}"/>
                </c:ext>
              </c:extLst>
            </c:dLbl>
            <c:dLbl>
              <c:idx val="8"/>
              <c:delete val="1"/>
              <c:extLst>
                <c:ext xmlns:c15="http://schemas.microsoft.com/office/drawing/2012/chart" uri="{CE6537A1-D6FC-4f65-9D91-7224C49458BB}"/>
                <c:ext xmlns:c16="http://schemas.microsoft.com/office/drawing/2014/chart" uri="{C3380CC4-5D6E-409C-BE32-E72D297353CC}">
                  <c16:uniqueId val="{00000000-0D84-457A-A526-FFC8940ECA43}"/>
                </c:ext>
              </c:extLst>
            </c:dLbl>
            <c:numFmt formatCode="0.0%" sourceLinked="0"/>
            <c:spPr>
              <a:noFill/>
              <a:ln>
                <a:noFill/>
              </a:ln>
              <a:effectLst/>
            </c:spPr>
            <c:txPr>
              <a:bodyPr vertOverflow="overflow" horzOverflow="overflow" wrap="square" lIns="0" tIns="0" rIns="0" bIns="0" anchor="ctr">
                <a:noAutofit/>
              </a:bodyPr>
              <a:lstStyle/>
              <a:p>
                <a:pPr>
                  <a:defRPr sz="900">
                    <a:latin typeface="Century" panose="02040604050505020304" pitchFamily="18" charset="0"/>
                  </a:defRPr>
                </a:pPr>
                <a:endParaRPr lang="ja-JP"/>
              </a:p>
            </c:txPr>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rect">
                    <a:avLst/>
                  </a:prstGeom>
                </c15:spPr>
              </c:ext>
            </c:extLst>
          </c:dLbls>
          <c:cat>
            <c:strRef>
              <c:f>'リンク切公表時非表示（グラフの添え物）'!$W$22:$W$30</c:f>
              <c:strCache>
                <c:ptCount val="9"/>
                <c:pt idx="0">
                  <c:v>エネルギー転換部門
（製油所・発電所等）</c:v>
                </c:pt>
                <c:pt idx="1">
                  <c:v>産業部門
（工場等）</c:v>
                </c:pt>
                <c:pt idx="2">
                  <c:v>運輸部門
（自動車・船舶等）</c:v>
                </c:pt>
                <c:pt idx="3">
                  <c:v>業務その他部門
（商業･ｻｰﾋﾞｽ･事業所等）</c:v>
                </c:pt>
                <c:pt idx="4">
                  <c:v>家庭部門</c:v>
                </c:pt>
                <c:pt idx="5">
                  <c:v>工業プロセス及び製品の使用
（石灰石消費等）</c:v>
                </c:pt>
                <c:pt idx="6">
                  <c:v>廃棄物
（ﾌﾟﾗｽﾁｯｸ、廃油の焼却）</c:v>
                </c:pt>
                <c:pt idx="7">
                  <c:v>その他
（農業・間接CO2等）</c:v>
                </c:pt>
                <c:pt idx="8">
                  <c:v> 電気熱配分誤差</c:v>
                </c:pt>
              </c:strCache>
            </c:strRef>
          </c:cat>
          <c:val>
            <c:numRef>
              <c:f>'5.CO2-Share'!$G$19:$G$26</c:f>
              <c:numCache>
                <c:formatCode>0.0%</c:formatCode>
                <c:ptCount val="8"/>
                <c:pt idx="0">
                  <c:v>7.7399694940571057E-2</c:v>
                </c:pt>
                <c:pt idx="1">
                  <c:v>0.35285269777038963</c:v>
                </c:pt>
                <c:pt idx="2">
                  <c:v>0.1702281902057477</c:v>
                </c:pt>
                <c:pt idx="3">
                  <c:v>0.17941690088384807</c:v>
                </c:pt>
                <c:pt idx="4">
                  <c:v>0.15776335884237969</c:v>
                </c:pt>
                <c:pt idx="5">
                  <c:v>3.7372785744534245E-2</c:v>
                </c:pt>
                <c:pt idx="6">
                  <c:v>2.2291658914476212E-2</c:v>
                </c:pt>
                <c:pt idx="7" formatCode="0.00%">
                  <c:v>2.6747126980533609E-3</c:v>
                </c:pt>
              </c:numCache>
            </c:numRef>
          </c:val>
          <c:extLst>
            <c:ext xmlns:c16="http://schemas.microsoft.com/office/drawing/2014/chart" uri="{C3380CC4-5D6E-409C-BE32-E72D297353CC}">
              <c16:uniqueId val="{00000001-2834-471A-9B6F-40E3E8FF6D36}"/>
            </c:ext>
          </c:extLst>
        </c:ser>
        <c:dLbls>
          <c:showLegendKey val="0"/>
          <c:showVal val="0"/>
          <c:showCatName val="0"/>
          <c:showSerName val="0"/>
          <c:showPercent val="0"/>
          <c:showBubbleSize val="0"/>
          <c:showLeaderLines val="0"/>
        </c:dLbls>
        <c:firstSliceAng val="0"/>
        <c:holeSize val="25"/>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07563422528985"/>
          <c:y val="0.23732750568798991"/>
          <c:w val="0.52042653091420465"/>
          <c:h val="0.57014622337858223"/>
        </c:manualLayout>
      </c:layout>
      <c:doughnutChart>
        <c:varyColors val="1"/>
        <c:ser>
          <c:idx val="2"/>
          <c:order val="0"/>
          <c:tx>
            <c:strRef>
              <c:f>'リンク切公表時非表示（グラフの添え物）'!$BB$22</c:f>
              <c:strCache>
                <c:ptCount val="1"/>
                <c:pt idx="0">
                  <c:v>2017年度</c:v>
                </c:pt>
              </c:strCache>
            </c:strRef>
          </c:tx>
          <c:dPt>
            <c:idx val="0"/>
            <c:bubble3D val="0"/>
            <c:spPr>
              <a:noFill/>
              <a:ln>
                <a:noFill/>
              </a:ln>
            </c:spPr>
            <c:extLst>
              <c:ext xmlns:c16="http://schemas.microsoft.com/office/drawing/2014/chart" uri="{C3380CC4-5D6E-409C-BE32-E72D297353CC}">
                <c16:uniqueId val="{00000001-7596-4171-9830-5D1BF993C706}"/>
              </c:ext>
            </c:extLst>
          </c:dPt>
          <c:dLbls>
            <c:dLbl>
              <c:idx val="0"/>
              <c:layout>
                <c:manualLayout>
                  <c:x val="2.7537578697810323E-7"/>
                  <c:y val="-6.6719109253058129E-2"/>
                </c:manualLayout>
              </c:layout>
              <c:tx>
                <c:rich>
                  <a:bodyPr wrap="square" lIns="38100" tIns="19050" rIns="38100" bIns="19050" anchor="ctr">
                    <a:noAutofit/>
                  </a:bodyPr>
                  <a:lstStyle/>
                  <a:p>
                    <a:pPr>
                      <a:defRPr sz="1100"/>
                    </a:pPr>
                    <a:fld id="{40C4F80E-BE7A-48E7-A9FB-071E32EC0C98}" type="SERIESNAME">
                      <a:rPr lang="ja-JP" altLang="en-US">
                        <a:latin typeface="Century" panose="02040604050505020304" pitchFamily="18" charset="0"/>
                      </a:rPr>
                      <a:pPr>
                        <a:defRPr sz="1100"/>
                      </a:pPr>
                      <a:t>[系列名]</a:t>
                    </a:fld>
                    <a:r>
                      <a:rPr lang="ja-JP" altLang="en-US" baseline="0">
                        <a:latin typeface="Century" panose="02040604050505020304" pitchFamily="18" charset="0"/>
                      </a:rPr>
                      <a:t>
</a:t>
                    </a:r>
                    <a:fld id="{FE873953-BD7F-4CBE-BFD2-9D2E280FADAA}" type="VALUE">
                      <a:rPr lang="ja-JP" altLang="en-US" baseline="0">
                        <a:latin typeface="Century" panose="02040604050505020304" pitchFamily="18" charset="0"/>
                      </a:rPr>
                      <a:pPr>
                        <a:defRPr sz="1100"/>
                      </a:pPr>
                      <a:t>[値]</a:t>
                    </a:fld>
                    <a:endParaRPr lang="ja-JP" altLang="en-US" baseline="0">
                      <a:latin typeface="Century" panose="02040604050505020304" pitchFamily="18" charset="0"/>
                    </a:endParaRPr>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50368893404235859"/>
                      <c:h val="8.1950783553542461E-2"/>
                    </c:manualLayout>
                  </c15:layout>
                  <c15:dlblFieldTable/>
                  <c15:showDataLabelsRange val="0"/>
                </c:ext>
                <c:ext xmlns:c16="http://schemas.microsoft.com/office/drawing/2014/chart" uri="{C3380CC4-5D6E-409C-BE32-E72D297353CC}">
                  <c16:uniqueId val="{00000001-7596-4171-9830-5D1BF993C706}"/>
                </c:ext>
              </c:extLst>
            </c:dLbl>
            <c:spPr>
              <a:noFill/>
              <a:ln>
                <a:noFill/>
              </a:ln>
              <a:effectLst/>
            </c:sp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'リンク切公表時非表示（グラフの添え物）'!$W$22:$W$30</c:f>
              <c:strCache>
                <c:ptCount val="9"/>
                <c:pt idx="0">
                  <c:v>エネルギー転換部門
（製油所・発電所等）</c:v>
                </c:pt>
                <c:pt idx="1">
                  <c:v>産業部門
（工場等）</c:v>
                </c:pt>
                <c:pt idx="2">
                  <c:v>運輸部門
（自動車・船舶等）</c:v>
                </c:pt>
                <c:pt idx="3">
                  <c:v>業務その他部門
（商業･ｻｰﾋﾞｽ･事業所等）</c:v>
                </c:pt>
                <c:pt idx="4">
                  <c:v>家庭部門</c:v>
                </c:pt>
                <c:pt idx="5">
                  <c:v>工業プロセス及び製品の使用
（石灰石消費等）</c:v>
                </c:pt>
                <c:pt idx="6">
                  <c:v>廃棄物
（ﾌﾟﾗｽﾁｯｸ、廃油の焼却）</c:v>
                </c:pt>
                <c:pt idx="7">
                  <c:v>その他
（農業・間接CO2等）</c:v>
                </c:pt>
                <c:pt idx="8">
                  <c:v> 電気熱配分誤差</c:v>
                </c:pt>
              </c:strCache>
            </c:strRef>
          </c:cat>
          <c:val>
            <c:numRef>
              <c:f>'リンク切公表時非表示（グラフの添え物）'!$BB$23</c:f>
              <c:numCache>
                <c:formatCode>##"億"#,###"万トン"</c:formatCode>
                <c:ptCount val="1"/>
                <c:pt idx="0">
                  <c:v>119000</c:v>
                </c:pt>
              </c:numCache>
            </c:numRef>
          </c:val>
          <c:extLst>
            <c:ext xmlns:c16="http://schemas.microsoft.com/office/drawing/2014/chart" uri="{C3380CC4-5D6E-409C-BE32-E72D297353CC}">
              <c16:uniqueId val="{00000000-7596-4171-9830-5D1BF993C706}"/>
            </c:ext>
          </c:extLst>
        </c:ser>
        <c:ser>
          <c:idx val="0"/>
          <c:order val="1"/>
          <c:tx>
            <c:strRef>
              <c:f>'5.CO2-Share'!$C$4</c:f>
              <c:strCache>
                <c:ptCount val="1"/>
                <c:pt idx="0">
                  <c:v>■【電気・熱配分前】</c:v>
                </c:pt>
              </c:strCache>
            </c:strRef>
          </c:tx>
          <c:spPr>
            <a:ln>
              <a:solidFill>
                <a:sysClr val="windowText" lastClr="000000"/>
              </a:solidFill>
            </a:ln>
          </c:spPr>
          <c:dPt>
            <c:idx val="0"/>
            <c:bubble3D val="0"/>
            <c:spPr>
              <a:solidFill>
                <a:srgbClr val="9999FF"/>
              </a:solidFill>
              <a:ln>
                <a:solidFill>
                  <a:sysClr val="windowText" lastClr="000000"/>
                </a:solidFill>
              </a:ln>
            </c:spPr>
            <c:extLst>
              <c:ext xmlns:c16="http://schemas.microsoft.com/office/drawing/2014/chart" uri="{C3380CC4-5D6E-409C-BE32-E72D297353CC}">
                <c16:uniqueId val="{0000000A-411B-41C2-A7B1-8D6E03645044}"/>
              </c:ext>
            </c:extLst>
          </c:dPt>
          <c:dPt>
            <c:idx val="2"/>
            <c:bubble3D val="0"/>
            <c:spPr>
              <a:solidFill>
                <a:srgbClr val="FFFFCC"/>
              </a:solidFill>
              <a:ln>
                <a:solidFill>
                  <a:sysClr val="windowText" lastClr="000000"/>
                </a:solidFill>
              </a:ln>
            </c:spPr>
            <c:extLst>
              <c:ext xmlns:c16="http://schemas.microsoft.com/office/drawing/2014/chart" uri="{C3380CC4-5D6E-409C-BE32-E72D297353CC}">
                <c16:uniqueId val="{00000008-411B-41C2-A7B1-8D6E03645044}"/>
              </c:ext>
            </c:extLst>
          </c:dPt>
          <c:dPt>
            <c:idx val="3"/>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B-411B-41C2-A7B1-8D6E03645044}"/>
              </c:ext>
            </c:extLst>
          </c:dPt>
          <c:dPt>
            <c:idx val="4"/>
            <c:bubble3D val="0"/>
            <c:spPr>
              <a:solidFill>
                <a:srgbClr val="6666FF"/>
              </a:solidFill>
              <a:ln>
                <a:solidFill>
                  <a:sysClr val="windowText" lastClr="000000"/>
                </a:solidFill>
              </a:ln>
            </c:spPr>
            <c:extLst>
              <c:ext xmlns:c16="http://schemas.microsoft.com/office/drawing/2014/chart" uri="{C3380CC4-5D6E-409C-BE32-E72D297353CC}">
                <c16:uniqueId val="{0000000C-411B-41C2-A7B1-8D6E03645044}"/>
              </c:ext>
            </c:extLst>
          </c:dPt>
          <c:dPt>
            <c:idx val="6"/>
            <c:bubble3D val="0"/>
            <c:spPr>
              <a:solidFill>
                <a:schemeClr val="tx2">
                  <a:lumMod val="60000"/>
                  <a:lumOff val="40000"/>
                </a:schemeClr>
              </a:solidFill>
              <a:ln>
                <a:solidFill>
                  <a:sysClr val="windowText" lastClr="000000"/>
                </a:solidFill>
              </a:ln>
            </c:spPr>
            <c:extLst>
              <c:ext xmlns:c16="http://schemas.microsoft.com/office/drawing/2014/chart" uri="{C3380CC4-5D6E-409C-BE32-E72D297353CC}">
                <c16:uniqueId val="{0000000F-411B-41C2-A7B1-8D6E03645044}"/>
              </c:ext>
            </c:extLst>
          </c:dPt>
          <c:dLbls>
            <c:dLbl>
              <c:idx val="0"/>
              <c:layout>
                <c:manualLayout>
                  <c:x val="6.0158835245054804E-2"/>
                  <c:y val="-0.25470587677202761"/>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411B-41C2-A7B1-8D6E03645044}"/>
                </c:ext>
              </c:extLst>
            </c:dLbl>
            <c:dLbl>
              <c:idx val="1"/>
              <c:layout>
                <c:manualLayout>
                  <c:x val="0.40209278084764094"/>
                  <c:y val="-9.3988545091816297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411B-41C2-A7B1-8D6E03645044}"/>
                </c:ext>
              </c:extLst>
            </c:dLbl>
            <c:dLbl>
              <c:idx val="2"/>
              <c:layout>
                <c:manualLayout>
                  <c:x val="-0.10337974210873965"/>
                  <c:y val="0.37190713427547156"/>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411B-41C2-A7B1-8D6E03645044}"/>
                </c:ext>
              </c:extLst>
            </c:dLbl>
            <c:dLbl>
              <c:idx val="3"/>
              <c:layout>
                <c:manualLayout>
                  <c:x val="-0.27871334151627786"/>
                  <c:y val="0.23655343719412134"/>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411B-41C2-A7B1-8D6E03645044}"/>
                </c:ext>
              </c:extLst>
            </c:dLbl>
            <c:dLbl>
              <c:idx val="4"/>
              <c:layout>
                <c:manualLayout>
                  <c:x val="-0.30087045959625458"/>
                  <c:y val="4.4163146347120541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411B-41C2-A7B1-8D6E03645044}"/>
                </c:ext>
              </c:extLst>
            </c:dLbl>
            <c:dLbl>
              <c:idx val="5"/>
              <c:layout>
                <c:manualLayout>
                  <c:x val="-0.34440405191604639"/>
                  <c:y val="-4.9880683369516163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411B-41C2-A7B1-8D6E03645044}"/>
                </c:ext>
              </c:extLst>
            </c:dLbl>
            <c:dLbl>
              <c:idx val="6"/>
              <c:layout>
                <c:manualLayout>
                  <c:x val="-0.18959789634785071"/>
                  <c:y val="-0.14532609830033516"/>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411B-41C2-A7B1-8D6E03645044}"/>
                </c:ext>
              </c:extLst>
            </c:dLbl>
            <c:dLbl>
              <c:idx val="7"/>
              <c:layout>
                <c:manualLayout>
                  <c:x val="1.602908037591615E-2"/>
                  <c:y val="-0.17784380056723256"/>
                </c:manualLayout>
              </c:layout>
              <c:numFmt formatCode="\(0.00%\)" sourceLinked="0"/>
              <c:spPr>
                <a:noFill/>
                <a:ln>
                  <a:noFill/>
                </a:ln>
                <a:effectLst/>
              </c:spPr>
              <c:txPr>
                <a:bodyPr wrap="square" lIns="38100" tIns="19050" rIns="38100" bIns="19050" anchor="ctr">
                  <a:spAutoFit/>
                </a:bodyPr>
                <a:lstStyle/>
                <a:p>
                  <a:pPr>
                    <a:defRPr>
                      <a:latin typeface="Century" panose="02040604050505020304" pitchFamily="18" charset="0"/>
                    </a:defRPr>
                  </a:pPr>
                  <a:endParaRPr lang="ja-JP"/>
                </a:p>
              </c:txP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411B-41C2-A7B1-8D6E03645044}"/>
                </c:ext>
              </c:extLst>
            </c:dLbl>
            <c:numFmt formatCode="&quot;(&quot;0.0%&quot;)&quot;" sourceLinked="0"/>
            <c:spPr>
              <a:noFill/>
              <a:ln>
                <a:noFill/>
              </a:ln>
              <a:effectLst/>
            </c:spPr>
            <c:txPr>
              <a:bodyPr wrap="square" lIns="38100" tIns="19050" rIns="38100" bIns="19050" anchor="ctr">
                <a:spAutoFit/>
              </a:bodyPr>
              <a:lstStyle/>
              <a:p>
                <a:pPr>
                  <a:defRPr>
                    <a:latin typeface="Century" panose="02040604050505020304" pitchFamily="18" charset="0"/>
                  </a:defRPr>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'リンク切公表時非表示（グラフの添え物）'!$W$22:$W$30</c:f>
              <c:strCache>
                <c:ptCount val="9"/>
                <c:pt idx="0">
                  <c:v>エネルギー転換部門
（製油所・発電所等）</c:v>
                </c:pt>
                <c:pt idx="1">
                  <c:v>産業部門
（工場等）</c:v>
                </c:pt>
                <c:pt idx="2">
                  <c:v>運輸部門
（自動車・船舶等）</c:v>
                </c:pt>
                <c:pt idx="3">
                  <c:v>業務その他部門
（商業･ｻｰﾋﾞｽ･事業所等）</c:v>
                </c:pt>
                <c:pt idx="4">
                  <c:v>家庭部門</c:v>
                </c:pt>
                <c:pt idx="5">
                  <c:v>工業プロセス及び製品の使用
（石灰石消費等）</c:v>
                </c:pt>
                <c:pt idx="6">
                  <c:v>廃棄物
（ﾌﾟﾗｽﾁｯｸ、廃油の焼却）</c:v>
                </c:pt>
                <c:pt idx="7">
                  <c:v>その他
（農業・間接CO2等）</c:v>
                </c:pt>
                <c:pt idx="8">
                  <c:v> 電気熱配分誤差</c:v>
                </c:pt>
              </c:strCache>
            </c:strRef>
          </c:cat>
          <c:val>
            <c:numRef>
              <c:f>'5.CO2-Share'!$I$6:$I$13</c:f>
              <c:numCache>
                <c:formatCode>0.0%</c:formatCode>
                <c:ptCount val="8"/>
                <c:pt idx="0">
                  <c:v>0.41255632749925614</c:v>
                </c:pt>
                <c:pt idx="1">
                  <c:v>0.24862153911020476</c:v>
                </c:pt>
                <c:pt idx="2">
                  <c:v>0.17224617681613291</c:v>
                </c:pt>
                <c:pt idx="3">
                  <c:v>5.0131617910074339E-2</c:v>
                </c:pt>
                <c:pt idx="4">
                  <c:v>4.9793807519108911E-2</c:v>
                </c:pt>
                <c:pt idx="5">
                  <c:v>3.9701265967308844E-2</c:v>
                </c:pt>
                <c:pt idx="6">
                  <c:v>2.4221562813542798E-2</c:v>
                </c:pt>
                <c:pt idx="7" formatCode="0.00%">
                  <c:v>2.7277023643714261E-3</c:v>
                </c:pt>
              </c:numCache>
            </c:numRef>
          </c:val>
          <c:extLst>
            <c:ext xmlns:c16="http://schemas.microsoft.com/office/drawing/2014/chart" uri="{C3380CC4-5D6E-409C-BE32-E72D297353CC}">
              <c16:uniqueId val="{00000000-8719-4AB6-8E98-AA07CB376BDB}"/>
            </c:ext>
          </c:extLst>
        </c:ser>
        <c:ser>
          <c:idx val="1"/>
          <c:order val="2"/>
          <c:tx>
            <c:strRef>
              <c:f>'5.CO2-Share'!$C$17</c:f>
              <c:strCache>
                <c:ptCount val="1"/>
                <c:pt idx="0">
                  <c:v>■【電気・熱配分後】</c:v>
                </c:pt>
              </c:strCache>
            </c:strRef>
          </c:tx>
          <c:spPr>
            <a:ln>
              <a:solidFill>
                <a:sysClr val="windowText" lastClr="000000"/>
              </a:solidFill>
            </a:ln>
          </c:spPr>
          <c:dPt>
            <c:idx val="0"/>
            <c:bubble3D val="0"/>
            <c:spPr>
              <a:solidFill>
                <a:srgbClr val="9999FF"/>
              </a:solidFill>
              <a:ln>
                <a:solidFill>
                  <a:sysClr val="windowText" lastClr="000000"/>
                </a:solidFill>
              </a:ln>
            </c:spPr>
            <c:extLst>
              <c:ext xmlns:c16="http://schemas.microsoft.com/office/drawing/2014/chart" uri="{C3380CC4-5D6E-409C-BE32-E72D297353CC}">
                <c16:uniqueId val="{00000000-411B-41C2-A7B1-8D6E03645044}"/>
              </c:ext>
            </c:extLst>
          </c:dPt>
          <c:dPt>
            <c:idx val="2"/>
            <c:bubble3D val="0"/>
            <c:spPr>
              <a:solidFill>
                <a:srgbClr val="FFFFCC"/>
              </a:solidFill>
              <a:ln>
                <a:solidFill>
                  <a:sysClr val="windowText" lastClr="000000"/>
                </a:solidFill>
              </a:ln>
            </c:spPr>
            <c:extLst>
              <c:ext xmlns:c16="http://schemas.microsoft.com/office/drawing/2014/chart" uri="{C3380CC4-5D6E-409C-BE32-E72D297353CC}">
                <c16:uniqueId val="{00000002-411B-41C2-A7B1-8D6E03645044}"/>
              </c:ext>
            </c:extLst>
          </c:dPt>
          <c:dPt>
            <c:idx val="3"/>
            <c:bubble3D val="0"/>
            <c:spPr>
              <a:solidFill>
                <a:schemeClr val="bg1">
                  <a:lumMod val="65000"/>
                </a:schemeClr>
              </a:solidFill>
              <a:ln>
                <a:solidFill>
                  <a:sysClr val="windowText" lastClr="000000"/>
                </a:solidFill>
              </a:ln>
            </c:spPr>
            <c:extLst>
              <c:ext xmlns:c16="http://schemas.microsoft.com/office/drawing/2014/chart" uri="{C3380CC4-5D6E-409C-BE32-E72D297353CC}">
                <c16:uniqueId val="{00000003-411B-41C2-A7B1-8D6E03645044}"/>
              </c:ext>
            </c:extLst>
          </c:dPt>
          <c:dPt>
            <c:idx val="4"/>
            <c:bubble3D val="0"/>
            <c:spPr>
              <a:solidFill>
                <a:srgbClr val="6666FF"/>
              </a:solidFill>
              <a:ln>
                <a:solidFill>
                  <a:sysClr val="windowText" lastClr="000000"/>
                </a:solidFill>
              </a:ln>
            </c:spPr>
            <c:extLst>
              <c:ext xmlns:c16="http://schemas.microsoft.com/office/drawing/2014/chart" uri="{C3380CC4-5D6E-409C-BE32-E72D297353CC}">
                <c16:uniqueId val="{00000004-411B-41C2-A7B1-8D6E03645044}"/>
              </c:ext>
            </c:extLst>
          </c:dPt>
          <c:dPt>
            <c:idx val="6"/>
            <c:bubble3D val="0"/>
            <c:spPr>
              <a:solidFill>
                <a:schemeClr val="tx2">
                  <a:lumMod val="60000"/>
                  <a:lumOff val="40000"/>
                </a:schemeClr>
              </a:solidFill>
              <a:ln>
                <a:solidFill>
                  <a:sysClr val="windowText" lastClr="000000"/>
                </a:solidFill>
              </a:ln>
            </c:spPr>
            <c:extLst>
              <c:ext xmlns:c16="http://schemas.microsoft.com/office/drawing/2014/chart" uri="{C3380CC4-5D6E-409C-BE32-E72D297353CC}">
                <c16:uniqueId val="{00000006-411B-41C2-A7B1-8D6E03645044}"/>
              </c:ext>
            </c:extLst>
          </c:dPt>
          <c:dLbls>
            <c:dLbl>
              <c:idx val="0"/>
              <c:layout>
                <c:manualLayout>
                  <c:x val="0.16625969918187006"/>
                  <c:y val="-0.12193514187626253"/>
                </c:manualLayout>
              </c:layout>
              <c:numFmt formatCode="0.0%" sourceLinked="0"/>
              <c:spPr>
                <a:noFill/>
                <a:ln>
                  <a:noFill/>
                </a:ln>
                <a:effectLst/>
              </c:spPr>
              <c:txPr>
                <a:bodyPr wrap="square" lIns="38100" tIns="19050" rIns="38100" bIns="19050" anchor="ctr">
                  <a:noAutofit/>
                </a:bodyPr>
                <a:lstStyle/>
                <a:p>
                  <a:pPr>
                    <a:defRPr>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22863849765258212"/>
                      <c:h val="0.12831221724837896"/>
                    </c:manualLayout>
                  </c15:layout>
                </c:ext>
                <c:ext xmlns:c16="http://schemas.microsoft.com/office/drawing/2014/chart" uri="{C3380CC4-5D6E-409C-BE32-E72D297353CC}">
                  <c16:uniqueId val="{00000000-411B-41C2-A7B1-8D6E03645044}"/>
                </c:ext>
              </c:extLst>
            </c:dLbl>
            <c:dLbl>
              <c:idx val="1"/>
              <c:layout>
                <c:manualLayout>
                  <c:x val="0.13033502219311743"/>
                  <c:y val="1.4842469274963216E-2"/>
                </c:manualLayout>
              </c:layout>
              <c:numFmt formatCode="0.0%" sourceLinked="0"/>
              <c:spPr>
                <a:noFill/>
                <a:ln>
                  <a:noFill/>
                </a:ln>
                <a:effectLst/>
              </c:spPr>
              <c:txPr>
                <a:bodyPr wrap="square" lIns="38100" tIns="19050" rIns="38100" bIns="19050" anchor="ctr">
                  <a:noAutofit/>
                </a:bodyPr>
                <a:lstStyle/>
                <a:p>
                  <a:pPr>
                    <a:defRPr>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11129644005766885"/>
                      <c:h val="0.12510099574342626"/>
                    </c:manualLayout>
                  </c15:layout>
                </c:ext>
                <c:ext xmlns:c16="http://schemas.microsoft.com/office/drawing/2014/chart" uri="{C3380CC4-5D6E-409C-BE32-E72D297353CC}">
                  <c16:uniqueId val="{00000001-411B-41C2-A7B1-8D6E03645044}"/>
                </c:ext>
              </c:extLst>
            </c:dLbl>
            <c:dLbl>
              <c:idx val="2"/>
              <c:layout>
                <c:manualLayout>
                  <c:x val="-0.24583108613700824"/>
                  <c:y val="6.3556512205938845E-2"/>
                </c:manualLayout>
              </c:layout>
              <c:numFmt formatCode="0.0%" sourceLinked="0"/>
              <c:spPr>
                <a:noFill/>
                <a:ln>
                  <a:noFill/>
                </a:ln>
                <a:effectLst/>
              </c:spPr>
              <c:txPr>
                <a:bodyPr wrap="square" lIns="38100" tIns="19050" rIns="38100" bIns="19050" anchor="ctr">
                  <a:noAutofit/>
                </a:bodyPr>
                <a:lstStyle/>
                <a:p>
                  <a:pPr>
                    <a:defRPr>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19159434640720988"/>
                      <c:h val="0.11256860560625565"/>
                    </c:manualLayout>
                  </c15:layout>
                </c:ext>
                <c:ext xmlns:c16="http://schemas.microsoft.com/office/drawing/2014/chart" uri="{C3380CC4-5D6E-409C-BE32-E72D297353CC}">
                  <c16:uniqueId val="{00000002-411B-41C2-A7B1-8D6E03645044}"/>
                </c:ext>
              </c:extLst>
            </c:dLbl>
            <c:dLbl>
              <c:idx val="3"/>
              <c:layout>
                <c:manualLayout>
                  <c:x val="-0.19479553144160749"/>
                  <c:y val="-3.2197696426303372E-2"/>
                </c:manualLayout>
              </c:layout>
              <c:numFmt formatCode="0.0%" sourceLinked="0"/>
              <c:spPr>
                <a:noFill/>
                <a:ln>
                  <a:noFill/>
                </a:ln>
                <a:effectLst/>
              </c:spPr>
              <c:txPr>
                <a:bodyPr wrap="square" lIns="38100" tIns="19050" rIns="38100" bIns="19050" anchor="ctr">
                  <a:noAutofit/>
                </a:bodyPr>
                <a:lstStyle/>
                <a:p>
                  <a:pPr>
                    <a:defRPr>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27260313799596003"/>
                      <c:h val="0.12831235276550632"/>
                    </c:manualLayout>
                  </c15:layout>
                </c:ext>
                <c:ext xmlns:c16="http://schemas.microsoft.com/office/drawing/2014/chart" uri="{C3380CC4-5D6E-409C-BE32-E72D297353CC}">
                  <c16:uniqueId val="{00000003-411B-41C2-A7B1-8D6E03645044}"/>
                </c:ext>
              </c:extLst>
            </c:dLbl>
            <c:dLbl>
              <c:idx val="4"/>
              <c:layout>
                <c:manualLayout>
                  <c:x val="-0.21132492975572922"/>
                  <c:y val="-8.5751330427450605E-4"/>
                </c:manualLayout>
              </c:layout>
              <c:numFmt formatCode="0.0%" sourceLinked="0"/>
              <c:spPr>
                <a:noFill/>
                <a:ln>
                  <a:noFill/>
                </a:ln>
                <a:effectLst/>
              </c:spPr>
              <c:txPr>
                <a:bodyPr wrap="square" lIns="38100" tIns="19050" rIns="38100" bIns="19050" anchor="ctr">
                  <a:noAutofit/>
                </a:bodyPr>
                <a:lstStyle/>
                <a:p>
                  <a:pPr>
                    <a:defRPr>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12561881199520997"/>
                      <c:h val="8.9621242752367394E-2"/>
                    </c:manualLayout>
                  </c15:layout>
                </c:ext>
                <c:ext xmlns:c16="http://schemas.microsoft.com/office/drawing/2014/chart" uri="{C3380CC4-5D6E-409C-BE32-E72D297353CC}">
                  <c16:uniqueId val="{00000004-411B-41C2-A7B1-8D6E03645044}"/>
                </c:ext>
              </c:extLst>
            </c:dLbl>
            <c:dLbl>
              <c:idx val="5"/>
              <c:layout>
                <c:manualLayout>
                  <c:x val="-0.34081021431212416"/>
                  <c:y val="-4.3913036990373605E-2"/>
                </c:manualLayout>
              </c:layout>
              <c:numFmt formatCode="0.0%" sourceLinked="0"/>
              <c:spPr>
                <a:noFill/>
                <a:ln>
                  <a:noFill/>
                </a:ln>
                <a:effectLst/>
              </c:spPr>
              <c:txPr>
                <a:bodyPr wrap="square" lIns="38100" tIns="19050" rIns="38100" bIns="19050" anchor="ctr">
                  <a:noAutofit/>
                </a:bodyPr>
                <a:lstStyle/>
                <a:p>
                  <a:pPr>
                    <a:defRPr>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30935220232703553"/>
                      <c:h val="0.11430218625493388"/>
                    </c:manualLayout>
                  </c15:layout>
                </c:ext>
                <c:ext xmlns:c16="http://schemas.microsoft.com/office/drawing/2014/chart" uri="{C3380CC4-5D6E-409C-BE32-E72D297353CC}">
                  <c16:uniqueId val="{00000005-411B-41C2-A7B1-8D6E03645044}"/>
                </c:ext>
              </c:extLst>
            </c:dLbl>
            <c:dLbl>
              <c:idx val="6"/>
              <c:layout>
                <c:manualLayout>
                  <c:x val="-0.18377281338047183"/>
                  <c:y val="-0.13707717559179622"/>
                </c:manualLayout>
              </c:layout>
              <c:numFmt formatCode="0.0%" sourceLinked="0"/>
              <c:spPr>
                <a:noFill/>
                <a:ln>
                  <a:noFill/>
                </a:ln>
                <a:effectLst/>
              </c:spPr>
              <c:txPr>
                <a:bodyPr wrap="square" lIns="38100" tIns="19050" rIns="38100" bIns="19050" anchor="ctr">
                  <a:noAutofit/>
                </a:bodyPr>
                <a:lstStyle/>
                <a:p>
                  <a:pPr>
                    <a:defRPr>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25776501147106579"/>
                      <c:h val="0.12417733326685318"/>
                    </c:manualLayout>
                  </c15:layout>
                </c:ext>
                <c:ext xmlns:c16="http://schemas.microsoft.com/office/drawing/2014/chart" uri="{C3380CC4-5D6E-409C-BE32-E72D297353CC}">
                  <c16:uniqueId val="{00000006-411B-41C2-A7B1-8D6E03645044}"/>
                </c:ext>
              </c:extLst>
            </c:dLbl>
            <c:dLbl>
              <c:idx val="7"/>
              <c:layout>
                <c:manualLayout>
                  <c:x val="1.8046728800516026E-2"/>
                  <c:y val="-0.16929527816413512"/>
                </c:manualLayout>
              </c:layout>
              <c:numFmt formatCode="0.00%" sourceLinked="0"/>
              <c:spPr>
                <a:noFill/>
                <a:ln>
                  <a:noFill/>
                </a:ln>
                <a:effectLst/>
              </c:spPr>
              <c:txPr>
                <a:bodyPr vertOverflow="overflow" horzOverflow="overflow" wrap="square" lIns="0" tIns="0" rIns="0" bIns="0" anchor="ctr">
                  <a:noAutofit/>
                </a:bodyPr>
                <a:lstStyle/>
                <a:p>
                  <a:pPr>
                    <a:defRPr>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20714409818490995"/>
                      <c:h val="0.10992958961567431"/>
                    </c:manualLayout>
                  </c15:layout>
                </c:ext>
                <c:ext xmlns:c16="http://schemas.microsoft.com/office/drawing/2014/chart" uri="{C3380CC4-5D6E-409C-BE32-E72D297353CC}">
                  <c16:uniqueId val="{00000007-411B-41C2-A7B1-8D6E03645044}"/>
                </c:ext>
              </c:extLst>
            </c:dLbl>
            <c:dLbl>
              <c:idx val="8"/>
              <c:delete val="1"/>
              <c:extLst>
                <c:ext xmlns:c15="http://schemas.microsoft.com/office/drawing/2012/chart" uri="{CE6537A1-D6FC-4f65-9D91-7224C49458BB}"/>
                <c:ext xmlns:c16="http://schemas.microsoft.com/office/drawing/2014/chart" uri="{C3380CC4-5D6E-409C-BE32-E72D297353CC}">
                  <c16:uniqueId val="{00000002-86CB-46C5-9E09-C825295D5339}"/>
                </c:ext>
              </c:extLst>
            </c:dLbl>
            <c:numFmt formatCode="0.0%" sourceLinked="0"/>
            <c:spPr>
              <a:noFill/>
              <a:ln>
                <a:noFill/>
              </a:ln>
              <a:effectLst/>
            </c:spPr>
            <c:txPr>
              <a:bodyPr wrap="square" lIns="38100" tIns="19050" rIns="38100" bIns="19050" anchor="ctr">
                <a:spAutoFit/>
              </a:bodyPr>
              <a:lstStyle/>
              <a:p>
                <a:pPr>
                  <a:defRPr>
                    <a:latin typeface="Century" panose="02040604050505020304" pitchFamily="18" charset="0"/>
                  </a:defRPr>
                </a:pPr>
                <a:endParaRPr lang="ja-JP"/>
              </a:p>
            </c:txPr>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rect">
                    <a:avLst/>
                  </a:prstGeom>
                </c15:spPr>
              </c:ext>
            </c:extLst>
          </c:dLbls>
          <c:cat>
            <c:strRef>
              <c:f>'リンク切公表時非表示（グラフの添え物）'!$W$22:$W$30</c:f>
              <c:strCache>
                <c:ptCount val="9"/>
                <c:pt idx="0">
                  <c:v>エネルギー転換部門
（製油所・発電所等）</c:v>
                </c:pt>
                <c:pt idx="1">
                  <c:v>産業部門
（工場等）</c:v>
                </c:pt>
                <c:pt idx="2">
                  <c:v>運輸部門
（自動車・船舶等）</c:v>
                </c:pt>
                <c:pt idx="3">
                  <c:v>業務その他部門
（商業･ｻｰﾋﾞｽ･事業所等）</c:v>
                </c:pt>
                <c:pt idx="4">
                  <c:v>家庭部門</c:v>
                </c:pt>
                <c:pt idx="5">
                  <c:v>工業プロセス及び製品の使用
（石灰石消費等）</c:v>
                </c:pt>
                <c:pt idx="6">
                  <c:v>廃棄物
（ﾌﾟﾗｽﾁｯｸ、廃油の焼却）</c:v>
                </c:pt>
                <c:pt idx="7">
                  <c:v>その他
（農業・間接CO2等）</c:v>
                </c:pt>
                <c:pt idx="8">
                  <c:v> 電気熱配分誤差</c:v>
                </c:pt>
              </c:strCache>
            </c:strRef>
          </c:cat>
          <c:val>
            <c:numRef>
              <c:f>('5.CO2-Share'!$I$19,'5.CO2-Share'!$I$20:$I$26)</c:f>
              <c:numCache>
                <c:formatCode>0.0%</c:formatCode>
                <c:ptCount val="8"/>
                <c:pt idx="0">
                  <c:v>7.7090738280732124E-2</c:v>
                </c:pt>
                <c:pt idx="1">
                  <c:v>0.34688323340846794</c:v>
                </c:pt>
                <c:pt idx="2">
                  <c:v>0.17911032934732077</c:v>
                </c:pt>
                <c:pt idx="3">
                  <c:v>0.17429999084552195</c:v>
                </c:pt>
                <c:pt idx="4">
                  <c:v>0.15596517697273404</c:v>
                </c:pt>
                <c:pt idx="5">
                  <c:v>3.9701265967308837E-2</c:v>
                </c:pt>
                <c:pt idx="6">
                  <c:v>2.4221562813542794E-2</c:v>
                </c:pt>
                <c:pt idx="7" formatCode="0.00%">
                  <c:v>2.7277023643714252E-3</c:v>
                </c:pt>
              </c:numCache>
            </c:numRef>
          </c:val>
          <c:extLst>
            <c:ext xmlns:c16="http://schemas.microsoft.com/office/drawing/2014/chart" uri="{C3380CC4-5D6E-409C-BE32-E72D297353CC}">
              <c16:uniqueId val="{00000001-8719-4AB6-8E98-AA07CB376BDB}"/>
            </c:ext>
          </c:extLst>
        </c:ser>
        <c:dLbls>
          <c:showLegendKey val="0"/>
          <c:showVal val="0"/>
          <c:showCatName val="0"/>
          <c:showSerName val="0"/>
          <c:showPercent val="0"/>
          <c:showBubbleSize val="0"/>
          <c:showLeaderLines val="0"/>
        </c:dLbls>
        <c:firstSliceAng val="0"/>
        <c:holeSize val="25"/>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1915397488239694"/>
          <c:y val="0.28401459909215526"/>
          <c:w val="0.44987028498261833"/>
          <c:h val="0.55216964084664932"/>
        </c:manualLayout>
      </c:layout>
      <c:doughnutChart>
        <c:varyColors val="1"/>
        <c:ser>
          <c:idx val="2"/>
          <c:order val="0"/>
          <c:tx>
            <c:strRef>
              <c:f>'リンク切公表時非表示（グラフの添え物）'!$AP$25</c:f>
              <c:strCache>
                <c:ptCount val="1"/>
                <c:pt idx="0">
                  <c:v>in FY2005</c:v>
                </c:pt>
              </c:strCache>
            </c:strRef>
          </c:tx>
          <c:spPr>
            <a:noFill/>
            <a:ln>
              <a:noFill/>
            </a:ln>
          </c:spPr>
          <c:dLbls>
            <c:dLbl>
              <c:idx val="0"/>
              <c:layout>
                <c:manualLayout>
                  <c:x val="0.10499058211605988"/>
                  <c:y val="-5.8113803733704436E-2"/>
                </c:manualLayout>
              </c:layout>
              <c:tx>
                <c:rich>
                  <a:bodyPr/>
                  <a:lstStyle/>
                  <a:p>
                    <a:fld id="{62DDA704-9BA1-4017-9797-B00720565864}" type="SERIESNAME">
                      <a:rPr lang="en-US" altLang="ja-JP" sz="1100"/>
                      <a:pPr/>
                      <a:t>[系列名]</a:t>
                    </a:fld>
                    <a:endParaRPr lang="en-US" sz="1100"/>
                  </a:p>
                  <a:p>
                    <a:fld id="{4B9F8F65-B5DC-487F-87EC-CD5B31B03705}" type="VALUE">
                      <a:rPr lang="en-US" altLang="ja-JP" sz="1100"/>
                      <a:pPr/>
                      <a:t>[値]</a:t>
                    </a:fld>
                    <a:endParaRPr lang="ja-JP" altLang="en-US"/>
                  </a:p>
                </c:rich>
              </c:tx>
              <c:showLegendKey val="0"/>
              <c:showVal val="1"/>
              <c:showCatName val="0"/>
              <c:showSerName val="1"/>
              <c:showPercent val="0"/>
              <c:showBubbleSize val="0"/>
              <c:separator>
</c:separator>
              <c:extLst>
                <c:ext xmlns:c15="http://schemas.microsoft.com/office/drawing/2012/chart" uri="{CE6537A1-D6FC-4f65-9D91-7224C49458BB}">
                  <c15:layout>
                    <c:manualLayout>
                      <c:w val="0.37173670719862567"/>
                      <c:h val="0.10408990190328123"/>
                    </c:manualLayout>
                  </c15:layout>
                  <c15:dlblFieldTable/>
                  <c15:showDataLabelsRange val="0"/>
                </c:ext>
                <c:ext xmlns:c16="http://schemas.microsoft.com/office/drawing/2014/chart" uri="{C3380CC4-5D6E-409C-BE32-E72D297353CC}">
                  <c16:uniqueId val="{00000000-426C-433D-B00D-A38A0DCDFC75}"/>
                </c:ext>
              </c:extLst>
            </c:dLbl>
            <c:spPr>
              <a:noFill/>
              <a:ln>
                <a:noFill/>
              </a:ln>
              <a:effectLst/>
            </c:spPr>
            <c:txPr>
              <a:bodyPr anchorCtr="0"/>
              <a:lstStyle/>
              <a:p>
                <a:pPr algn="l">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'リンク切公表時非表示（グラフの添え物）'!$X$22:$X$30</c:f>
              <c:strCache>
                <c:ptCount val="9"/>
                <c:pt idx="0">
                  <c:v>Energy Industries Sector
(Electric Power Plant, etc.)</c:v>
                </c:pt>
                <c:pt idx="1">
                  <c:v>Industries
(Factories, etc.)</c:v>
                </c:pt>
                <c:pt idx="2">
                  <c:v>Transport
(Motor vehicles and ships, etc.)</c:v>
                </c:pt>
                <c:pt idx="3">
                  <c:v>Commercial and other sector
(Commerce, Service, Office, etc.)</c:v>
                </c:pt>
                <c:pt idx="4">
                  <c:v>Residential  Sector</c:v>
                </c:pt>
                <c:pt idx="5">
                  <c:v>Industrial Processes and Product Use</c:v>
                </c:pt>
                <c:pt idx="6">
                  <c:v>Waste
(Incineration of waste plastics
and waste oil, etc.)</c:v>
                </c:pt>
                <c:pt idx="7">
                  <c:v>Agriculture and Others
(Fugitive emissions from fuels, etc.) </c:v>
                </c:pt>
                <c:pt idx="8">
                  <c:v>Statistical discrepancy
　from power and heat allocation</c:v>
                </c:pt>
              </c:strCache>
            </c:strRef>
          </c:cat>
          <c:val>
            <c:numRef>
              <c:f>'リンク切公表時非表示（グラフの添え物）'!$AP$26</c:f>
              <c:numCache>
                <c:formatCode>#,##0_ </c:formatCode>
                <c:ptCount val="1"/>
                <c:pt idx="0">
                  <c:v>1293.4972985206002</c:v>
                </c:pt>
              </c:numCache>
            </c:numRef>
          </c:val>
          <c:extLst>
            <c:ext xmlns:c16="http://schemas.microsoft.com/office/drawing/2014/chart" uri="{C3380CC4-5D6E-409C-BE32-E72D297353CC}">
              <c16:uniqueId val="{00000001-426C-433D-B00D-A38A0DCDFC75}"/>
            </c:ext>
          </c:extLst>
        </c:ser>
        <c:ser>
          <c:idx val="0"/>
          <c:order val="1"/>
          <c:tx>
            <c:strRef>
              <c:f>'5.CO2-Share'!$T$4</c:f>
              <c:strCache>
                <c:ptCount val="1"/>
                <c:pt idx="0">
                  <c:v>■Unallocated</c:v>
                </c:pt>
              </c:strCache>
            </c:strRef>
          </c:tx>
          <c:spPr>
            <a:ln>
              <a:solidFill>
                <a:sysClr val="windowText" lastClr="000000"/>
              </a:solidFill>
            </a:ln>
          </c:spPr>
          <c:dPt>
            <c:idx val="0"/>
            <c:bubble3D val="0"/>
            <c:spPr>
              <a:solidFill>
                <a:srgbClr val="9999FF"/>
              </a:solidFill>
              <a:ln>
                <a:solidFill>
                  <a:sysClr val="windowText" lastClr="000000"/>
                </a:solidFill>
              </a:ln>
            </c:spPr>
            <c:extLst>
              <c:ext xmlns:c16="http://schemas.microsoft.com/office/drawing/2014/chart" uri="{C3380CC4-5D6E-409C-BE32-E72D297353CC}">
                <c16:uniqueId val="{00000002-426C-433D-B00D-A38A0DCDFC75}"/>
              </c:ext>
            </c:extLst>
          </c:dPt>
          <c:dPt>
            <c:idx val="2"/>
            <c:bubble3D val="0"/>
            <c:spPr>
              <a:solidFill>
                <a:srgbClr val="FFFFCC"/>
              </a:solidFill>
              <a:ln>
                <a:solidFill>
                  <a:sysClr val="windowText" lastClr="000000"/>
                </a:solidFill>
              </a:ln>
            </c:spPr>
            <c:extLst>
              <c:ext xmlns:c16="http://schemas.microsoft.com/office/drawing/2014/chart" uri="{C3380CC4-5D6E-409C-BE32-E72D297353CC}">
                <c16:uniqueId val="{00000004-426C-433D-B00D-A38A0DCDFC75}"/>
              </c:ext>
            </c:extLst>
          </c:dPt>
          <c:dPt>
            <c:idx val="3"/>
            <c:bubble3D val="0"/>
            <c:spPr>
              <a:solidFill>
                <a:sysClr val="window" lastClr="FFFFFF">
                  <a:lumMod val="65000"/>
                </a:sysClr>
              </a:solidFill>
              <a:ln>
                <a:solidFill>
                  <a:sysClr val="windowText" lastClr="000000"/>
                </a:solidFill>
              </a:ln>
            </c:spPr>
            <c:extLst>
              <c:ext xmlns:c16="http://schemas.microsoft.com/office/drawing/2014/chart" uri="{C3380CC4-5D6E-409C-BE32-E72D297353CC}">
                <c16:uniqueId val="{00000005-426C-433D-B00D-A38A0DCDFC75}"/>
              </c:ext>
            </c:extLst>
          </c:dPt>
          <c:dPt>
            <c:idx val="4"/>
            <c:bubble3D val="0"/>
            <c:spPr>
              <a:solidFill>
                <a:srgbClr val="6666FF"/>
              </a:solidFill>
              <a:ln>
                <a:solidFill>
                  <a:sysClr val="windowText" lastClr="000000"/>
                </a:solidFill>
              </a:ln>
            </c:spPr>
            <c:extLst>
              <c:ext xmlns:c16="http://schemas.microsoft.com/office/drawing/2014/chart" uri="{C3380CC4-5D6E-409C-BE32-E72D297353CC}">
                <c16:uniqueId val="{00000006-426C-433D-B00D-A38A0DCDFC75}"/>
              </c:ext>
            </c:extLst>
          </c:dPt>
          <c:dPt>
            <c:idx val="6"/>
            <c:bubble3D val="0"/>
            <c:spPr>
              <a:solidFill>
                <a:srgbClr val="1F497D">
                  <a:lumMod val="60000"/>
                  <a:lumOff val="40000"/>
                </a:srgbClr>
              </a:solidFill>
              <a:ln>
                <a:solidFill>
                  <a:sysClr val="windowText" lastClr="000000"/>
                </a:solidFill>
              </a:ln>
            </c:spPr>
            <c:extLst>
              <c:ext xmlns:c16="http://schemas.microsoft.com/office/drawing/2014/chart" uri="{C3380CC4-5D6E-409C-BE32-E72D297353CC}">
                <c16:uniqueId val="{00000008-426C-433D-B00D-A38A0DCDFC75}"/>
              </c:ext>
            </c:extLst>
          </c:dPt>
          <c:dLbls>
            <c:dLbl>
              <c:idx val="0"/>
              <c:layout>
                <c:manualLayout>
                  <c:x val="0.17269915641278849"/>
                  <c:y val="-0.13733182830917268"/>
                </c:manualLayout>
              </c:layout>
              <c:numFmt formatCode="&quot;(&quot;0.0%&quot;)&quot;" sourceLinked="0"/>
              <c:spPr>
                <a:noFill/>
                <a:ln>
                  <a:noFill/>
                </a:ln>
                <a:effectLst/>
              </c:spPr>
              <c:txPr>
                <a:bodyPr/>
                <a:lstStyle/>
                <a:p>
                  <a:pPr>
                    <a:defRPr sz="900"/>
                  </a:pPr>
                  <a:endParaRPr lang="ja-JP"/>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426C-433D-B00D-A38A0DCDFC75}"/>
                </c:ext>
              </c:extLst>
            </c:dLbl>
            <c:dLbl>
              <c:idx val="1"/>
              <c:layout>
                <c:manualLayout>
                  <c:x val="0.31854131155364329"/>
                  <c:y val="-3.1383876546384262E-2"/>
                </c:manualLayout>
              </c:layout>
              <c:numFmt formatCode="&quot;(&quot;0.0%&quot;)&quot;" sourceLinked="0"/>
              <c:spPr>
                <a:noFill/>
                <a:ln>
                  <a:noFill/>
                </a:ln>
                <a:effectLst/>
              </c:spPr>
              <c:txPr>
                <a:bodyPr/>
                <a:lstStyle/>
                <a:p>
                  <a:pPr>
                    <a:defRPr sz="90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0398944211387172"/>
                      <c:h val="5.5260603455489277E-2"/>
                    </c:manualLayout>
                  </c15:layout>
                </c:ext>
                <c:ext xmlns:c16="http://schemas.microsoft.com/office/drawing/2014/chart" uri="{C3380CC4-5D6E-409C-BE32-E72D297353CC}">
                  <c16:uniqueId val="{00000003-426C-433D-B00D-A38A0DCDFC75}"/>
                </c:ext>
              </c:extLst>
            </c:dLbl>
            <c:dLbl>
              <c:idx val="2"/>
              <c:layout>
                <c:manualLayout>
                  <c:x val="-6.9752658983326693E-2"/>
                  <c:y val="0.34766046771478687"/>
                </c:manualLayout>
              </c:layout>
              <c:numFmt formatCode="&quot;(&quot;0.0%&quot;)&quot;" sourceLinked="0"/>
              <c:spPr>
                <a:noFill/>
                <a:ln>
                  <a:noFill/>
                </a:ln>
                <a:effectLst/>
              </c:spPr>
              <c:txPr>
                <a:bodyPr/>
                <a:lstStyle/>
                <a:p>
                  <a:pPr>
                    <a:defRPr sz="90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0432545090308089"/>
                      <c:h val="5.5191808856402007E-2"/>
                    </c:manualLayout>
                  </c15:layout>
                </c:ext>
                <c:ext xmlns:c16="http://schemas.microsoft.com/office/drawing/2014/chart" uri="{C3380CC4-5D6E-409C-BE32-E72D297353CC}">
                  <c16:uniqueId val="{00000004-426C-433D-B00D-A38A0DCDFC75}"/>
                </c:ext>
              </c:extLst>
            </c:dLbl>
            <c:dLbl>
              <c:idx val="3"/>
              <c:layout>
                <c:manualLayout>
                  <c:x val="-0.24070083720615598"/>
                  <c:y val="0.333838618133601"/>
                </c:manualLayout>
              </c:layout>
              <c:numFmt formatCode="&quot;(&quot;0.0%&quot;)&quot;" sourceLinked="0"/>
              <c:spPr>
                <a:noFill/>
                <a:ln>
                  <a:noFill/>
                </a:ln>
                <a:effectLst/>
              </c:spPr>
              <c:txPr>
                <a:bodyPr/>
                <a:lstStyle/>
                <a:p>
                  <a:pPr>
                    <a:defRPr sz="90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8.2478505993783327E-2"/>
                      <c:h val="4.9214241262658998E-2"/>
                    </c:manualLayout>
                  </c15:layout>
                </c:ext>
                <c:ext xmlns:c16="http://schemas.microsoft.com/office/drawing/2014/chart" uri="{C3380CC4-5D6E-409C-BE32-E72D297353CC}">
                  <c16:uniqueId val="{00000005-426C-433D-B00D-A38A0DCDFC75}"/>
                </c:ext>
              </c:extLst>
            </c:dLbl>
            <c:dLbl>
              <c:idx val="4"/>
              <c:layout>
                <c:manualLayout>
                  <c:x val="-0.28710875491116583"/>
                  <c:y val="0.1036310130931735"/>
                </c:manualLayout>
              </c:layout>
              <c:numFmt formatCode="&quot;(&quot;0.0%&quot;)&quot;" sourceLinked="0"/>
              <c:spPr>
                <a:noFill/>
                <a:ln>
                  <a:noFill/>
                </a:ln>
                <a:effectLst/>
              </c:spPr>
              <c:txPr>
                <a:bodyPr/>
                <a:lstStyle/>
                <a:p>
                  <a:pPr>
                    <a:defRPr sz="90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8.5473306322502302E-2"/>
                      <c:h val="4.7929831460550812E-2"/>
                    </c:manualLayout>
                  </c15:layout>
                </c:ext>
                <c:ext xmlns:c16="http://schemas.microsoft.com/office/drawing/2014/chart" uri="{C3380CC4-5D6E-409C-BE32-E72D297353CC}">
                  <c16:uniqueId val="{00000006-426C-433D-B00D-A38A0DCDFC75}"/>
                </c:ext>
              </c:extLst>
            </c:dLbl>
            <c:dLbl>
              <c:idx val="5"/>
              <c:layout>
                <c:manualLayout>
                  <c:x val="-0.27632619900563704"/>
                  <c:y val="2.9796355789077711E-3"/>
                </c:manualLayout>
              </c:layout>
              <c:numFmt formatCode="&quot;(&quot;0.0%&quot;)&quot;" sourceLinked="0"/>
              <c:spPr>
                <a:noFill/>
                <a:ln>
                  <a:noFill/>
                </a:ln>
                <a:effectLst/>
              </c:spPr>
              <c:txPr>
                <a:bodyPr/>
                <a:lstStyle/>
                <a:p>
                  <a:pPr>
                    <a:defRPr sz="90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8.4718033454285857E-2"/>
                      <c:h val="5.4930535751357777E-2"/>
                    </c:manualLayout>
                  </c15:layout>
                </c:ext>
                <c:ext xmlns:c16="http://schemas.microsoft.com/office/drawing/2014/chart" uri="{C3380CC4-5D6E-409C-BE32-E72D297353CC}">
                  <c16:uniqueId val="{00000007-426C-433D-B00D-A38A0DCDFC75}"/>
                </c:ext>
              </c:extLst>
            </c:dLbl>
            <c:dLbl>
              <c:idx val="6"/>
              <c:layout>
                <c:manualLayout>
                  <c:x val="-0.27493605475887634"/>
                  <c:y val="-0.14110186992014703"/>
                </c:manualLayout>
              </c:layout>
              <c:numFmt formatCode="&quot;(&quot;0.0%&quot;)&quot;" sourceLinked="0"/>
              <c:spPr>
                <a:noFill/>
                <a:ln>
                  <a:noFill/>
                </a:ln>
                <a:effectLst/>
              </c:spPr>
              <c:txPr>
                <a:bodyPr/>
                <a:lstStyle/>
                <a:p>
                  <a:pPr>
                    <a:defRPr sz="900"/>
                  </a:pPr>
                  <a:endParaRPr lang="ja-JP"/>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8-426C-433D-B00D-A38A0DCDFC75}"/>
                </c:ext>
              </c:extLst>
            </c:dLbl>
            <c:dLbl>
              <c:idx val="7"/>
              <c:layout>
                <c:manualLayout>
                  <c:x val="4.1711298539526945E-2"/>
                  <c:y val="-0.20744108730595717"/>
                </c:manualLayout>
              </c:layout>
              <c:numFmt formatCode="\(0.00%\)" sourceLinked="0"/>
              <c:spPr>
                <a:noFill/>
                <a:ln>
                  <a:noFill/>
                </a:ln>
                <a:effectLst/>
              </c:spPr>
              <c:txPr>
                <a:bodyPr/>
                <a:lstStyle/>
                <a:p>
                  <a:pPr>
                    <a:defRPr sz="900"/>
                  </a:pPr>
                  <a:endParaRPr lang="ja-JP"/>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9-426C-433D-B00D-A38A0DCDFC75}"/>
                </c:ext>
              </c:extLst>
            </c:dLbl>
            <c:numFmt formatCode="&quot;(&quot;0.0%&quot;)&quot;"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'リンク切公表時非表示（グラフの添え物）'!$X$22:$X$30</c:f>
              <c:strCache>
                <c:ptCount val="9"/>
                <c:pt idx="0">
                  <c:v>Energy Industries Sector
(Electric Power Plant, etc.)</c:v>
                </c:pt>
                <c:pt idx="1">
                  <c:v>Industries
(Factories, etc.)</c:v>
                </c:pt>
                <c:pt idx="2">
                  <c:v>Transport
(Motor vehicles and ships, etc.)</c:v>
                </c:pt>
                <c:pt idx="3">
                  <c:v>Commercial and other sector
(Commerce, Service, Office, etc.)</c:v>
                </c:pt>
                <c:pt idx="4">
                  <c:v>Residential  Sector</c:v>
                </c:pt>
                <c:pt idx="5">
                  <c:v>Industrial Processes and Product Use</c:v>
                </c:pt>
                <c:pt idx="6">
                  <c:v>Waste
(Incineration of waste plastics
and waste oil, etc.)</c:v>
                </c:pt>
                <c:pt idx="7">
                  <c:v>Agriculture and Others
(Fugitive emissions from fuels, etc.) </c:v>
                </c:pt>
                <c:pt idx="8">
                  <c:v>Statistical discrepancy
　from power and heat allocation</c:v>
                </c:pt>
              </c:strCache>
            </c:strRef>
          </c:cat>
          <c:val>
            <c:numRef>
              <c:f>'5.CO2-Share'!$V$6:$V$13</c:f>
              <c:numCache>
                <c:formatCode>0.0%</c:formatCode>
                <c:ptCount val="8"/>
                <c:pt idx="0">
                  <c:v>0.32773693626596645</c:v>
                </c:pt>
                <c:pt idx="1">
                  <c:v>0.28338194623527352</c:v>
                </c:pt>
                <c:pt idx="2">
                  <c:v>0.18347386415200376</c:v>
                </c:pt>
                <c:pt idx="3">
                  <c:v>7.9104937246564547E-2</c:v>
                </c:pt>
                <c:pt idx="4">
                  <c:v>5.4422594179823383E-2</c:v>
                </c:pt>
                <c:pt idx="5">
                  <c:v>4.3882679597525842E-2</c:v>
                </c:pt>
                <c:pt idx="6">
                  <c:v>2.4471684763535586E-2</c:v>
                </c:pt>
                <c:pt idx="7" formatCode="0.00%">
                  <c:v>3.5253575593070805E-3</c:v>
                </c:pt>
              </c:numCache>
            </c:numRef>
          </c:val>
          <c:extLst>
            <c:ext xmlns:c16="http://schemas.microsoft.com/office/drawing/2014/chart" uri="{C3380CC4-5D6E-409C-BE32-E72D297353CC}">
              <c16:uniqueId val="{0000000A-426C-433D-B00D-A38A0DCDFC75}"/>
            </c:ext>
          </c:extLst>
        </c:ser>
        <c:ser>
          <c:idx val="1"/>
          <c:order val="2"/>
          <c:tx>
            <c:strRef>
              <c:f>'5.CO2-Share'!$T$17</c:f>
              <c:strCache>
                <c:ptCount val="1"/>
                <c:pt idx="0">
                  <c:v>■Allocated</c:v>
                </c:pt>
              </c:strCache>
            </c:strRef>
          </c:tx>
          <c:spPr>
            <a:ln>
              <a:solidFill>
                <a:sysClr val="windowText" lastClr="000000"/>
              </a:solidFill>
            </a:ln>
          </c:spPr>
          <c:dPt>
            <c:idx val="0"/>
            <c:bubble3D val="0"/>
            <c:spPr>
              <a:solidFill>
                <a:srgbClr val="9999FF"/>
              </a:solidFill>
              <a:ln>
                <a:solidFill>
                  <a:sysClr val="windowText" lastClr="000000"/>
                </a:solidFill>
              </a:ln>
            </c:spPr>
            <c:extLst>
              <c:ext xmlns:c16="http://schemas.microsoft.com/office/drawing/2014/chart" uri="{C3380CC4-5D6E-409C-BE32-E72D297353CC}">
                <c16:uniqueId val="{0000000B-426C-433D-B00D-A38A0DCDFC75}"/>
              </c:ext>
            </c:extLst>
          </c:dPt>
          <c:dPt>
            <c:idx val="2"/>
            <c:bubble3D val="0"/>
            <c:spPr>
              <a:solidFill>
                <a:srgbClr val="FFFFCC"/>
              </a:solidFill>
              <a:ln>
                <a:solidFill>
                  <a:sysClr val="windowText" lastClr="000000"/>
                </a:solidFill>
              </a:ln>
            </c:spPr>
            <c:extLst>
              <c:ext xmlns:c16="http://schemas.microsoft.com/office/drawing/2014/chart" uri="{C3380CC4-5D6E-409C-BE32-E72D297353CC}">
                <c16:uniqueId val="{0000000D-426C-433D-B00D-A38A0DCDFC75}"/>
              </c:ext>
            </c:extLst>
          </c:dPt>
          <c:dPt>
            <c:idx val="3"/>
            <c:bubble3D val="0"/>
            <c:spPr>
              <a:solidFill>
                <a:sysClr val="window" lastClr="FFFFFF">
                  <a:lumMod val="65000"/>
                </a:sysClr>
              </a:solidFill>
              <a:ln>
                <a:solidFill>
                  <a:sysClr val="windowText" lastClr="000000"/>
                </a:solidFill>
              </a:ln>
            </c:spPr>
            <c:extLst>
              <c:ext xmlns:c16="http://schemas.microsoft.com/office/drawing/2014/chart" uri="{C3380CC4-5D6E-409C-BE32-E72D297353CC}">
                <c16:uniqueId val="{0000000E-426C-433D-B00D-A38A0DCDFC75}"/>
              </c:ext>
            </c:extLst>
          </c:dPt>
          <c:dPt>
            <c:idx val="4"/>
            <c:bubble3D val="0"/>
            <c:spPr>
              <a:solidFill>
                <a:srgbClr val="6666FF"/>
              </a:solidFill>
              <a:ln>
                <a:solidFill>
                  <a:sysClr val="windowText" lastClr="000000"/>
                </a:solidFill>
              </a:ln>
            </c:spPr>
            <c:extLst>
              <c:ext xmlns:c16="http://schemas.microsoft.com/office/drawing/2014/chart" uri="{C3380CC4-5D6E-409C-BE32-E72D297353CC}">
                <c16:uniqueId val="{0000000F-426C-433D-B00D-A38A0DCDFC75}"/>
              </c:ext>
            </c:extLst>
          </c:dPt>
          <c:dPt>
            <c:idx val="6"/>
            <c:bubble3D val="0"/>
            <c:spPr>
              <a:solidFill>
                <a:srgbClr val="1F497D">
                  <a:lumMod val="60000"/>
                  <a:lumOff val="40000"/>
                </a:srgbClr>
              </a:solidFill>
              <a:ln>
                <a:solidFill>
                  <a:sysClr val="windowText" lastClr="000000"/>
                </a:solidFill>
              </a:ln>
            </c:spPr>
            <c:extLst>
              <c:ext xmlns:c16="http://schemas.microsoft.com/office/drawing/2014/chart" uri="{C3380CC4-5D6E-409C-BE32-E72D297353CC}">
                <c16:uniqueId val="{00000011-426C-433D-B00D-A38A0DCDFC75}"/>
              </c:ext>
            </c:extLst>
          </c:dPt>
          <c:dLbls>
            <c:dLbl>
              <c:idx val="0"/>
              <c:layout>
                <c:manualLayout>
                  <c:x val="0.24206146869501516"/>
                  <c:y val="-6.142979572151263E-2"/>
                </c:manualLayout>
              </c:layout>
              <c:spPr>
                <a:noFill/>
                <a:ln>
                  <a:noFill/>
                </a:ln>
                <a:effectLst/>
              </c:spPr>
              <c:txPr>
                <a:bodyPr/>
                <a:lstStyle/>
                <a:p>
                  <a:pPr algn="ctr" rtl="0">
                    <a:defRPr sz="90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3485038546402468"/>
                      <c:h val="0.12307256195722097"/>
                    </c:manualLayout>
                  </c15:layout>
                </c:ext>
                <c:ext xmlns:c16="http://schemas.microsoft.com/office/drawing/2014/chart" uri="{C3380CC4-5D6E-409C-BE32-E72D297353CC}">
                  <c16:uniqueId val="{0000000B-426C-433D-B00D-A38A0DCDFC75}"/>
                </c:ext>
              </c:extLst>
            </c:dLbl>
            <c:dLbl>
              <c:idx val="1"/>
              <c:layout>
                <c:manualLayout>
                  <c:x val="0.14343253194473615"/>
                  <c:y val="5.3491582053782252E-2"/>
                </c:manualLayout>
              </c:layout>
              <c:spPr>
                <a:noFill/>
                <a:ln>
                  <a:noFill/>
                </a:ln>
                <a:effectLst/>
              </c:spPr>
              <c:txPr>
                <a:bodyPr/>
                <a:lstStyle/>
                <a:p>
                  <a:pPr algn="ctr" rtl="0">
                    <a:defRPr sz="90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0129376330242268"/>
                      <c:h val="0.12269589932959418"/>
                    </c:manualLayout>
                  </c15:layout>
                </c:ext>
                <c:ext xmlns:c16="http://schemas.microsoft.com/office/drawing/2014/chart" uri="{C3380CC4-5D6E-409C-BE32-E72D297353CC}">
                  <c16:uniqueId val="{0000000C-426C-433D-B00D-A38A0DCDFC75}"/>
                </c:ext>
              </c:extLst>
            </c:dLbl>
            <c:dLbl>
              <c:idx val="2"/>
              <c:layout>
                <c:manualLayout>
                  <c:x val="-0.17635123534517683"/>
                  <c:y val="8.4388773404495895E-2"/>
                </c:manualLayout>
              </c:layout>
              <c:spPr>
                <a:noFill/>
                <a:ln>
                  <a:noFill/>
                </a:ln>
                <a:effectLst/>
              </c:spPr>
              <c:txPr>
                <a:bodyPr/>
                <a:lstStyle/>
                <a:p>
                  <a:pPr algn="ctr" rtl="0">
                    <a:defRPr sz="90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4422676350836995"/>
                      <c:h val="0.12176473271712564"/>
                    </c:manualLayout>
                  </c15:layout>
                </c:ext>
                <c:ext xmlns:c16="http://schemas.microsoft.com/office/drawing/2014/chart" uri="{C3380CC4-5D6E-409C-BE32-E72D297353CC}">
                  <c16:uniqueId val="{0000000D-426C-433D-B00D-A38A0DCDFC75}"/>
                </c:ext>
              </c:extLst>
            </c:dLbl>
            <c:dLbl>
              <c:idx val="3"/>
              <c:layout>
                <c:manualLayout>
                  <c:x val="-0.17033972540094991"/>
                  <c:y val="0.12196977477575278"/>
                </c:manualLayout>
              </c:layout>
              <c:spPr>
                <a:noFill/>
                <a:ln>
                  <a:noFill/>
                </a:ln>
                <a:effectLst/>
              </c:spPr>
              <c:txPr>
                <a:bodyPr/>
                <a:lstStyle/>
                <a:p>
                  <a:pPr algn="ctr" rtl="0">
                    <a:defRPr sz="90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6224117663227173"/>
                      <c:h val="0.12575701503649894"/>
                    </c:manualLayout>
                  </c15:layout>
                </c:ext>
                <c:ext xmlns:c16="http://schemas.microsoft.com/office/drawing/2014/chart" uri="{C3380CC4-5D6E-409C-BE32-E72D297353CC}">
                  <c16:uniqueId val="{0000000E-426C-433D-B00D-A38A0DCDFC75}"/>
                </c:ext>
              </c:extLst>
            </c:dLbl>
            <c:dLbl>
              <c:idx val="4"/>
              <c:layout>
                <c:manualLayout>
                  <c:x val="-0.21874889208720213"/>
                  <c:y val="6.762191952056501E-2"/>
                </c:manualLayout>
              </c:layout>
              <c:spPr>
                <a:noFill/>
                <a:ln>
                  <a:noFill/>
                </a:ln>
                <a:effectLst/>
              </c:spPr>
              <c:txPr>
                <a:bodyPr/>
                <a:lstStyle/>
                <a:p>
                  <a:pPr>
                    <a:defRPr sz="900"/>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24182275705668252"/>
                      <c:h val="0.12106214957751089"/>
                    </c:manualLayout>
                  </c15:layout>
                </c:ext>
                <c:ext xmlns:c16="http://schemas.microsoft.com/office/drawing/2014/chart" uri="{C3380CC4-5D6E-409C-BE32-E72D297353CC}">
                  <c16:uniqueId val="{0000000F-426C-433D-B00D-A38A0DCDFC75}"/>
                </c:ext>
              </c:extLst>
            </c:dLbl>
            <c:dLbl>
              <c:idx val="5"/>
              <c:layout>
                <c:manualLayout>
                  <c:x val="-0.2579845408072417"/>
                  <c:y val="-5.7043408172262246E-3"/>
                </c:manualLayout>
              </c:layout>
              <c:spPr>
                <a:noFill/>
                <a:ln>
                  <a:noFill/>
                </a:ln>
                <a:effectLst/>
              </c:spPr>
              <c:txPr>
                <a:bodyPr/>
                <a:lstStyle/>
                <a:p>
                  <a:pPr>
                    <a:defRPr sz="90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8485239713490262"/>
                      <c:h val="0.11678005171304651"/>
                    </c:manualLayout>
                  </c15:layout>
                </c:ext>
                <c:ext xmlns:c16="http://schemas.microsoft.com/office/drawing/2014/chart" uri="{C3380CC4-5D6E-409C-BE32-E72D297353CC}">
                  <c16:uniqueId val="{00000010-426C-433D-B00D-A38A0DCDFC75}"/>
                </c:ext>
              </c:extLst>
            </c:dLbl>
            <c:dLbl>
              <c:idx val="6"/>
              <c:layout>
                <c:manualLayout>
                  <c:x val="-0.27005785246764297"/>
                  <c:y val="-0.1546941701944228"/>
                </c:manualLayout>
              </c:layout>
              <c:spPr>
                <a:noFill/>
                <a:ln>
                  <a:noFill/>
                </a:ln>
                <a:effectLst/>
              </c:spPr>
              <c:txPr>
                <a:bodyPr/>
                <a:lstStyle/>
                <a:p>
                  <a:pPr algn="ctr" rtl="0">
                    <a:defRPr sz="90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6277058467122725"/>
                      <c:h val="0.14584747749477392"/>
                    </c:manualLayout>
                  </c15:layout>
                </c:ext>
                <c:ext xmlns:c16="http://schemas.microsoft.com/office/drawing/2014/chart" uri="{C3380CC4-5D6E-409C-BE32-E72D297353CC}">
                  <c16:uniqueId val="{00000011-426C-433D-B00D-A38A0DCDFC75}"/>
                </c:ext>
              </c:extLst>
            </c:dLbl>
            <c:dLbl>
              <c:idx val="7"/>
              <c:layout>
                <c:manualLayout>
                  <c:x val="4.3292949870356777E-2"/>
                  <c:y val="-0.20879099834868567"/>
                </c:manualLayout>
              </c:layout>
              <c:numFmt formatCode="0.00%" sourceLinked="0"/>
              <c:spPr>
                <a:noFill/>
                <a:ln>
                  <a:noFill/>
                </a:ln>
                <a:effectLst/>
              </c:spPr>
              <c:txPr>
                <a:bodyPr/>
                <a:lstStyle/>
                <a:p>
                  <a:pPr algn="ctr" rtl="0">
                    <a:defRPr sz="90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40054299179676467"/>
                      <c:h val="0.12896572199321857"/>
                    </c:manualLayout>
                  </c15:layout>
                </c:ext>
                <c:ext xmlns:c16="http://schemas.microsoft.com/office/drawing/2014/chart" uri="{C3380CC4-5D6E-409C-BE32-E72D297353CC}">
                  <c16:uniqueId val="{00000012-426C-433D-B00D-A38A0DCDFC75}"/>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26C-433D-B00D-A38A0DCDFC75}"/>
                </c:ext>
              </c:extLst>
            </c:dLbl>
            <c:spPr>
              <a:noFill/>
              <a:ln>
                <a:noFill/>
              </a:ln>
              <a:effectLst/>
            </c:spPr>
            <c:txPr>
              <a:bodyPr wrap="square" lIns="38100" tIns="19050" rIns="38100" bIns="19050" anchor="ctr">
                <a:spAutoFit/>
              </a:bodyPr>
              <a:lstStyle/>
              <a:p>
                <a:pPr>
                  <a:defRPr sz="900"/>
                </a:pPr>
                <a:endParaRPr lang="ja-JP"/>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'リンク切公表時非表示（グラフの添え物）'!$X$22:$X$30</c:f>
              <c:strCache>
                <c:ptCount val="9"/>
                <c:pt idx="0">
                  <c:v>Energy Industries Sector
(Electric Power Plant, etc.)</c:v>
                </c:pt>
                <c:pt idx="1">
                  <c:v>Industries
(Factories, etc.)</c:v>
                </c:pt>
                <c:pt idx="2">
                  <c:v>Transport
(Motor vehicles and ships, etc.)</c:v>
                </c:pt>
                <c:pt idx="3">
                  <c:v>Commercial and other sector
(Commerce, Service, Office, etc.)</c:v>
                </c:pt>
                <c:pt idx="4">
                  <c:v>Residential  Sector</c:v>
                </c:pt>
                <c:pt idx="5">
                  <c:v>Industrial Processes and Product Use</c:v>
                </c:pt>
                <c:pt idx="6">
                  <c:v>Waste
(Incineration of waste plastics
and waste oil, etc.)</c:v>
                </c:pt>
                <c:pt idx="7">
                  <c:v>Agriculture and Others
(Fugitive emissions from fuels, etc.) </c:v>
                </c:pt>
                <c:pt idx="8">
                  <c:v>Statistical discrepancy
　from power and heat allocation</c:v>
                </c:pt>
              </c:strCache>
            </c:strRef>
          </c:cat>
          <c:val>
            <c:numRef>
              <c:f>'5.CO2-Share'!$V$19:$V$26</c:f>
              <c:numCache>
                <c:formatCode>0.0%</c:formatCode>
                <c:ptCount val="8"/>
                <c:pt idx="0">
                  <c:v>7.579569673976326E-2</c:v>
                </c:pt>
                <c:pt idx="1">
                  <c:v>0.36138789314491576</c:v>
                </c:pt>
                <c:pt idx="2">
                  <c:v>0.18876057983918737</c:v>
                </c:pt>
                <c:pt idx="3">
                  <c:v>0.1703865270145451</c:v>
                </c:pt>
                <c:pt idx="4">
                  <c:v>0.13178958134122018</c:v>
                </c:pt>
                <c:pt idx="5">
                  <c:v>4.3882679597525842E-2</c:v>
                </c:pt>
                <c:pt idx="6">
                  <c:v>2.4471684763535586E-2</c:v>
                </c:pt>
                <c:pt idx="7" formatCode="0.00%">
                  <c:v>3.5253575593070805E-3</c:v>
                </c:pt>
              </c:numCache>
            </c:numRef>
          </c:val>
          <c:extLst>
            <c:ext xmlns:c16="http://schemas.microsoft.com/office/drawing/2014/chart" uri="{C3380CC4-5D6E-409C-BE32-E72D297353CC}">
              <c16:uniqueId val="{00000014-426C-433D-B00D-A38A0DCDFC75}"/>
            </c:ext>
          </c:extLst>
        </c:ser>
        <c:dLbls>
          <c:showLegendKey val="0"/>
          <c:showVal val="0"/>
          <c:showCatName val="0"/>
          <c:showSerName val="0"/>
          <c:showPercent val="0"/>
          <c:showBubbleSize val="0"/>
          <c:showLeaderLines val="0"/>
        </c:dLbls>
        <c:firstSliceAng val="0"/>
        <c:holeSize val="25"/>
      </c:doughnutChart>
      <c:spPr>
        <a:noFill/>
        <a:ln w="25400">
          <a:noFill/>
        </a:ln>
      </c:spPr>
    </c:plotArea>
    <c:plotVisOnly val="1"/>
    <c:dispBlanksAs val="zero"/>
    <c:showDLblsOverMax val="0"/>
  </c:chart>
  <c:spPr>
    <a:noFill/>
    <a:ln>
      <a:noFill/>
    </a:ln>
  </c:spPr>
  <c:txPr>
    <a:bodyPr/>
    <a:lstStyle/>
    <a:p>
      <a:pPr>
        <a:defRPr>
          <a:latin typeface="Century" panose="02040604050505020304" pitchFamily="18" charset="0"/>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2"/>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3564146361338048"/>
          <c:y val="0.26584907803885321"/>
          <c:w val="0.55570953125127054"/>
          <c:h val="0.56313386143724109"/>
        </c:manualLayout>
      </c:layout>
      <c:doughnutChart>
        <c:varyColors val="1"/>
        <c:ser>
          <c:idx val="2"/>
          <c:order val="0"/>
          <c:tx>
            <c:strRef>
              <c:f>'リンク切公表時非表示（グラフの添え物）'!$BB$25</c:f>
              <c:strCache>
                <c:ptCount val="1"/>
                <c:pt idx="0">
                  <c:v>in FY2017</c:v>
                </c:pt>
              </c:strCache>
            </c:strRef>
          </c:tx>
          <c:spPr>
            <a:noFill/>
            <a:ln>
              <a:noFill/>
            </a:ln>
          </c:spPr>
          <c:dLbls>
            <c:dLbl>
              <c:idx val="0"/>
              <c:layout>
                <c:manualLayout>
                  <c:x val="0.16191977498907362"/>
                  <c:y val="-5.1229890922586847E-2"/>
                </c:manualLayout>
              </c:layout>
              <c:tx>
                <c:rich>
                  <a:bodyPr anchorCtr="0"/>
                  <a:lstStyle/>
                  <a:p>
                    <a:pPr algn="l">
                      <a:defRPr sz="1100"/>
                    </a:pPr>
                    <a:fld id="{62DDA704-9BA1-4017-9797-B00720565864}" type="SERIESNAME">
                      <a:rPr lang="en-US" altLang="ja-JP" sz="1200"/>
                      <a:pPr algn="l">
                        <a:defRPr sz="1100"/>
                      </a:pPr>
                      <a:t>[系列名]</a:t>
                    </a:fld>
                    <a:endParaRPr lang="en-US" sz="1200"/>
                  </a:p>
                  <a:p>
                    <a:pPr algn="l">
                      <a:defRPr sz="1100"/>
                    </a:pPr>
                    <a:fld id="{4B9F8F65-B5DC-487F-87EC-CD5B31B03705}" type="VALUE">
                      <a:rPr lang="en-US" altLang="ja-JP" sz="1200"/>
                      <a:pPr algn="l">
                        <a:defRPr sz="1100"/>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47632939457890106"/>
                      <c:h val="0.10022274300797748"/>
                    </c:manualLayout>
                  </c15:layout>
                  <c15:dlblFieldTable/>
                  <c15:showDataLabelsRange val="0"/>
                </c:ext>
                <c:ext xmlns:c16="http://schemas.microsoft.com/office/drawing/2014/chart" uri="{C3380CC4-5D6E-409C-BE32-E72D297353CC}">
                  <c16:uniqueId val="{00000000-2333-4651-A14E-FB910F6BC358}"/>
                </c:ext>
              </c:extLst>
            </c:dLbl>
            <c:spPr>
              <a:noFill/>
              <a:ln>
                <a:noFill/>
              </a:ln>
              <a:effectLst/>
            </c:spPr>
            <c:txPr>
              <a:bodyPr/>
              <a:lstStyle/>
              <a:p>
                <a:pPr algn="l">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'リンク切公表時非表示（グラフの添え物）'!$X$22:$X$30</c:f>
              <c:strCache>
                <c:ptCount val="9"/>
                <c:pt idx="0">
                  <c:v>Energy Industries Sector
(Electric Power Plant, etc.)</c:v>
                </c:pt>
                <c:pt idx="1">
                  <c:v>Industries
(Factories, etc.)</c:v>
                </c:pt>
                <c:pt idx="2">
                  <c:v>Transport
(Motor vehicles and ships, etc.)</c:v>
                </c:pt>
                <c:pt idx="3">
                  <c:v>Commercial and other sector
(Commerce, Service, Office, etc.)</c:v>
                </c:pt>
                <c:pt idx="4">
                  <c:v>Residential  Sector</c:v>
                </c:pt>
                <c:pt idx="5">
                  <c:v>Industrial Processes and Product Use</c:v>
                </c:pt>
                <c:pt idx="6">
                  <c:v>Waste
(Incineration of waste plastics
and waste oil, etc.)</c:v>
                </c:pt>
                <c:pt idx="7">
                  <c:v>Agriculture and Others
(Fugitive emissions from fuels, etc.) </c:v>
                </c:pt>
                <c:pt idx="8">
                  <c:v>Statistical discrepancy
　from power and heat allocation</c:v>
                </c:pt>
              </c:strCache>
            </c:strRef>
          </c:cat>
          <c:val>
            <c:numRef>
              <c:f>'リンク切公表時非表示（グラフの添え物）'!$BB$26</c:f>
              <c:numCache>
                <c:formatCode>#,##0_ </c:formatCode>
                <c:ptCount val="1"/>
                <c:pt idx="0">
                  <c:v>1190.2403217692538</c:v>
                </c:pt>
              </c:numCache>
            </c:numRef>
          </c:val>
          <c:extLst>
            <c:ext xmlns:c16="http://schemas.microsoft.com/office/drawing/2014/chart" uri="{C3380CC4-5D6E-409C-BE32-E72D297353CC}">
              <c16:uniqueId val="{00000001-2333-4651-A14E-FB910F6BC358}"/>
            </c:ext>
          </c:extLst>
        </c:ser>
        <c:ser>
          <c:idx val="0"/>
          <c:order val="1"/>
          <c:tx>
            <c:strRef>
              <c:f>'5.CO2-Share'!$T$4</c:f>
              <c:strCache>
                <c:ptCount val="1"/>
                <c:pt idx="0">
                  <c:v>■Unallocated</c:v>
                </c:pt>
              </c:strCache>
            </c:strRef>
          </c:tx>
          <c:spPr>
            <a:ln>
              <a:solidFill>
                <a:sysClr val="windowText" lastClr="000000"/>
              </a:solidFill>
            </a:ln>
          </c:spPr>
          <c:dPt>
            <c:idx val="0"/>
            <c:bubble3D val="0"/>
            <c:spPr>
              <a:solidFill>
                <a:srgbClr val="9999FF"/>
              </a:solidFill>
              <a:ln>
                <a:solidFill>
                  <a:sysClr val="windowText" lastClr="000000"/>
                </a:solidFill>
              </a:ln>
            </c:spPr>
            <c:extLst>
              <c:ext xmlns:c16="http://schemas.microsoft.com/office/drawing/2014/chart" uri="{C3380CC4-5D6E-409C-BE32-E72D297353CC}">
                <c16:uniqueId val="{00000002-2333-4651-A14E-FB910F6BC358}"/>
              </c:ext>
            </c:extLst>
          </c:dPt>
          <c:dPt>
            <c:idx val="2"/>
            <c:bubble3D val="0"/>
            <c:spPr>
              <a:solidFill>
                <a:srgbClr val="FFFFCC"/>
              </a:solidFill>
              <a:ln>
                <a:solidFill>
                  <a:sysClr val="windowText" lastClr="000000"/>
                </a:solidFill>
              </a:ln>
            </c:spPr>
            <c:extLst>
              <c:ext xmlns:c16="http://schemas.microsoft.com/office/drawing/2014/chart" uri="{C3380CC4-5D6E-409C-BE32-E72D297353CC}">
                <c16:uniqueId val="{00000004-2333-4651-A14E-FB910F6BC358}"/>
              </c:ext>
            </c:extLst>
          </c:dPt>
          <c:dPt>
            <c:idx val="3"/>
            <c:bubble3D val="0"/>
            <c:spPr>
              <a:solidFill>
                <a:sysClr val="window" lastClr="FFFFFF">
                  <a:lumMod val="65000"/>
                </a:sysClr>
              </a:solidFill>
              <a:ln>
                <a:solidFill>
                  <a:sysClr val="windowText" lastClr="000000"/>
                </a:solidFill>
              </a:ln>
            </c:spPr>
            <c:extLst>
              <c:ext xmlns:c16="http://schemas.microsoft.com/office/drawing/2014/chart" uri="{C3380CC4-5D6E-409C-BE32-E72D297353CC}">
                <c16:uniqueId val="{00000005-2333-4651-A14E-FB910F6BC358}"/>
              </c:ext>
            </c:extLst>
          </c:dPt>
          <c:dPt>
            <c:idx val="4"/>
            <c:bubble3D val="0"/>
            <c:spPr>
              <a:solidFill>
                <a:srgbClr val="6666FF"/>
              </a:solidFill>
              <a:ln>
                <a:solidFill>
                  <a:sysClr val="windowText" lastClr="000000"/>
                </a:solidFill>
              </a:ln>
            </c:spPr>
            <c:extLst>
              <c:ext xmlns:c16="http://schemas.microsoft.com/office/drawing/2014/chart" uri="{C3380CC4-5D6E-409C-BE32-E72D297353CC}">
                <c16:uniqueId val="{00000006-2333-4651-A14E-FB910F6BC358}"/>
              </c:ext>
            </c:extLst>
          </c:dPt>
          <c:dPt>
            <c:idx val="6"/>
            <c:bubble3D val="0"/>
            <c:spPr>
              <a:solidFill>
                <a:srgbClr val="1F497D">
                  <a:lumMod val="60000"/>
                  <a:lumOff val="40000"/>
                </a:srgbClr>
              </a:solidFill>
              <a:ln>
                <a:solidFill>
                  <a:sysClr val="windowText" lastClr="000000"/>
                </a:solidFill>
              </a:ln>
            </c:spPr>
            <c:extLst>
              <c:ext xmlns:c16="http://schemas.microsoft.com/office/drawing/2014/chart" uri="{C3380CC4-5D6E-409C-BE32-E72D297353CC}">
                <c16:uniqueId val="{00000008-2333-4651-A14E-FB910F6BC358}"/>
              </c:ext>
            </c:extLst>
          </c:dPt>
          <c:dLbls>
            <c:dLbl>
              <c:idx val="0"/>
              <c:layout>
                <c:manualLayout>
                  <c:x val="0.11456619972766015"/>
                  <c:y val="-0.20127344061377539"/>
                </c:manualLayout>
              </c:layout>
              <c:numFmt formatCode="&quot;(&quot;0.0%&quot;)&quot;" sourceLinked="0"/>
              <c:spPr>
                <a:noFill/>
                <a:ln>
                  <a:noFill/>
                </a:ln>
                <a:effectLst/>
              </c:spPr>
              <c:txPr>
                <a:bodyPr/>
                <a:lstStyle/>
                <a:p>
                  <a:pPr>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2333-4651-A14E-FB910F6BC358}"/>
                </c:ext>
              </c:extLst>
            </c:dLbl>
            <c:dLbl>
              <c:idx val="1"/>
              <c:layout>
                <c:manualLayout>
                  <c:x val="0.4034294956625078"/>
                  <c:y val="-0.23495683966366948"/>
                </c:manualLayout>
              </c:layout>
              <c:numFmt formatCode="&quot;(&quot;0.0%&quot;)&quot;" sourceLinked="0"/>
              <c:spPr>
                <a:noFill/>
                <a:ln>
                  <a:noFill/>
                </a:ln>
                <a:effectLst/>
              </c:spPr>
              <c:txPr>
                <a:bodyPr/>
                <a:lstStyle/>
                <a:p>
                  <a:pPr>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10213494097064992"/>
                      <c:h val="4.4947164846040673E-2"/>
                    </c:manualLayout>
                  </c15:layout>
                </c:ext>
                <c:ext xmlns:c16="http://schemas.microsoft.com/office/drawing/2014/chart" uri="{C3380CC4-5D6E-409C-BE32-E72D297353CC}">
                  <c16:uniqueId val="{00000003-2333-4651-A14E-FB910F6BC358}"/>
                </c:ext>
              </c:extLst>
            </c:dLbl>
            <c:dLbl>
              <c:idx val="2"/>
              <c:layout>
                <c:manualLayout>
                  <c:x val="8.7529515571014863E-2"/>
                  <c:y val="0.41530600989742034"/>
                </c:manualLayout>
              </c:layout>
              <c:numFmt formatCode="&quot;(&quot;0.0%&quot;)&quot;" sourceLinked="0"/>
              <c:spPr>
                <a:noFill/>
                <a:ln>
                  <a:noFill/>
                </a:ln>
                <a:effectLst/>
              </c:spPr>
              <c:txPr>
                <a:bodyPr/>
                <a:lstStyle/>
                <a:p>
                  <a:pPr>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9.8416297092981692E-2"/>
                      <c:h val="4.2947342207688081E-2"/>
                    </c:manualLayout>
                  </c15:layout>
                </c:ext>
                <c:ext xmlns:c16="http://schemas.microsoft.com/office/drawing/2014/chart" uri="{C3380CC4-5D6E-409C-BE32-E72D297353CC}">
                  <c16:uniqueId val="{00000004-2333-4651-A14E-FB910F6BC358}"/>
                </c:ext>
              </c:extLst>
            </c:dLbl>
            <c:dLbl>
              <c:idx val="3"/>
              <c:layout>
                <c:manualLayout>
                  <c:x val="-0.19231707244958318"/>
                  <c:y val="0.36125564839794982"/>
                </c:manualLayout>
              </c:layout>
              <c:numFmt formatCode="&quot;(&quot;0.0%&quot;)&quot;" sourceLinked="0"/>
              <c:spPr>
                <a:noFill/>
                <a:ln>
                  <a:noFill/>
                </a:ln>
                <a:effectLst/>
              </c:spPr>
              <c:txPr>
                <a:bodyPr/>
                <a:lstStyle/>
                <a:p>
                  <a:pPr>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8.769258254907375E-2"/>
                      <c:h val="3.800884125792247E-2"/>
                    </c:manualLayout>
                  </c15:layout>
                </c:ext>
                <c:ext xmlns:c16="http://schemas.microsoft.com/office/drawing/2014/chart" uri="{C3380CC4-5D6E-409C-BE32-E72D297353CC}">
                  <c16:uniqueId val="{00000005-2333-4651-A14E-FB910F6BC358}"/>
                </c:ext>
              </c:extLst>
            </c:dLbl>
            <c:dLbl>
              <c:idx val="4"/>
              <c:layout>
                <c:manualLayout>
                  <c:x val="-0.28052734785537359"/>
                  <c:y val="0.10572746000705033"/>
                </c:manualLayout>
              </c:layout>
              <c:numFmt formatCode="&quot;(&quot;0.0%&quot;)&quot;" sourceLinked="0"/>
              <c:spPr>
                <a:noFill/>
                <a:ln>
                  <a:noFill/>
                </a:ln>
                <a:effectLst/>
              </c:spPr>
              <c:txPr>
                <a:bodyPr/>
                <a:lstStyle/>
                <a:p>
                  <a:pPr>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7.9653022141807708E-2"/>
                      <c:h val="3.9747025438985083E-2"/>
                    </c:manualLayout>
                  </c15:layout>
                </c:ext>
                <c:ext xmlns:c16="http://schemas.microsoft.com/office/drawing/2014/chart" uri="{C3380CC4-5D6E-409C-BE32-E72D297353CC}">
                  <c16:uniqueId val="{00000006-2333-4651-A14E-FB910F6BC358}"/>
                </c:ext>
              </c:extLst>
            </c:dLbl>
            <c:dLbl>
              <c:idx val="5"/>
              <c:layout>
                <c:manualLayout>
                  <c:x val="-0.28631712154887107"/>
                  <c:y val="5.6097126921476233E-3"/>
                </c:manualLayout>
              </c:layout>
              <c:numFmt formatCode="&quot;(&quot;0.0%&quot;)&quot;" sourceLinked="0"/>
              <c:spPr>
                <a:noFill/>
                <a:ln>
                  <a:noFill/>
                </a:ln>
                <a:effectLst/>
              </c:spPr>
              <c:txPr>
                <a:bodyPr/>
                <a:lstStyle/>
                <a:p>
                  <a:pPr>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8.0158350579308896E-2"/>
                      <c:h val="5.2707037193698333E-2"/>
                    </c:manualLayout>
                  </c15:layout>
                </c:ext>
                <c:ext xmlns:c16="http://schemas.microsoft.com/office/drawing/2014/chart" uri="{C3380CC4-5D6E-409C-BE32-E72D297353CC}">
                  <c16:uniqueId val="{00000007-2333-4651-A14E-FB910F6BC358}"/>
                </c:ext>
              </c:extLst>
            </c:dLbl>
            <c:dLbl>
              <c:idx val="6"/>
              <c:layout>
                <c:manualLayout>
                  <c:x val="-0.24391881128115273"/>
                  <c:y val="-0.11663009667010514"/>
                </c:manualLayout>
              </c:layout>
              <c:numFmt formatCode="&quot;(&quot;0.0%&quot;)&quot;" sourceLinked="0"/>
              <c:spPr>
                <a:noFill/>
                <a:ln>
                  <a:noFill/>
                </a:ln>
                <a:effectLst/>
              </c:spPr>
              <c:txPr>
                <a:bodyPr/>
                <a:lstStyle/>
                <a:p>
                  <a:pPr>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8-2333-4651-A14E-FB910F6BC358}"/>
                </c:ext>
              </c:extLst>
            </c:dLbl>
            <c:dLbl>
              <c:idx val="7"/>
              <c:layout>
                <c:manualLayout>
                  <c:x val="4.9830222188613299E-2"/>
                  <c:y val="-0.18446792406599374"/>
                </c:manualLayout>
              </c:layout>
              <c:numFmt formatCode="\(0.00%\)" sourceLinked="0"/>
              <c:spPr>
                <a:noFill/>
                <a:ln>
                  <a:noFill/>
                </a:ln>
                <a:effectLst/>
              </c:spPr>
              <c:txPr>
                <a:bodyPr/>
                <a:lstStyle/>
                <a:p>
                  <a:pPr>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9-2333-4651-A14E-FB910F6BC358}"/>
                </c:ext>
              </c:extLst>
            </c:dLbl>
            <c:numFmt formatCode="&quot;(&quot;0.0%&quot;)&quot;" sourceLinked="0"/>
            <c:spPr>
              <a:noFill/>
              <a:ln>
                <a:noFill/>
              </a:ln>
              <a:effectLst/>
            </c:sp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'リンク切公表時非表示（グラフの添え物）'!$X$22:$X$30</c:f>
              <c:strCache>
                <c:ptCount val="9"/>
                <c:pt idx="0">
                  <c:v>Energy Industries Sector
(Electric Power Plant, etc.)</c:v>
                </c:pt>
                <c:pt idx="1">
                  <c:v>Industries
(Factories, etc.)</c:v>
                </c:pt>
                <c:pt idx="2">
                  <c:v>Transport
(Motor vehicles and ships, etc.)</c:v>
                </c:pt>
                <c:pt idx="3">
                  <c:v>Commercial and other sector
(Commerce, Service, Office, etc.)</c:v>
                </c:pt>
                <c:pt idx="4">
                  <c:v>Residential  Sector</c:v>
                </c:pt>
                <c:pt idx="5">
                  <c:v>Industrial Processes and Product Use</c:v>
                </c:pt>
                <c:pt idx="6">
                  <c:v>Waste
(Incineration of waste plastics
and waste oil, etc.)</c:v>
                </c:pt>
                <c:pt idx="7">
                  <c:v>Agriculture and Others
(Fugitive emissions from fuels, etc.) </c:v>
                </c:pt>
                <c:pt idx="8">
                  <c:v>Statistical discrepancy
　from power and heat allocation</c:v>
                </c:pt>
              </c:strCache>
            </c:strRef>
          </c:cat>
          <c:val>
            <c:numRef>
              <c:f>'5.CO2-Share'!$Z$6:$Z$13</c:f>
              <c:numCache>
                <c:formatCode>0.0%</c:formatCode>
                <c:ptCount val="8"/>
                <c:pt idx="0">
                  <c:v>0.41255632749925614</c:v>
                </c:pt>
                <c:pt idx="1">
                  <c:v>0.24862153911020476</c:v>
                </c:pt>
                <c:pt idx="2">
                  <c:v>0.17224617681613291</c:v>
                </c:pt>
                <c:pt idx="3">
                  <c:v>5.0131617910074339E-2</c:v>
                </c:pt>
                <c:pt idx="4">
                  <c:v>4.9793807519108911E-2</c:v>
                </c:pt>
                <c:pt idx="5">
                  <c:v>3.9701265967308844E-2</c:v>
                </c:pt>
                <c:pt idx="6">
                  <c:v>2.4221562813542798E-2</c:v>
                </c:pt>
                <c:pt idx="7" formatCode="0.00%">
                  <c:v>2.7277023643714261E-3</c:v>
                </c:pt>
              </c:numCache>
            </c:numRef>
          </c:val>
          <c:extLst>
            <c:ext xmlns:c16="http://schemas.microsoft.com/office/drawing/2014/chart" uri="{C3380CC4-5D6E-409C-BE32-E72D297353CC}">
              <c16:uniqueId val="{0000000A-2333-4651-A14E-FB910F6BC358}"/>
            </c:ext>
          </c:extLst>
        </c:ser>
        <c:ser>
          <c:idx val="1"/>
          <c:order val="2"/>
          <c:tx>
            <c:strRef>
              <c:f>'5.CO2-Share'!$T$17</c:f>
              <c:strCache>
                <c:ptCount val="1"/>
                <c:pt idx="0">
                  <c:v>■Allocated</c:v>
                </c:pt>
              </c:strCache>
            </c:strRef>
          </c:tx>
          <c:spPr>
            <a:ln>
              <a:solidFill>
                <a:sysClr val="windowText" lastClr="000000"/>
              </a:solidFill>
            </a:ln>
          </c:spPr>
          <c:dPt>
            <c:idx val="0"/>
            <c:bubble3D val="0"/>
            <c:spPr>
              <a:solidFill>
                <a:srgbClr val="9999FF"/>
              </a:solidFill>
              <a:ln>
                <a:solidFill>
                  <a:sysClr val="windowText" lastClr="000000"/>
                </a:solidFill>
              </a:ln>
            </c:spPr>
            <c:extLst>
              <c:ext xmlns:c16="http://schemas.microsoft.com/office/drawing/2014/chart" uri="{C3380CC4-5D6E-409C-BE32-E72D297353CC}">
                <c16:uniqueId val="{0000000B-2333-4651-A14E-FB910F6BC358}"/>
              </c:ext>
            </c:extLst>
          </c:dPt>
          <c:dPt>
            <c:idx val="2"/>
            <c:bubble3D val="0"/>
            <c:spPr>
              <a:solidFill>
                <a:srgbClr val="FFFFCC"/>
              </a:solidFill>
              <a:ln>
                <a:solidFill>
                  <a:sysClr val="windowText" lastClr="000000"/>
                </a:solidFill>
              </a:ln>
            </c:spPr>
            <c:extLst>
              <c:ext xmlns:c16="http://schemas.microsoft.com/office/drawing/2014/chart" uri="{C3380CC4-5D6E-409C-BE32-E72D297353CC}">
                <c16:uniqueId val="{0000000D-2333-4651-A14E-FB910F6BC358}"/>
              </c:ext>
            </c:extLst>
          </c:dPt>
          <c:dPt>
            <c:idx val="3"/>
            <c:bubble3D val="0"/>
            <c:spPr>
              <a:solidFill>
                <a:sysClr val="window" lastClr="FFFFFF">
                  <a:lumMod val="65000"/>
                </a:sysClr>
              </a:solidFill>
              <a:ln>
                <a:solidFill>
                  <a:sysClr val="windowText" lastClr="000000"/>
                </a:solidFill>
              </a:ln>
            </c:spPr>
            <c:extLst>
              <c:ext xmlns:c16="http://schemas.microsoft.com/office/drawing/2014/chart" uri="{C3380CC4-5D6E-409C-BE32-E72D297353CC}">
                <c16:uniqueId val="{0000000E-2333-4651-A14E-FB910F6BC358}"/>
              </c:ext>
            </c:extLst>
          </c:dPt>
          <c:dPt>
            <c:idx val="4"/>
            <c:bubble3D val="0"/>
            <c:spPr>
              <a:solidFill>
                <a:srgbClr val="6666FF"/>
              </a:solidFill>
              <a:ln>
                <a:solidFill>
                  <a:sysClr val="windowText" lastClr="000000"/>
                </a:solidFill>
              </a:ln>
            </c:spPr>
            <c:extLst>
              <c:ext xmlns:c16="http://schemas.microsoft.com/office/drawing/2014/chart" uri="{C3380CC4-5D6E-409C-BE32-E72D297353CC}">
                <c16:uniqueId val="{0000000F-2333-4651-A14E-FB910F6BC358}"/>
              </c:ext>
            </c:extLst>
          </c:dPt>
          <c:dPt>
            <c:idx val="6"/>
            <c:bubble3D val="0"/>
            <c:spPr>
              <a:solidFill>
                <a:srgbClr val="1F497D">
                  <a:lumMod val="60000"/>
                  <a:lumOff val="40000"/>
                </a:srgbClr>
              </a:solidFill>
              <a:ln>
                <a:solidFill>
                  <a:sysClr val="windowText" lastClr="000000"/>
                </a:solidFill>
              </a:ln>
            </c:spPr>
            <c:extLst>
              <c:ext xmlns:c16="http://schemas.microsoft.com/office/drawing/2014/chart" uri="{C3380CC4-5D6E-409C-BE32-E72D297353CC}">
                <c16:uniqueId val="{00000011-2333-4651-A14E-FB910F6BC358}"/>
              </c:ext>
            </c:extLst>
          </c:dPt>
          <c:dLbls>
            <c:dLbl>
              <c:idx val="0"/>
              <c:layout>
                <c:manualLayout>
                  <c:x val="0.21141830819264626"/>
                  <c:y val="-6.2964986288503347E-2"/>
                </c:manualLayout>
              </c:layout>
              <c:numFmt formatCode="0.0%" sourceLinked="0"/>
              <c:spPr>
                <a:noFill/>
                <a:ln>
                  <a:noFill/>
                </a:ln>
                <a:effectLst/>
              </c:spPr>
              <c:txPr>
                <a:bodyPr/>
                <a:lstStyle/>
                <a:p>
                  <a:pPr algn="ctr" rtl="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1096693521348961"/>
                      <c:h val="0.10519067077734648"/>
                    </c:manualLayout>
                  </c15:layout>
                </c:ext>
                <c:ext xmlns:c16="http://schemas.microsoft.com/office/drawing/2014/chart" uri="{C3380CC4-5D6E-409C-BE32-E72D297353CC}">
                  <c16:uniqueId val="{0000000B-2333-4651-A14E-FB910F6BC358}"/>
                </c:ext>
              </c:extLst>
            </c:dLbl>
            <c:dLbl>
              <c:idx val="1"/>
              <c:layout>
                <c:manualLayout>
                  <c:x val="0.14220841902052278"/>
                  <c:y val="-0.12442595353426833"/>
                </c:manualLayout>
              </c:layout>
              <c:numFmt formatCode="0.0%" sourceLinked="0"/>
              <c:spPr>
                <a:noFill/>
                <a:ln>
                  <a:noFill/>
                </a:ln>
                <a:effectLst/>
              </c:spPr>
              <c:txPr>
                <a:bodyPr/>
                <a:lstStyle/>
                <a:p>
                  <a:pPr algn="ctr" rtl="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1790819472490866"/>
                      <c:h val="0.1032188736814733"/>
                    </c:manualLayout>
                  </c15:layout>
                </c:ext>
                <c:ext xmlns:c16="http://schemas.microsoft.com/office/drawing/2014/chart" uri="{C3380CC4-5D6E-409C-BE32-E72D297353CC}">
                  <c16:uniqueId val="{0000000C-2333-4651-A14E-FB910F6BC358}"/>
                </c:ext>
              </c:extLst>
            </c:dLbl>
            <c:dLbl>
              <c:idx val="2"/>
              <c:layout>
                <c:manualLayout>
                  <c:x val="-6.0194562200106876E-2"/>
                  <c:y val="0.1152542427168121"/>
                </c:manualLayout>
              </c:layout>
              <c:numFmt formatCode="0.0%" sourceLinked="0"/>
              <c:spPr>
                <a:noFill/>
                <a:ln>
                  <a:noFill/>
                </a:ln>
                <a:effectLst/>
              </c:spPr>
              <c:txPr>
                <a:bodyPr/>
                <a:lstStyle/>
                <a:p>
                  <a:pPr algn="ctr" rtl="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5252231464078043"/>
                      <c:h val="0.10879996028380266"/>
                    </c:manualLayout>
                  </c15:layout>
                </c:ext>
                <c:ext xmlns:c16="http://schemas.microsoft.com/office/drawing/2014/chart" uri="{C3380CC4-5D6E-409C-BE32-E72D297353CC}">
                  <c16:uniqueId val="{0000000D-2333-4651-A14E-FB910F6BC358}"/>
                </c:ext>
              </c:extLst>
            </c:dLbl>
            <c:dLbl>
              <c:idx val="3"/>
              <c:layout>
                <c:manualLayout>
                  <c:x val="-0.11053181517379446"/>
                  <c:y val="9.4656870271565594E-2"/>
                </c:manualLayout>
              </c:layout>
              <c:numFmt formatCode="0.0%" sourceLinked="0"/>
              <c:spPr>
                <a:noFill/>
                <a:ln>
                  <a:noFill/>
                </a:ln>
                <a:effectLst/>
              </c:spPr>
              <c:txPr>
                <a:bodyPr/>
                <a:lstStyle/>
                <a:p>
                  <a:pPr algn="ctr" rtl="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8803615212823012"/>
                      <c:h val="0.12029203415993336"/>
                    </c:manualLayout>
                  </c15:layout>
                </c:ext>
                <c:ext xmlns:c16="http://schemas.microsoft.com/office/drawing/2014/chart" uri="{C3380CC4-5D6E-409C-BE32-E72D297353CC}">
                  <c16:uniqueId val="{0000000E-2333-4651-A14E-FB910F6BC358}"/>
                </c:ext>
              </c:extLst>
            </c:dLbl>
            <c:dLbl>
              <c:idx val="4"/>
              <c:layout>
                <c:manualLayout>
                  <c:x val="-0.1915960834537371"/>
                  <c:y val="6.3544814744157824E-2"/>
                </c:manualLayout>
              </c:layout>
              <c:numFmt formatCode="0.0%" sourceLinked="0"/>
              <c:spPr>
                <a:noFill/>
                <a:ln>
                  <a:noFill/>
                </a:ln>
                <a:effectLst/>
              </c:spPr>
              <c:txPr>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23349399313219227"/>
                      <c:h val="7.391796883679784E-2"/>
                    </c:manualLayout>
                  </c15:layout>
                </c:ext>
                <c:ext xmlns:c16="http://schemas.microsoft.com/office/drawing/2014/chart" uri="{C3380CC4-5D6E-409C-BE32-E72D297353CC}">
                  <c16:uniqueId val="{0000000F-2333-4651-A14E-FB910F6BC358}"/>
                </c:ext>
              </c:extLst>
            </c:dLbl>
            <c:dLbl>
              <c:idx val="5"/>
              <c:layout>
                <c:manualLayout>
                  <c:x val="-0.26456658499579522"/>
                  <c:y val="1.964930837965722E-2"/>
                </c:manualLayout>
              </c:layout>
              <c:numFmt formatCode="0.0%" sourceLinked="0"/>
              <c:spPr>
                <a:noFill/>
                <a:ln>
                  <a:noFill/>
                </a:ln>
                <a:effectLst/>
              </c:spPr>
              <c:txPr>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0497753886773094"/>
                      <c:h val="0.10899774054072882"/>
                    </c:manualLayout>
                  </c15:layout>
                </c:ext>
                <c:ext xmlns:c16="http://schemas.microsoft.com/office/drawing/2014/chart" uri="{C3380CC4-5D6E-409C-BE32-E72D297353CC}">
                  <c16:uniqueId val="{00000010-2333-4651-A14E-FB910F6BC358}"/>
                </c:ext>
              </c:extLst>
            </c:dLbl>
            <c:dLbl>
              <c:idx val="6"/>
              <c:layout>
                <c:manualLayout>
                  <c:x val="-0.24812719367644179"/>
                  <c:y val="-0.11844044662305227"/>
                </c:manualLayout>
              </c:layout>
              <c:numFmt formatCode="0.0%" sourceLinked="0"/>
              <c:spPr>
                <a:noFill/>
                <a:ln>
                  <a:noFill/>
                </a:ln>
                <a:effectLst/>
              </c:spPr>
              <c:txPr>
                <a:bodyPr/>
                <a:lstStyle/>
                <a:p>
                  <a:pPr algn="ctr" rtl="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4245534787114268"/>
                      <c:h val="0.13956259735122589"/>
                    </c:manualLayout>
                  </c15:layout>
                </c:ext>
                <c:ext xmlns:c16="http://schemas.microsoft.com/office/drawing/2014/chart" uri="{C3380CC4-5D6E-409C-BE32-E72D297353CC}">
                  <c16:uniqueId val="{00000011-2333-4651-A14E-FB910F6BC358}"/>
                </c:ext>
              </c:extLst>
            </c:dLbl>
            <c:dLbl>
              <c:idx val="7"/>
              <c:layout>
                <c:manualLayout>
                  <c:x val="4.9262862608656872E-2"/>
                  <c:y val="-0.17455945072887435"/>
                </c:manualLayout>
              </c:layout>
              <c:numFmt formatCode="0.00%" sourceLinked="0"/>
              <c:spPr>
                <a:noFill/>
                <a:ln>
                  <a:noFill/>
                </a:ln>
                <a:effectLst/>
              </c:spPr>
              <c:txPr>
                <a:bodyPr/>
                <a:lstStyle/>
                <a:p>
                  <a:pPr algn="ctr" rtl="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9775171851987506"/>
                      <c:h val="0.10019131436391127"/>
                    </c:manualLayout>
                  </c15:layout>
                </c:ext>
                <c:ext xmlns:c16="http://schemas.microsoft.com/office/drawing/2014/chart" uri="{C3380CC4-5D6E-409C-BE32-E72D297353CC}">
                  <c16:uniqueId val="{00000012-2333-4651-A14E-FB910F6BC358}"/>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333-4651-A14E-FB910F6BC358}"/>
                </c:ext>
              </c:extLst>
            </c:dLbl>
            <c:numFmt formatCode="0.0%" sourceLinked="0"/>
            <c:spPr>
              <a:noFill/>
              <a:ln>
                <a:noFill/>
              </a:ln>
              <a:effectLst/>
            </c:sp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'リンク切公表時非表示（グラフの添え物）'!$X$22:$X$30</c:f>
              <c:strCache>
                <c:ptCount val="9"/>
                <c:pt idx="0">
                  <c:v>Energy Industries Sector
(Electric Power Plant, etc.)</c:v>
                </c:pt>
                <c:pt idx="1">
                  <c:v>Industries
(Factories, etc.)</c:v>
                </c:pt>
                <c:pt idx="2">
                  <c:v>Transport
(Motor vehicles and ships, etc.)</c:v>
                </c:pt>
                <c:pt idx="3">
                  <c:v>Commercial and other sector
(Commerce, Service, Office, etc.)</c:v>
                </c:pt>
                <c:pt idx="4">
                  <c:v>Residential  Sector</c:v>
                </c:pt>
                <c:pt idx="5">
                  <c:v>Industrial Processes and Product Use</c:v>
                </c:pt>
                <c:pt idx="6">
                  <c:v>Waste
(Incineration of waste plastics
and waste oil, etc.)</c:v>
                </c:pt>
                <c:pt idx="7">
                  <c:v>Agriculture and Others
(Fugitive emissions from fuels, etc.) </c:v>
                </c:pt>
                <c:pt idx="8">
                  <c:v>Statistical discrepancy
　from power and heat allocation</c:v>
                </c:pt>
              </c:strCache>
            </c:strRef>
          </c:cat>
          <c:val>
            <c:numRef>
              <c:f>'5.CO2-Share'!$Z$19:$Z$26</c:f>
              <c:numCache>
                <c:formatCode>0.0%</c:formatCode>
                <c:ptCount val="8"/>
                <c:pt idx="0">
                  <c:v>7.7090738280732124E-2</c:v>
                </c:pt>
                <c:pt idx="1">
                  <c:v>0.34688323340846794</c:v>
                </c:pt>
                <c:pt idx="2">
                  <c:v>0.17911032934732077</c:v>
                </c:pt>
                <c:pt idx="3">
                  <c:v>0.17429999084552195</c:v>
                </c:pt>
                <c:pt idx="4">
                  <c:v>0.15596517697273404</c:v>
                </c:pt>
                <c:pt idx="5">
                  <c:v>3.9701265967308837E-2</c:v>
                </c:pt>
                <c:pt idx="6">
                  <c:v>2.4221562813542794E-2</c:v>
                </c:pt>
                <c:pt idx="7" formatCode="0.00%">
                  <c:v>2.7277023643714252E-3</c:v>
                </c:pt>
              </c:numCache>
            </c:numRef>
          </c:val>
          <c:extLst>
            <c:ext xmlns:c16="http://schemas.microsoft.com/office/drawing/2014/chart" uri="{C3380CC4-5D6E-409C-BE32-E72D297353CC}">
              <c16:uniqueId val="{00000014-2333-4651-A14E-FB910F6BC358}"/>
            </c:ext>
          </c:extLst>
        </c:ser>
        <c:dLbls>
          <c:showLegendKey val="0"/>
          <c:showVal val="0"/>
          <c:showCatName val="0"/>
          <c:showSerName val="0"/>
          <c:showPercent val="0"/>
          <c:showBubbleSize val="0"/>
          <c:showLeaderLines val="0"/>
        </c:dLbls>
        <c:firstSliceAng val="0"/>
        <c:holeSize val="25"/>
      </c:doughnutChart>
      <c:spPr>
        <a:noFill/>
        <a:ln w="25400">
          <a:noFill/>
        </a:ln>
      </c:spPr>
    </c:plotArea>
    <c:plotVisOnly val="1"/>
    <c:dispBlanksAs val="zero"/>
    <c:showDLblsOverMax val="0"/>
  </c:chart>
  <c:spPr>
    <a:noFill/>
    <a:ln>
      <a:noFill/>
    </a:ln>
  </c:spPr>
  <c:txPr>
    <a:bodyPr/>
    <a:lstStyle/>
    <a:p>
      <a:pPr>
        <a:defRPr>
          <a:latin typeface="Century" panose="02040604050505020304" pitchFamily="18" charset="0"/>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2"/>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039767453163556"/>
          <c:y val="0.28343333381416363"/>
          <c:w val="0.44987028498261833"/>
          <c:h val="0.55216964084664932"/>
        </c:manualLayout>
      </c:layout>
      <c:doughnutChart>
        <c:varyColors val="1"/>
        <c:ser>
          <c:idx val="2"/>
          <c:order val="0"/>
          <c:tx>
            <c:strRef>
              <c:f>'リンク切公表時非表示（グラフの添え物）'!$AX$25</c:f>
              <c:strCache>
                <c:ptCount val="1"/>
                <c:pt idx="0">
                  <c:v>in FY2013</c:v>
                </c:pt>
              </c:strCache>
            </c:strRef>
          </c:tx>
          <c:spPr>
            <a:noFill/>
            <a:ln>
              <a:noFill/>
            </a:ln>
          </c:spPr>
          <c:dLbls>
            <c:dLbl>
              <c:idx val="0"/>
              <c:layout>
                <c:manualLayout>
                  <c:x val="0.11000112047868112"/>
                  <c:y val="-5.5017412147468928E-2"/>
                </c:manualLayout>
              </c:layout>
              <c:tx>
                <c:rich>
                  <a:bodyPr anchorCtr="0"/>
                  <a:lstStyle/>
                  <a:p>
                    <a:pPr algn="l">
                      <a:defRPr sz="1050"/>
                    </a:pPr>
                    <a:fld id="{62DDA704-9BA1-4017-9797-B00720565864}" type="SERIESNAME">
                      <a:rPr lang="en-US" altLang="ja-JP" sz="1100"/>
                      <a:pPr algn="l">
                        <a:defRPr sz="1050"/>
                      </a:pPr>
                      <a:t>[系列名]</a:t>
                    </a:fld>
                    <a:endParaRPr lang="en-US" sz="1100"/>
                  </a:p>
                  <a:p>
                    <a:pPr algn="l">
                      <a:defRPr sz="1050"/>
                    </a:pPr>
                    <a:fld id="{4B9F8F65-B5DC-487F-87EC-CD5B31B03705}" type="VALUE">
                      <a:rPr lang="en-US" altLang="ja-JP" sz="1100"/>
                      <a:pPr algn="l">
                        <a:defRPr sz="1050"/>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37173670719862567"/>
                      <c:h val="0.10408990190328123"/>
                    </c:manualLayout>
                  </c15:layout>
                  <c15:dlblFieldTable/>
                  <c15:showDataLabelsRange val="0"/>
                </c:ext>
                <c:ext xmlns:c16="http://schemas.microsoft.com/office/drawing/2014/chart" uri="{C3380CC4-5D6E-409C-BE32-E72D297353CC}">
                  <c16:uniqueId val="{00000000-AB69-4843-A617-E74237BAF7B2}"/>
                </c:ext>
              </c:extLst>
            </c:dLbl>
            <c:spPr>
              <a:noFill/>
              <a:ln>
                <a:noFill/>
              </a:ln>
              <a:effectLst/>
            </c:spPr>
            <c:txPr>
              <a:bodyPr/>
              <a:lstStyle/>
              <a:p>
                <a:pPr algn="l">
                  <a:defRPr sz="1050"/>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'リンク切公表時非表示（グラフの添え物）'!$X$22:$X$30</c:f>
              <c:strCache>
                <c:ptCount val="9"/>
                <c:pt idx="0">
                  <c:v>Energy Industries Sector
(Electric Power Plant, etc.)</c:v>
                </c:pt>
                <c:pt idx="1">
                  <c:v>Industries
(Factories, etc.)</c:v>
                </c:pt>
                <c:pt idx="2">
                  <c:v>Transport
(Motor vehicles and ships, etc.)</c:v>
                </c:pt>
                <c:pt idx="3">
                  <c:v>Commercial and other sector
(Commerce, Service, Office, etc.)</c:v>
                </c:pt>
                <c:pt idx="4">
                  <c:v>Residential  Sector</c:v>
                </c:pt>
                <c:pt idx="5">
                  <c:v>Industrial Processes and Product Use</c:v>
                </c:pt>
                <c:pt idx="6">
                  <c:v>Waste
(Incineration of waste plastics
and waste oil, etc.)</c:v>
                </c:pt>
                <c:pt idx="7">
                  <c:v>Agriculture and Others
(Fugitive emissions from fuels, etc.) </c:v>
                </c:pt>
                <c:pt idx="8">
                  <c:v>Statistical discrepancy
　from power and heat allocation</c:v>
                </c:pt>
              </c:strCache>
            </c:strRef>
          </c:cat>
          <c:val>
            <c:numRef>
              <c:f>'リンク切公表時非表示（グラフの添え物）'!$AX$26</c:f>
              <c:numCache>
                <c:formatCode>#,##0_ </c:formatCode>
                <c:ptCount val="1"/>
                <c:pt idx="0">
                  <c:v>1317.3177662972216</c:v>
                </c:pt>
              </c:numCache>
            </c:numRef>
          </c:val>
          <c:extLst>
            <c:ext xmlns:c16="http://schemas.microsoft.com/office/drawing/2014/chart" uri="{C3380CC4-5D6E-409C-BE32-E72D297353CC}">
              <c16:uniqueId val="{00000001-AB69-4843-A617-E74237BAF7B2}"/>
            </c:ext>
          </c:extLst>
        </c:ser>
        <c:ser>
          <c:idx val="0"/>
          <c:order val="1"/>
          <c:tx>
            <c:strRef>
              <c:f>'5.CO2-Share'!$T$4</c:f>
              <c:strCache>
                <c:ptCount val="1"/>
                <c:pt idx="0">
                  <c:v>■Unallocated</c:v>
                </c:pt>
              </c:strCache>
            </c:strRef>
          </c:tx>
          <c:spPr>
            <a:ln>
              <a:solidFill>
                <a:sysClr val="windowText" lastClr="000000"/>
              </a:solidFill>
            </a:ln>
          </c:spPr>
          <c:dPt>
            <c:idx val="0"/>
            <c:bubble3D val="0"/>
            <c:spPr>
              <a:solidFill>
                <a:srgbClr val="9999FF"/>
              </a:solidFill>
              <a:ln>
                <a:solidFill>
                  <a:sysClr val="windowText" lastClr="000000"/>
                </a:solidFill>
              </a:ln>
            </c:spPr>
            <c:extLst>
              <c:ext xmlns:c16="http://schemas.microsoft.com/office/drawing/2014/chart" uri="{C3380CC4-5D6E-409C-BE32-E72D297353CC}">
                <c16:uniqueId val="{00000002-AB69-4843-A617-E74237BAF7B2}"/>
              </c:ext>
            </c:extLst>
          </c:dPt>
          <c:dPt>
            <c:idx val="2"/>
            <c:bubble3D val="0"/>
            <c:spPr>
              <a:solidFill>
                <a:srgbClr val="FFFFCC"/>
              </a:solidFill>
              <a:ln>
                <a:solidFill>
                  <a:sysClr val="windowText" lastClr="000000"/>
                </a:solidFill>
              </a:ln>
            </c:spPr>
            <c:extLst>
              <c:ext xmlns:c16="http://schemas.microsoft.com/office/drawing/2014/chart" uri="{C3380CC4-5D6E-409C-BE32-E72D297353CC}">
                <c16:uniqueId val="{00000004-AB69-4843-A617-E74237BAF7B2}"/>
              </c:ext>
            </c:extLst>
          </c:dPt>
          <c:dPt>
            <c:idx val="3"/>
            <c:bubble3D val="0"/>
            <c:spPr>
              <a:solidFill>
                <a:sysClr val="window" lastClr="FFFFFF">
                  <a:lumMod val="65000"/>
                </a:sysClr>
              </a:solidFill>
              <a:ln>
                <a:solidFill>
                  <a:sysClr val="windowText" lastClr="000000"/>
                </a:solidFill>
              </a:ln>
            </c:spPr>
            <c:extLst>
              <c:ext xmlns:c16="http://schemas.microsoft.com/office/drawing/2014/chart" uri="{C3380CC4-5D6E-409C-BE32-E72D297353CC}">
                <c16:uniqueId val="{00000005-AB69-4843-A617-E74237BAF7B2}"/>
              </c:ext>
            </c:extLst>
          </c:dPt>
          <c:dPt>
            <c:idx val="4"/>
            <c:bubble3D val="0"/>
            <c:spPr>
              <a:solidFill>
                <a:srgbClr val="6666FF"/>
              </a:solidFill>
              <a:ln>
                <a:solidFill>
                  <a:sysClr val="windowText" lastClr="000000"/>
                </a:solidFill>
              </a:ln>
            </c:spPr>
            <c:extLst>
              <c:ext xmlns:c16="http://schemas.microsoft.com/office/drawing/2014/chart" uri="{C3380CC4-5D6E-409C-BE32-E72D297353CC}">
                <c16:uniqueId val="{00000006-AB69-4843-A617-E74237BAF7B2}"/>
              </c:ext>
            </c:extLst>
          </c:dPt>
          <c:dPt>
            <c:idx val="6"/>
            <c:bubble3D val="0"/>
            <c:spPr>
              <a:solidFill>
                <a:srgbClr val="1F497D">
                  <a:lumMod val="60000"/>
                  <a:lumOff val="40000"/>
                </a:srgbClr>
              </a:solidFill>
              <a:ln>
                <a:solidFill>
                  <a:sysClr val="windowText" lastClr="000000"/>
                </a:solidFill>
              </a:ln>
            </c:spPr>
            <c:extLst>
              <c:ext xmlns:c16="http://schemas.microsoft.com/office/drawing/2014/chart" uri="{C3380CC4-5D6E-409C-BE32-E72D297353CC}">
                <c16:uniqueId val="{00000008-AB69-4843-A617-E74237BAF7B2}"/>
              </c:ext>
            </c:extLst>
          </c:dPt>
          <c:dLbls>
            <c:dLbl>
              <c:idx val="0"/>
              <c:layout>
                <c:manualLayout>
                  <c:x val="0.16768870892843968"/>
                  <c:y val="-0.13423701440003979"/>
                </c:manualLayout>
              </c:layout>
              <c:numFmt formatCode="&quot;(&quot;0.0%&quot;)&quot;" sourceLinked="0"/>
              <c:spPr>
                <a:noFill/>
                <a:ln>
                  <a:noFill/>
                </a:ln>
                <a:effectLst/>
              </c:spPr>
              <c:txPr>
                <a:bodyPr/>
                <a:lstStyle/>
                <a:p>
                  <a:pPr>
                    <a:defRPr sz="900"/>
                  </a:pPr>
                  <a:endParaRPr lang="ja-JP"/>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AB69-4843-A617-E74237BAF7B2}"/>
                </c:ext>
              </c:extLst>
            </c:dLbl>
            <c:dLbl>
              <c:idx val="1"/>
              <c:layout>
                <c:manualLayout>
                  <c:x val="0.35715534134949045"/>
                  <c:y val="-3.9116438661769865E-2"/>
                </c:manualLayout>
              </c:layout>
              <c:numFmt formatCode="&quot;(&quot;0.0%&quot;)&quot;" sourceLinked="0"/>
              <c:spPr>
                <a:noFill/>
                <a:ln>
                  <a:noFill/>
                </a:ln>
                <a:effectLst/>
              </c:spPr>
              <c:txPr>
                <a:bodyPr/>
                <a:lstStyle/>
                <a:p>
                  <a:pPr>
                    <a:defRPr sz="90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9.618283687053461E-2"/>
                      <c:h val="5.2160615509599412E-2"/>
                    </c:manualLayout>
                  </c15:layout>
                </c:ext>
                <c:ext xmlns:c16="http://schemas.microsoft.com/office/drawing/2014/chart" uri="{C3380CC4-5D6E-409C-BE32-E72D297353CC}">
                  <c16:uniqueId val="{00000003-AB69-4843-A617-E74237BAF7B2}"/>
                </c:ext>
              </c:extLst>
            </c:dLbl>
            <c:dLbl>
              <c:idx val="2"/>
              <c:layout>
                <c:manualLayout>
                  <c:x val="-2.0485098848660389E-2"/>
                  <c:y val="0.36947764641140945"/>
                </c:manualLayout>
              </c:layout>
              <c:numFmt formatCode="&quot;(&quot;0.0%&quot;)&quot;" sourceLinked="0"/>
              <c:spPr>
                <a:noFill/>
                <a:ln>
                  <a:noFill/>
                </a:ln>
                <a:effectLst/>
              </c:spPr>
              <c:txPr>
                <a:bodyPr/>
                <a:lstStyle/>
                <a:p>
                  <a:pPr>
                    <a:defRPr sz="90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9.6664169261718946E-2"/>
                      <c:h val="4.8995391138785899E-2"/>
                    </c:manualLayout>
                  </c15:layout>
                </c:ext>
                <c:ext xmlns:c16="http://schemas.microsoft.com/office/drawing/2014/chart" uri="{C3380CC4-5D6E-409C-BE32-E72D297353CC}">
                  <c16:uniqueId val="{00000004-AB69-4843-A617-E74237BAF7B2}"/>
                </c:ext>
              </c:extLst>
            </c:dLbl>
            <c:dLbl>
              <c:idx val="3"/>
              <c:layout>
                <c:manualLayout>
                  <c:x val="-0.23074068845724727"/>
                  <c:y val="0.35712613329654153"/>
                </c:manualLayout>
              </c:layout>
              <c:numFmt formatCode="&quot;(&quot;0.0%&quot;)&quot;" sourceLinked="0"/>
              <c:spPr>
                <a:noFill/>
                <a:ln>
                  <a:noFill/>
                </a:ln>
                <a:effectLst/>
              </c:spPr>
              <c:txPr>
                <a:bodyPr/>
                <a:lstStyle/>
                <a:p>
                  <a:pPr>
                    <a:defRPr sz="90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8.7416472062402772E-2"/>
                      <c:h val="3.9919569849372671E-2"/>
                    </c:manualLayout>
                  </c15:layout>
                </c:ext>
                <c:ext xmlns:c16="http://schemas.microsoft.com/office/drawing/2014/chart" uri="{C3380CC4-5D6E-409C-BE32-E72D297353CC}">
                  <c16:uniqueId val="{00000005-AB69-4843-A617-E74237BAF7B2}"/>
                </c:ext>
              </c:extLst>
            </c:dLbl>
            <c:dLbl>
              <c:idx val="4"/>
              <c:layout>
                <c:manualLayout>
                  <c:x val="-0.3008043379884488"/>
                  <c:y val="0.11140556003771351"/>
                </c:manualLayout>
              </c:layout>
              <c:numFmt formatCode="&quot;(&quot;0.0%&quot;)&quot;" sourceLinked="0"/>
              <c:spPr>
                <a:noFill/>
                <a:ln>
                  <a:noFill/>
                </a:ln>
                <a:effectLst/>
              </c:spPr>
              <c:txPr>
                <a:bodyPr/>
                <a:lstStyle/>
                <a:p>
                  <a:pPr>
                    <a:defRPr sz="90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9.2868153194685929E-2"/>
                      <c:h val="4.4831738652236636E-2"/>
                    </c:manualLayout>
                  </c15:layout>
                </c:ext>
                <c:ext xmlns:c16="http://schemas.microsoft.com/office/drawing/2014/chart" uri="{C3380CC4-5D6E-409C-BE32-E72D297353CC}">
                  <c16:uniqueId val="{00000006-AB69-4843-A617-E74237BAF7B2}"/>
                </c:ext>
              </c:extLst>
            </c:dLbl>
            <c:dLbl>
              <c:idx val="5"/>
              <c:layout>
                <c:manualLayout>
                  <c:x val="-0.23981843905483677"/>
                  <c:y val="1.8501275281626216E-2"/>
                </c:manualLayout>
              </c:layout>
              <c:numFmt formatCode="&quot;(&quot;0.0%&quot;)&quot;" sourceLinked="0"/>
              <c:spPr>
                <a:noFill/>
                <a:ln>
                  <a:noFill/>
                </a:ln>
                <a:effectLst/>
              </c:spPr>
              <c:txPr>
                <a:bodyPr/>
                <a:lstStyle/>
                <a:p>
                  <a:pPr>
                    <a:defRPr sz="90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8.7005169588788261E-2"/>
                      <c:h val="4.2537914058136068E-2"/>
                    </c:manualLayout>
                  </c15:layout>
                </c:ext>
                <c:ext xmlns:c16="http://schemas.microsoft.com/office/drawing/2014/chart" uri="{C3380CC4-5D6E-409C-BE32-E72D297353CC}">
                  <c16:uniqueId val="{00000007-AB69-4843-A617-E74237BAF7B2}"/>
                </c:ext>
              </c:extLst>
            </c:dLbl>
            <c:dLbl>
              <c:idx val="6"/>
              <c:layout>
                <c:manualLayout>
                  <c:x val="-0.24737782343859915"/>
                  <c:y val="-0.12562810149686199"/>
                </c:manualLayout>
              </c:layout>
              <c:numFmt formatCode="&quot;(&quot;0.0%&quot;)&quot;" sourceLinked="0"/>
              <c:spPr>
                <a:noFill/>
                <a:ln>
                  <a:noFill/>
                </a:ln>
                <a:effectLst/>
              </c:spPr>
              <c:txPr>
                <a:bodyPr/>
                <a:lstStyle/>
                <a:p>
                  <a:pPr>
                    <a:defRPr sz="900"/>
                  </a:pPr>
                  <a:endParaRPr lang="ja-JP"/>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8-AB69-4843-A617-E74237BAF7B2}"/>
                </c:ext>
              </c:extLst>
            </c:dLbl>
            <c:dLbl>
              <c:idx val="7"/>
              <c:layout>
                <c:manualLayout>
                  <c:x val="6.4404443881574874E-2"/>
                  <c:y val="-0.2074409348700593"/>
                </c:manualLayout>
              </c:layout>
              <c:numFmt formatCode="\(0.00%\)" sourceLinked="0"/>
              <c:spPr>
                <a:noFill/>
                <a:ln>
                  <a:noFill/>
                </a:ln>
                <a:effectLst/>
              </c:spPr>
              <c:txPr>
                <a:bodyPr/>
                <a:lstStyle/>
                <a:p>
                  <a:pPr>
                    <a:defRPr sz="900"/>
                  </a:pPr>
                  <a:endParaRPr lang="ja-JP"/>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9-AB69-4843-A617-E74237BAF7B2}"/>
                </c:ext>
              </c:extLst>
            </c:dLbl>
            <c:numFmt formatCode="&quot;(&quot;0.0%&quot;)&quot;"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'リンク切公表時非表示（グラフの添え物）'!$X$22:$X$30</c:f>
              <c:strCache>
                <c:ptCount val="9"/>
                <c:pt idx="0">
                  <c:v>Energy Industries Sector
(Electric Power Plant, etc.)</c:v>
                </c:pt>
                <c:pt idx="1">
                  <c:v>Industries
(Factories, etc.)</c:v>
                </c:pt>
                <c:pt idx="2">
                  <c:v>Transport
(Motor vehicles and ships, etc.)</c:v>
                </c:pt>
                <c:pt idx="3">
                  <c:v>Commercial and other sector
(Commerce, Service, Office, etc.)</c:v>
                </c:pt>
                <c:pt idx="4">
                  <c:v>Residential  Sector</c:v>
                </c:pt>
                <c:pt idx="5">
                  <c:v>Industrial Processes and Product Use</c:v>
                </c:pt>
                <c:pt idx="6">
                  <c:v>Waste
(Incineration of waste plastics
and waste oil, etc.)</c:v>
                </c:pt>
                <c:pt idx="7">
                  <c:v>Agriculture and Others
(Fugitive emissions from fuels, etc.) </c:v>
                </c:pt>
                <c:pt idx="8">
                  <c:v>Statistical discrepancy
　from power and heat allocation</c:v>
                </c:pt>
              </c:strCache>
            </c:strRef>
          </c:cat>
          <c:val>
            <c:numRef>
              <c:f>'5.CO2-Share'!$X$6:$X$13</c:f>
              <c:numCache>
                <c:formatCode>0.0%</c:formatCode>
                <c:ptCount val="8"/>
                <c:pt idx="0">
                  <c:v>0.39851047932270933</c:v>
                </c:pt>
                <c:pt idx="1">
                  <c:v>0.25213041716787687</c:v>
                </c:pt>
                <c:pt idx="2">
                  <c:v>0.16309493084898544</c:v>
                </c:pt>
                <c:pt idx="3">
                  <c:v>7.8135551485745761E-2</c:v>
                </c:pt>
                <c:pt idx="4">
                  <c:v>4.578946381761876E-2</c:v>
                </c:pt>
                <c:pt idx="5">
                  <c:v>3.7372785744534252E-2</c:v>
                </c:pt>
                <c:pt idx="6">
                  <c:v>2.2291658914476216E-2</c:v>
                </c:pt>
                <c:pt idx="7" formatCode="0.00%">
                  <c:v>2.6747126980533613E-3</c:v>
                </c:pt>
              </c:numCache>
            </c:numRef>
          </c:val>
          <c:extLst>
            <c:ext xmlns:c16="http://schemas.microsoft.com/office/drawing/2014/chart" uri="{C3380CC4-5D6E-409C-BE32-E72D297353CC}">
              <c16:uniqueId val="{0000000A-AB69-4843-A617-E74237BAF7B2}"/>
            </c:ext>
          </c:extLst>
        </c:ser>
        <c:ser>
          <c:idx val="1"/>
          <c:order val="2"/>
          <c:tx>
            <c:strRef>
              <c:f>'5.CO2-Share'!$T$17</c:f>
              <c:strCache>
                <c:ptCount val="1"/>
                <c:pt idx="0">
                  <c:v>■Allocated</c:v>
                </c:pt>
              </c:strCache>
            </c:strRef>
          </c:tx>
          <c:spPr>
            <a:ln>
              <a:solidFill>
                <a:sysClr val="windowText" lastClr="000000"/>
              </a:solidFill>
            </a:ln>
          </c:spPr>
          <c:dPt>
            <c:idx val="0"/>
            <c:bubble3D val="0"/>
            <c:spPr>
              <a:solidFill>
                <a:srgbClr val="9999FF"/>
              </a:solidFill>
              <a:ln>
                <a:solidFill>
                  <a:sysClr val="windowText" lastClr="000000"/>
                </a:solidFill>
              </a:ln>
            </c:spPr>
            <c:extLst>
              <c:ext xmlns:c16="http://schemas.microsoft.com/office/drawing/2014/chart" uri="{C3380CC4-5D6E-409C-BE32-E72D297353CC}">
                <c16:uniqueId val="{0000000B-AB69-4843-A617-E74237BAF7B2}"/>
              </c:ext>
            </c:extLst>
          </c:dPt>
          <c:dPt>
            <c:idx val="2"/>
            <c:bubble3D val="0"/>
            <c:spPr>
              <a:solidFill>
                <a:srgbClr val="FFFFCC"/>
              </a:solidFill>
              <a:ln>
                <a:solidFill>
                  <a:sysClr val="windowText" lastClr="000000"/>
                </a:solidFill>
              </a:ln>
            </c:spPr>
            <c:extLst>
              <c:ext xmlns:c16="http://schemas.microsoft.com/office/drawing/2014/chart" uri="{C3380CC4-5D6E-409C-BE32-E72D297353CC}">
                <c16:uniqueId val="{0000000D-AB69-4843-A617-E74237BAF7B2}"/>
              </c:ext>
            </c:extLst>
          </c:dPt>
          <c:dPt>
            <c:idx val="3"/>
            <c:bubble3D val="0"/>
            <c:spPr>
              <a:solidFill>
                <a:sysClr val="window" lastClr="FFFFFF">
                  <a:lumMod val="65000"/>
                </a:sysClr>
              </a:solidFill>
              <a:ln>
                <a:solidFill>
                  <a:sysClr val="windowText" lastClr="000000"/>
                </a:solidFill>
              </a:ln>
            </c:spPr>
            <c:extLst>
              <c:ext xmlns:c16="http://schemas.microsoft.com/office/drawing/2014/chart" uri="{C3380CC4-5D6E-409C-BE32-E72D297353CC}">
                <c16:uniqueId val="{0000000E-AB69-4843-A617-E74237BAF7B2}"/>
              </c:ext>
            </c:extLst>
          </c:dPt>
          <c:dPt>
            <c:idx val="4"/>
            <c:bubble3D val="0"/>
            <c:spPr>
              <a:solidFill>
                <a:srgbClr val="6666FF"/>
              </a:solidFill>
              <a:ln>
                <a:solidFill>
                  <a:sysClr val="windowText" lastClr="000000"/>
                </a:solidFill>
              </a:ln>
            </c:spPr>
            <c:extLst>
              <c:ext xmlns:c16="http://schemas.microsoft.com/office/drawing/2014/chart" uri="{C3380CC4-5D6E-409C-BE32-E72D297353CC}">
                <c16:uniqueId val="{0000000F-AB69-4843-A617-E74237BAF7B2}"/>
              </c:ext>
            </c:extLst>
          </c:dPt>
          <c:dPt>
            <c:idx val="6"/>
            <c:bubble3D val="0"/>
            <c:spPr>
              <a:solidFill>
                <a:srgbClr val="1F497D">
                  <a:lumMod val="60000"/>
                  <a:lumOff val="40000"/>
                </a:srgbClr>
              </a:solidFill>
              <a:ln>
                <a:solidFill>
                  <a:sysClr val="windowText" lastClr="000000"/>
                </a:solidFill>
              </a:ln>
            </c:spPr>
            <c:extLst>
              <c:ext xmlns:c16="http://schemas.microsoft.com/office/drawing/2014/chart" uri="{C3380CC4-5D6E-409C-BE32-E72D297353CC}">
                <c16:uniqueId val="{00000011-AB69-4843-A617-E74237BAF7B2}"/>
              </c:ext>
            </c:extLst>
          </c:dPt>
          <c:dLbls>
            <c:dLbl>
              <c:idx val="0"/>
              <c:layout>
                <c:manualLayout>
                  <c:x val="0.23946897990279453"/>
                  <c:y val="-3.0469490401802125E-2"/>
                </c:manualLayout>
              </c:layout>
              <c:spPr>
                <a:noFill/>
                <a:ln>
                  <a:noFill/>
                </a:ln>
                <a:effectLst/>
              </c:spPr>
              <c:txPr>
                <a:bodyPr/>
                <a:lstStyle/>
                <a:p>
                  <a:pPr algn="ctr" rtl="0">
                    <a:defRPr sz="90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0398270990925308"/>
                      <c:h val="0.12306047109715181"/>
                    </c:manualLayout>
                  </c15:layout>
                </c:ext>
                <c:ext xmlns:c16="http://schemas.microsoft.com/office/drawing/2014/chart" uri="{C3380CC4-5D6E-409C-BE32-E72D297353CC}">
                  <c16:uniqueId val="{0000000B-AB69-4843-A617-E74237BAF7B2}"/>
                </c:ext>
              </c:extLst>
            </c:dLbl>
            <c:dLbl>
              <c:idx val="1"/>
              <c:layout>
                <c:manualLayout>
                  <c:x val="0.1354383537485338"/>
                  <c:y val="5.6597708077173736E-2"/>
                </c:manualLayout>
              </c:layout>
              <c:spPr>
                <a:noFill/>
                <a:ln>
                  <a:noFill/>
                </a:ln>
                <a:effectLst/>
              </c:spPr>
              <c:txPr>
                <a:bodyPr/>
                <a:lstStyle/>
                <a:p>
                  <a:pPr algn="ctr" rtl="0">
                    <a:defRPr sz="90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0534764231953287"/>
                      <c:h val="0.12268377477509765"/>
                    </c:manualLayout>
                  </c15:layout>
                </c:ext>
                <c:ext xmlns:c16="http://schemas.microsoft.com/office/drawing/2014/chart" uri="{C3380CC4-5D6E-409C-BE32-E72D297353CC}">
                  <c16:uniqueId val="{0000000C-AB69-4843-A617-E74237BAF7B2}"/>
                </c:ext>
              </c:extLst>
            </c:dLbl>
            <c:dLbl>
              <c:idx val="2"/>
              <c:layout>
                <c:manualLayout>
                  <c:x val="-0.1496688275334753"/>
                  <c:y val="7.202275197021929E-2"/>
                </c:manualLayout>
              </c:layout>
              <c:spPr>
                <a:noFill/>
                <a:ln>
                  <a:noFill/>
                </a:ln>
                <a:effectLst/>
              </c:spPr>
              <c:txPr>
                <a:bodyPr/>
                <a:lstStyle/>
                <a:p>
                  <a:pPr algn="ctr" rtl="0">
                    <a:defRPr sz="90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4179413098001243"/>
                      <c:h val="0.11556311711452079"/>
                    </c:manualLayout>
                  </c15:layout>
                </c:ext>
                <c:ext xmlns:c16="http://schemas.microsoft.com/office/drawing/2014/chart" uri="{C3380CC4-5D6E-409C-BE32-E72D297353CC}">
                  <c16:uniqueId val="{0000000D-AB69-4843-A617-E74237BAF7B2}"/>
                </c:ext>
              </c:extLst>
            </c:dLbl>
            <c:dLbl>
              <c:idx val="3"/>
              <c:layout>
                <c:manualLayout>
                  <c:x val="-0.16663027083626769"/>
                  <c:y val="9.4041444397550425E-2"/>
                </c:manualLayout>
              </c:layout>
              <c:spPr>
                <a:noFill/>
                <a:ln>
                  <a:noFill/>
                </a:ln>
                <a:effectLst/>
              </c:spPr>
              <c:txPr>
                <a:bodyPr/>
                <a:lstStyle/>
                <a:p>
                  <a:pPr algn="ctr" rtl="0">
                    <a:defRPr sz="90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5934816547260723"/>
                      <c:h val="0.1257570803670022"/>
                    </c:manualLayout>
                  </c15:layout>
                </c:ext>
                <c:ext xmlns:c16="http://schemas.microsoft.com/office/drawing/2014/chart" uri="{C3380CC4-5D6E-409C-BE32-E72D297353CC}">
                  <c16:uniqueId val="{0000000E-AB69-4843-A617-E74237BAF7B2}"/>
                </c:ext>
              </c:extLst>
            </c:dLbl>
            <c:dLbl>
              <c:idx val="4"/>
              <c:layout>
                <c:manualLayout>
                  <c:x val="-0.22102388868438838"/>
                  <c:y val="6.2966801716564907E-2"/>
                </c:manualLayout>
              </c:layout>
              <c:spPr>
                <a:noFill/>
                <a:ln>
                  <a:noFill/>
                </a:ln>
                <a:effectLst/>
              </c:spPr>
              <c:txPr>
                <a:bodyPr/>
                <a:lstStyle/>
                <a:p>
                  <a:pPr>
                    <a:defRPr sz="900"/>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23950626343637396"/>
                      <c:h val="9.3126401487084925E-2"/>
                    </c:manualLayout>
                  </c15:layout>
                </c:ext>
                <c:ext xmlns:c16="http://schemas.microsoft.com/office/drawing/2014/chart" uri="{C3380CC4-5D6E-409C-BE32-E72D297353CC}">
                  <c16:uniqueId val="{0000000F-AB69-4843-A617-E74237BAF7B2}"/>
                </c:ext>
              </c:extLst>
            </c:dLbl>
            <c:dLbl>
              <c:idx val="5"/>
              <c:layout>
                <c:manualLayout>
                  <c:x val="-0.22905405165485626"/>
                  <c:y val="1.4453191763784772E-2"/>
                </c:manualLayout>
              </c:layout>
              <c:spPr>
                <a:noFill/>
                <a:ln>
                  <a:noFill/>
                </a:ln>
                <a:effectLst/>
              </c:spPr>
              <c:txPr>
                <a:bodyPr/>
                <a:lstStyle/>
                <a:p>
                  <a:pPr>
                    <a:defRPr sz="90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5170212153169436"/>
                      <c:h val="0.11365939874390672"/>
                    </c:manualLayout>
                  </c15:layout>
                </c:ext>
                <c:ext xmlns:c16="http://schemas.microsoft.com/office/drawing/2014/chart" uri="{C3380CC4-5D6E-409C-BE32-E72D297353CC}">
                  <c16:uniqueId val="{00000010-AB69-4843-A617-E74237BAF7B2}"/>
                </c:ext>
              </c:extLst>
            </c:dLbl>
            <c:dLbl>
              <c:idx val="6"/>
              <c:layout>
                <c:manualLayout>
                  <c:x val="-0.24751009121248813"/>
                  <c:y val="-0.14232123443262829"/>
                </c:manualLayout>
              </c:layout>
              <c:spPr>
                <a:noFill/>
                <a:ln>
                  <a:noFill/>
                </a:ln>
                <a:effectLst/>
              </c:spPr>
              <c:txPr>
                <a:bodyPr/>
                <a:lstStyle/>
                <a:p>
                  <a:pPr algn="ctr" rtl="0">
                    <a:defRPr sz="90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3737849809301623"/>
                      <c:h val="0.16441782619646189"/>
                    </c:manualLayout>
                  </c15:layout>
                </c:ext>
                <c:ext xmlns:c16="http://schemas.microsoft.com/office/drawing/2014/chart" uri="{C3380CC4-5D6E-409C-BE32-E72D297353CC}">
                  <c16:uniqueId val="{00000011-AB69-4843-A617-E74237BAF7B2}"/>
                </c:ext>
              </c:extLst>
            </c:dLbl>
            <c:dLbl>
              <c:idx val="7"/>
              <c:layout>
                <c:manualLayout>
                  <c:x val="6.2240026260232749E-2"/>
                  <c:y val="-0.20569094273313784"/>
                </c:manualLayout>
              </c:layout>
              <c:numFmt formatCode="0.00%" sourceLinked="0"/>
              <c:spPr>
                <a:noFill/>
                <a:ln>
                  <a:noFill/>
                </a:ln>
                <a:effectLst/>
              </c:spPr>
              <c:txPr>
                <a:bodyPr/>
                <a:lstStyle/>
                <a:p>
                  <a:pPr algn="ctr" rtl="0">
                    <a:defRPr sz="90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40779229797157851"/>
                      <c:h val="0.12895546376681202"/>
                    </c:manualLayout>
                  </c15:layout>
                </c:ext>
                <c:ext xmlns:c16="http://schemas.microsoft.com/office/drawing/2014/chart" uri="{C3380CC4-5D6E-409C-BE32-E72D297353CC}">
                  <c16:uniqueId val="{00000012-AB69-4843-A617-E74237BAF7B2}"/>
                </c:ext>
              </c:extLst>
            </c:dLbl>
            <c:dLbl>
              <c:idx val="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B69-4843-A617-E74237BAF7B2}"/>
                </c:ext>
              </c:extLst>
            </c:dLbl>
            <c:spPr>
              <a:noFill/>
              <a:ln>
                <a:noFill/>
              </a:ln>
              <a:effectLst/>
            </c:spPr>
            <c:txPr>
              <a:bodyPr wrap="square" lIns="38100" tIns="19050" rIns="38100" bIns="19050" anchor="ctr">
                <a:spAutoFit/>
              </a:bodyPr>
              <a:lstStyle/>
              <a:p>
                <a:pPr>
                  <a:defRPr sz="900"/>
                </a:pPr>
                <a:endParaRPr lang="ja-JP"/>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'リンク切公表時非表示（グラフの添え物）'!$X$22:$X$30</c:f>
              <c:strCache>
                <c:ptCount val="9"/>
                <c:pt idx="0">
                  <c:v>Energy Industries Sector
(Electric Power Plant, etc.)</c:v>
                </c:pt>
                <c:pt idx="1">
                  <c:v>Industries
(Factories, etc.)</c:v>
                </c:pt>
                <c:pt idx="2">
                  <c:v>Transport
(Motor vehicles and ships, etc.)</c:v>
                </c:pt>
                <c:pt idx="3">
                  <c:v>Commercial and other sector
(Commerce, Service, Office, etc.)</c:v>
                </c:pt>
                <c:pt idx="4">
                  <c:v>Residential  Sector</c:v>
                </c:pt>
                <c:pt idx="5">
                  <c:v>Industrial Processes and Product Use</c:v>
                </c:pt>
                <c:pt idx="6">
                  <c:v>Waste
(Incineration of waste plastics
and waste oil, etc.)</c:v>
                </c:pt>
                <c:pt idx="7">
                  <c:v>Agriculture and Others
(Fugitive emissions from fuels, etc.) </c:v>
                </c:pt>
                <c:pt idx="8">
                  <c:v>Statistical discrepancy
　from power and heat allocation</c:v>
                </c:pt>
              </c:strCache>
            </c:strRef>
          </c:cat>
          <c:val>
            <c:numRef>
              <c:f>'5.CO2-Share'!$X$19:$X$26</c:f>
              <c:numCache>
                <c:formatCode>0.0%</c:formatCode>
                <c:ptCount val="8"/>
                <c:pt idx="0">
                  <c:v>7.7399694940571057E-2</c:v>
                </c:pt>
                <c:pt idx="1">
                  <c:v>0.35285269777038963</c:v>
                </c:pt>
                <c:pt idx="2">
                  <c:v>0.1702281902057477</c:v>
                </c:pt>
                <c:pt idx="3">
                  <c:v>0.17941690088384807</c:v>
                </c:pt>
                <c:pt idx="4">
                  <c:v>0.15776335884237969</c:v>
                </c:pt>
                <c:pt idx="5">
                  <c:v>3.7372785744534245E-2</c:v>
                </c:pt>
                <c:pt idx="6">
                  <c:v>2.2291658914476212E-2</c:v>
                </c:pt>
                <c:pt idx="7" formatCode="0.00%">
                  <c:v>2.6747126980533609E-3</c:v>
                </c:pt>
              </c:numCache>
            </c:numRef>
          </c:val>
          <c:extLst>
            <c:ext xmlns:c16="http://schemas.microsoft.com/office/drawing/2014/chart" uri="{C3380CC4-5D6E-409C-BE32-E72D297353CC}">
              <c16:uniqueId val="{00000014-AB69-4843-A617-E74237BAF7B2}"/>
            </c:ext>
          </c:extLst>
        </c:ser>
        <c:dLbls>
          <c:showLegendKey val="0"/>
          <c:showVal val="0"/>
          <c:showCatName val="0"/>
          <c:showSerName val="0"/>
          <c:showPercent val="0"/>
          <c:showBubbleSize val="0"/>
          <c:showLeaderLines val="0"/>
        </c:dLbls>
        <c:firstSliceAng val="0"/>
        <c:holeSize val="25"/>
      </c:doughnutChart>
      <c:spPr>
        <a:noFill/>
        <a:ln w="25400">
          <a:noFill/>
        </a:ln>
      </c:spPr>
    </c:plotArea>
    <c:plotVisOnly val="1"/>
    <c:dispBlanksAs val="zero"/>
    <c:showDLblsOverMax val="0"/>
  </c:chart>
  <c:spPr>
    <a:noFill/>
    <a:ln>
      <a:noFill/>
    </a:ln>
  </c:spPr>
  <c:txPr>
    <a:bodyPr/>
    <a:lstStyle/>
    <a:p>
      <a:pPr>
        <a:defRPr>
          <a:latin typeface="Century" panose="02040604050505020304" pitchFamily="18" charset="0"/>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userShapes r:id="rId2"/>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099208333333347"/>
          <c:y val="0.13053111111111118"/>
          <c:w val="0.72213583333333387"/>
          <c:h val="0.69845537037037064"/>
        </c:manualLayout>
      </c:layout>
      <c:barChart>
        <c:barDir val="col"/>
        <c:grouping val="clustered"/>
        <c:varyColors val="0"/>
        <c:ser>
          <c:idx val="0"/>
          <c:order val="0"/>
          <c:tx>
            <c:strRef>
              <c:f>'6.CO2-capita'!$U$5</c:f>
              <c:strCache>
                <c:ptCount val="1"/>
                <c:pt idx="0">
                  <c:v>CO2 総排出量 </c:v>
                </c:pt>
              </c:strCache>
            </c:strRef>
          </c:tx>
          <c:spPr>
            <a:solidFill>
              <a:schemeClr val="accent2"/>
            </a:solidFill>
            <a:ln>
              <a:solidFill>
                <a:sysClr val="windowText" lastClr="000000"/>
              </a:solidFill>
            </a:ln>
          </c:spPr>
          <c:invertIfNegative val="0"/>
          <c:dLbls>
            <c:numFmt formatCode="#,##0;[Red]#,##0" sourceLinked="0"/>
            <c:spPr>
              <a:noFill/>
              <a:ln>
                <a:noFill/>
              </a:ln>
              <a:effectLst/>
            </c:spPr>
            <c:txPr>
              <a:bodyPr rot="-5400000" vert="horz"/>
              <a:lstStyle/>
              <a:p>
                <a:pPr>
                  <a:defRPr sz="900">
                    <a:latin typeface="Century" panose="02040604050505020304" pitchFamily="18" charset="0"/>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'6.CO2-capita'!$AA$4:$BE$4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'6.CO2-capita'!$AA$5:$BE$5</c:f>
              <c:numCache>
                <c:formatCode>#,##0_);[Red]\(#,##0\)</c:formatCode>
                <c:ptCount val="28"/>
                <c:pt idx="0">
                  <c:v>1163.9886450339372</c:v>
                </c:pt>
                <c:pt idx="1">
                  <c:v>1175.3262675197611</c:v>
                </c:pt>
                <c:pt idx="2">
                  <c:v>1184.7944928500408</c:v>
                </c:pt>
                <c:pt idx="3">
                  <c:v>1177.5320978307338</c:v>
                </c:pt>
                <c:pt idx="4">
                  <c:v>1232.4136786333618</c:v>
                </c:pt>
                <c:pt idx="5">
                  <c:v>1244.6805960671061</c:v>
                </c:pt>
                <c:pt idx="6">
                  <c:v>1256.7737410865802</c:v>
                </c:pt>
                <c:pt idx="7">
                  <c:v>1249.8600905781873</c:v>
                </c:pt>
                <c:pt idx="8">
                  <c:v>1209.7460123643207</c:v>
                </c:pt>
                <c:pt idx="9">
                  <c:v>1246.3374044733869</c:v>
                </c:pt>
                <c:pt idx="10">
                  <c:v>1269.1982435303962</c:v>
                </c:pt>
                <c:pt idx="11">
                  <c:v>1254.1204749989877</c:v>
                </c:pt>
                <c:pt idx="12">
                  <c:v>1283.0798150699586</c:v>
                </c:pt>
                <c:pt idx="13">
                  <c:v>1291.1596445416963</c:v>
                </c:pt>
                <c:pt idx="14">
                  <c:v>1286.3338439546205</c:v>
                </c:pt>
                <c:pt idx="15">
                  <c:v>1293.4972985205998</c:v>
                </c:pt>
                <c:pt idx="16">
                  <c:v>1270.2792133738405</c:v>
                </c:pt>
                <c:pt idx="17">
                  <c:v>1305.8678733330139</c:v>
                </c:pt>
                <c:pt idx="18">
                  <c:v>1234.9232494547091</c:v>
                </c:pt>
                <c:pt idx="19">
                  <c:v>1165.4335499664887</c:v>
                </c:pt>
                <c:pt idx="20">
                  <c:v>1216.8294512394471</c:v>
                </c:pt>
                <c:pt idx="21">
                  <c:v>1266.8342720110536</c:v>
                </c:pt>
                <c:pt idx="22">
                  <c:v>1308.1231517962938</c:v>
                </c:pt>
                <c:pt idx="23">
                  <c:v>1317.3177662972216</c:v>
                </c:pt>
                <c:pt idx="24">
                  <c:v>1267.0466510048991</c:v>
                </c:pt>
                <c:pt idx="25">
                  <c:v>1226.6896581677531</c:v>
                </c:pt>
                <c:pt idx="26">
                  <c:v>1208.2682679298553</c:v>
                </c:pt>
                <c:pt idx="27">
                  <c:v>1190.2403217692538</c:v>
                </c:pt>
              </c:numCache>
            </c:numRef>
          </c:val>
          <c:extLst>
            <c:ext xmlns:c16="http://schemas.microsoft.com/office/drawing/2014/chart" uri="{C3380CC4-5D6E-409C-BE32-E72D297353CC}">
              <c16:uniqueId val="{00000000-2E40-418B-B760-B0A4DF371E39}"/>
            </c:ext>
          </c:extLst>
        </c:ser>
        <c:dLbls>
          <c:showLegendKey val="0"/>
          <c:showVal val="0"/>
          <c:showCatName val="0"/>
          <c:showSerName val="0"/>
          <c:showPercent val="0"/>
          <c:showBubbleSize val="0"/>
        </c:dLbls>
        <c:gapWidth val="90"/>
        <c:overlap val="45"/>
        <c:axId val="185942400"/>
        <c:axId val="185943936"/>
      </c:barChart>
      <c:lineChart>
        <c:grouping val="standard"/>
        <c:varyColors val="0"/>
        <c:ser>
          <c:idx val="2"/>
          <c:order val="1"/>
          <c:tx>
            <c:strRef>
              <c:f>'6.CO2-capita'!$U$7</c:f>
              <c:strCache>
                <c:ptCount val="1"/>
                <c:pt idx="0">
                  <c:v>一人あたりCO2 排出量（総CO2 排出量）</c:v>
                </c:pt>
              </c:strCache>
            </c:strRef>
          </c:tx>
          <c:spPr>
            <a:ln>
              <a:solidFill>
                <a:schemeClr val="accent2"/>
              </a:solidFill>
            </a:ln>
          </c:spPr>
          <c:marker>
            <c:symbol val="diamond"/>
            <c:size val="7"/>
            <c:spPr>
              <a:solidFill>
                <a:schemeClr val="accent2"/>
              </a:solidFill>
              <a:ln>
                <a:solidFill>
                  <a:schemeClr val="accent2"/>
                </a:solidFill>
              </a:ln>
            </c:spPr>
          </c:marker>
          <c:dLbls>
            <c:dLbl>
              <c:idx val="18"/>
              <c:layout>
                <c:manualLayout>
                  <c:x val="-3.2696894196636635E-2"/>
                  <c:y val="-7.3326861539567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40-418B-B760-B0A4DF371E39}"/>
                </c:ext>
              </c:extLst>
            </c:dLbl>
            <c:numFmt formatCode="#,##0.00;[Red]#,##0.00" sourceLinked="0"/>
            <c:spPr>
              <a:noFill/>
              <a:ln>
                <a:noFill/>
              </a:ln>
              <a:effectLst/>
            </c:spPr>
            <c:txPr>
              <a:bodyPr rot="-5400000" vert="horz"/>
              <a:lstStyle/>
              <a:p>
                <a:pPr>
                  <a:defRPr>
                    <a:latin typeface="Century" panose="02040604050505020304" pitchFamily="18" charset="0"/>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'7.CO2-GDP'!$AA$4:$BE$4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'6.CO2-capita'!$AA$7:$BE$7</c:f>
              <c:numCache>
                <c:formatCode>#,##0.00_);[Red]\(#,##0.00\)</c:formatCode>
                <c:ptCount val="28"/>
                <c:pt idx="0">
                  <c:v>9.4165458173943843</c:v>
                </c:pt>
                <c:pt idx="1">
                  <c:v>9.4707235841754791</c:v>
                </c:pt>
                <c:pt idx="2">
                  <c:v>9.5113030967273922</c:v>
                </c:pt>
                <c:pt idx="3">
                  <c:v>9.4249315486940226</c:v>
                </c:pt>
                <c:pt idx="4">
                  <c:v>9.8384519110155413</c:v>
                </c:pt>
                <c:pt idx="5">
                  <c:v>9.9122449316485302</c:v>
                </c:pt>
                <c:pt idx="6">
                  <c:v>9.9855690978522009</c:v>
                </c:pt>
                <c:pt idx="7">
                  <c:v>9.9071798677694236</c:v>
                </c:pt>
                <c:pt idx="8">
                  <c:v>9.5653268103953497</c:v>
                </c:pt>
                <c:pt idx="9">
                  <c:v>9.8394799314216534</c:v>
                </c:pt>
                <c:pt idx="10">
                  <c:v>9.999513445081357</c:v>
                </c:pt>
                <c:pt idx="11">
                  <c:v>9.8504545775785264</c:v>
                </c:pt>
                <c:pt idx="12">
                  <c:v>10.064476217545133</c:v>
                </c:pt>
                <c:pt idx="13">
                  <c:v>10.111357186255395</c:v>
                </c:pt>
                <c:pt idx="14">
                  <c:v>10.06623399840845</c:v>
                </c:pt>
                <c:pt idx="15">
                  <c:v>10.123797026803267</c:v>
                </c:pt>
                <c:pt idx="16">
                  <c:v>9.9317379330407149</c:v>
                </c:pt>
                <c:pt idx="17">
                  <c:v>10.199463211305007</c:v>
                </c:pt>
                <c:pt idx="18">
                  <c:v>9.6415106450041304</c:v>
                </c:pt>
                <c:pt idx="19">
                  <c:v>9.102673940628037</c:v>
                </c:pt>
                <c:pt idx="20">
                  <c:v>9.502222498240064</c:v>
                </c:pt>
                <c:pt idx="21">
                  <c:v>9.9099767118800912</c:v>
                </c:pt>
                <c:pt idx="22">
                  <c:v>10.252338830096576</c:v>
                </c:pt>
                <c:pt idx="23">
                  <c:v>10.338886811908775</c:v>
                </c:pt>
                <c:pt idx="24">
                  <c:v>9.9581502022396684</c:v>
                </c:pt>
                <c:pt idx="25">
                  <c:v>9.6517732355319108</c:v>
                </c:pt>
                <c:pt idx="26">
                  <c:v>9.518962273429711</c:v>
                </c:pt>
                <c:pt idx="27">
                  <c:v>9.3937015539274178</c:v>
                </c:pt>
              </c:numCache>
            </c:numRef>
          </c:val>
          <c:smooth val="0"/>
          <c:extLst>
            <c:ext xmlns:c16="http://schemas.microsoft.com/office/drawing/2014/chart" uri="{C3380CC4-5D6E-409C-BE32-E72D297353CC}">
              <c16:uniqueId val="{00000002-2E40-418B-B760-B0A4DF371E39}"/>
            </c:ext>
          </c:extLst>
        </c:ser>
        <c:dLbls>
          <c:showLegendKey val="0"/>
          <c:showVal val="0"/>
          <c:showCatName val="0"/>
          <c:showSerName val="0"/>
          <c:showPercent val="0"/>
          <c:showBubbleSize val="0"/>
        </c:dLbls>
        <c:marker val="1"/>
        <c:smooth val="0"/>
        <c:axId val="185945472"/>
        <c:axId val="186246272"/>
      </c:lineChart>
      <c:catAx>
        <c:axId val="185942400"/>
        <c:scaling>
          <c:orientation val="minMax"/>
        </c:scaling>
        <c:delete val="0"/>
        <c:axPos val="b"/>
        <c:numFmt formatCode="General" sourceLinked="0"/>
        <c:majorTickMark val="in"/>
        <c:minorTickMark val="none"/>
        <c:tickLblPos val="nextTo"/>
        <c:txPr>
          <a:bodyPr rot="-5400000" vert="horz"/>
          <a:lstStyle/>
          <a:p>
            <a:pPr>
              <a:defRPr sz="1200">
                <a:latin typeface="Century" panose="02040604050505020304" pitchFamily="18" charset="0"/>
              </a:defRPr>
            </a:pPr>
            <a:endParaRPr lang="ja-JP"/>
          </a:p>
        </c:txPr>
        <c:crossAx val="185943936"/>
        <c:crosses val="autoZero"/>
        <c:auto val="1"/>
        <c:lblAlgn val="ctr"/>
        <c:lblOffset val="100"/>
        <c:tickLblSkip val="1"/>
        <c:noMultiLvlLbl val="0"/>
      </c:catAx>
      <c:valAx>
        <c:axId val="185943936"/>
        <c:scaling>
          <c:orientation val="minMax"/>
          <c:max val="1600"/>
          <c:min val="800"/>
        </c:scaling>
        <c:delete val="0"/>
        <c:axPos val="l"/>
        <c:numFmt formatCode="#,##0_);[Red]\(#,##0\)" sourceLinked="1"/>
        <c:majorTickMark val="out"/>
        <c:minorTickMark val="none"/>
        <c:tickLblPos val="nextTo"/>
        <c:txPr>
          <a:bodyPr/>
          <a:lstStyle/>
          <a:p>
            <a:pPr>
              <a:defRPr sz="1200">
                <a:latin typeface="Century" panose="02040604050505020304" pitchFamily="18" charset="0"/>
              </a:defRPr>
            </a:pPr>
            <a:endParaRPr lang="ja-JP"/>
          </a:p>
        </c:txPr>
        <c:crossAx val="185942400"/>
        <c:crosses val="autoZero"/>
        <c:crossBetween val="between"/>
      </c:valAx>
      <c:catAx>
        <c:axId val="185945472"/>
        <c:scaling>
          <c:orientation val="minMax"/>
        </c:scaling>
        <c:delete val="1"/>
        <c:axPos val="b"/>
        <c:numFmt formatCode="General" sourceLinked="1"/>
        <c:majorTickMark val="out"/>
        <c:minorTickMark val="none"/>
        <c:tickLblPos val="none"/>
        <c:crossAx val="186246272"/>
        <c:crosses val="autoZero"/>
        <c:auto val="1"/>
        <c:lblAlgn val="ctr"/>
        <c:lblOffset val="100"/>
        <c:noMultiLvlLbl val="0"/>
      </c:catAx>
      <c:valAx>
        <c:axId val="186246272"/>
        <c:scaling>
          <c:orientation val="minMax"/>
          <c:max val="10.5"/>
          <c:min val="6"/>
        </c:scaling>
        <c:delete val="0"/>
        <c:axPos val="r"/>
        <c:numFmt formatCode="#,##0_);[Red]\(#,##0\)" sourceLinked="0"/>
        <c:majorTickMark val="out"/>
        <c:minorTickMark val="none"/>
        <c:tickLblPos val="nextTo"/>
        <c:txPr>
          <a:bodyPr/>
          <a:lstStyle/>
          <a:p>
            <a:pPr>
              <a:defRPr sz="1200">
                <a:latin typeface="Century" panose="02040604050505020304" pitchFamily="18" charset="0"/>
              </a:defRPr>
            </a:pPr>
            <a:endParaRPr lang="ja-JP"/>
          </a:p>
        </c:txPr>
        <c:crossAx val="185945472"/>
        <c:crosses val="max"/>
        <c:crossBetween val="between"/>
        <c:majorUnit val="1"/>
      </c:valAx>
      <c:spPr>
        <a:noFill/>
        <a:ln w="25400">
          <a:noFill/>
        </a:ln>
      </c:spPr>
    </c:plotArea>
    <c:plotVisOnly val="1"/>
    <c:dispBlanksAs val="gap"/>
    <c:showDLblsOverMax val="0"/>
  </c:chart>
  <c:spPr>
    <a:solidFill>
      <a:sysClr val="window" lastClr="FFFFFF"/>
    </a:solidFill>
    <a:ln>
      <a:noFill/>
    </a:ln>
  </c:spPr>
  <c:printSettings>
    <c:headerFooter/>
    <c:pageMargins b="0.75000000000000056" l="0.70000000000000051" r="0.70000000000000051" t="0.75000000000000056" header="0.30000000000000027" footer="0.30000000000000027"/>
    <c:pageSetup paperSize="9" orientation="landscape" verticalDpi="0"/>
  </c:printSettings>
  <c:userShapes r:id="rId2"/>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784236111111124"/>
          <c:y val="0.13078222222222224"/>
          <c:w val="0.72358055555555567"/>
          <c:h val="0.70073685185185186"/>
        </c:manualLayout>
      </c:layout>
      <c:barChart>
        <c:barDir val="col"/>
        <c:grouping val="clustered"/>
        <c:varyColors val="0"/>
        <c:ser>
          <c:idx val="0"/>
          <c:order val="0"/>
          <c:tx>
            <c:strRef>
              <c:f>'6.CO2-capita'!$U$6</c:f>
              <c:strCache>
                <c:ptCount val="1"/>
                <c:pt idx="0">
                  <c:v>エネルギー起源CO2 排出量 </c:v>
                </c:pt>
              </c:strCache>
            </c:strRef>
          </c:tx>
          <c:spPr>
            <a:solidFill>
              <a:schemeClr val="accent1"/>
            </a:solidFill>
            <a:ln>
              <a:solidFill>
                <a:sysClr val="windowText" lastClr="000000"/>
              </a:solidFill>
            </a:ln>
          </c:spPr>
          <c:invertIfNegative val="0"/>
          <c:dLbls>
            <c:numFmt formatCode="#,##0_);[Red]\(#,##0\)" sourceLinked="0"/>
            <c:spPr>
              <a:noFill/>
              <a:ln>
                <a:noFill/>
              </a:ln>
              <a:effectLst/>
            </c:spPr>
            <c:txPr>
              <a:bodyPr rot="-5400000" vert="horz"/>
              <a:lstStyle/>
              <a:p>
                <a:pPr>
                  <a:defRPr sz="900">
                    <a:latin typeface="Century" panose="02040604050505020304" pitchFamily="18" charset="0"/>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'6.CO2-capita'!$AA$4:$BE$4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'6.CO2-capita'!$AA$6:$BE$6</c:f>
              <c:numCache>
                <c:formatCode>#,##0_);[Red]\(#,##0\)</c:formatCode>
                <c:ptCount val="28"/>
                <c:pt idx="0">
                  <c:v>1067.5716801085</c:v>
                </c:pt>
                <c:pt idx="1">
                  <c:v>1077.8360749574358</c:v>
                </c:pt>
                <c:pt idx="2">
                  <c:v>1085.8221219052446</c:v>
                </c:pt>
                <c:pt idx="3">
                  <c:v>1081.0016257430209</c:v>
                </c:pt>
                <c:pt idx="4">
                  <c:v>1130.8456022770429</c:v>
                </c:pt>
                <c:pt idx="5">
                  <c:v>1142.0420610701256</c:v>
                </c:pt>
                <c:pt idx="6">
                  <c:v>1152.7946075477319</c:v>
                </c:pt>
                <c:pt idx="7">
                  <c:v>1146.9570057227174</c:v>
                </c:pt>
                <c:pt idx="8">
                  <c:v>1113.1485420953049</c:v>
                </c:pt>
                <c:pt idx="9">
                  <c:v>1149.4786834938734</c:v>
                </c:pt>
                <c:pt idx="10">
                  <c:v>1170.3001609849171</c:v>
                </c:pt>
                <c:pt idx="11">
                  <c:v>1157.3601408356458</c:v>
                </c:pt>
                <c:pt idx="12">
                  <c:v>1188.9908054189971</c:v>
                </c:pt>
                <c:pt idx="13">
                  <c:v>1197.2982133972205</c:v>
                </c:pt>
                <c:pt idx="14">
                  <c:v>1193.4424110291955</c:v>
                </c:pt>
                <c:pt idx="15">
                  <c:v>1200.5210723981918</c:v>
                </c:pt>
                <c:pt idx="16">
                  <c:v>1178.7176815800867</c:v>
                </c:pt>
                <c:pt idx="17">
                  <c:v>1214.4893158623697</c:v>
                </c:pt>
                <c:pt idx="18">
                  <c:v>1147.0211880210279</c:v>
                </c:pt>
                <c:pt idx="19">
                  <c:v>1087.1315649887183</c:v>
                </c:pt>
                <c:pt idx="20">
                  <c:v>1137.0296587623225</c:v>
                </c:pt>
                <c:pt idx="21">
                  <c:v>1187.9850775239859</c:v>
                </c:pt>
                <c:pt idx="22">
                  <c:v>1227.3154456416428</c:v>
                </c:pt>
                <c:pt idx="23">
                  <c:v>1235.1972867747634</c:v>
                </c:pt>
                <c:pt idx="24">
                  <c:v>1186.5223460353338</c:v>
                </c:pt>
                <c:pt idx="25">
                  <c:v>1147.2480339538167</c:v>
                </c:pt>
                <c:pt idx="26">
                  <c:v>1129.1624300611654</c:v>
                </c:pt>
                <c:pt idx="27">
                  <c:v>1110.910172132872</c:v>
                </c:pt>
              </c:numCache>
            </c:numRef>
          </c:val>
          <c:extLst>
            <c:ext xmlns:c16="http://schemas.microsoft.com/office/drawing/2014/chart" uri="{C3380CC4-5D6E-409C-BE32-E72D297353CC}">
              <c16:uniqueId val="{00000000-260E-4D32-A3DB-02775752B1CF}"/>
            </c:ext>
          </c:extLst>
        </c:ser>
        <c:dLbls>
          <c:showLegendKey val="0"/>
          <c:showVal val="0"/>
          <c:showCatName val="0"/>
          <c:showSerName val="0"/>
          <c:showPercent val="0"/>
          <c:showBubbleSize val="0"/>
        </c:dLbls>
        <c:gapWidth val="91"/>
        <c:overlap val="45"/>
        <c:axId val="186615296"/>
        <c:axId val="186616832"/>
      </c:barChart>
      <c:lineChart>
        <c:grouping val="standard"/>
        <c:varyColors val="0"/>
        <c:ser>
          <c:idx val="2"/>
          <c:order val="1"/>
          <c:tx>
            <c:strRef>
              <c:f>'6.CO2-capita'!$U$8</c:f>
              <c:strCache>
                <c:ptCount val="1"/>
                <c:pt idx="0">
                  <c:v>一人あたりCO2 排出量（エネルギー起源CO2）</c:v>
                </c:pt>
              </c:strCache>
            </c:strRef>
          </c:tx>
          <c:spPr>
            <a:ln>
              <a:solidFill>
                <a:schemeClr val="accent1"/>
              </a:solidFill>
            </a:ln>
          </c:spPr>
          <c:marker>
            <c:symbol val="triangle"/>
            <c:size val="7"/>
            <c:spPr>
              <a:solidFill>
                <a:schemeClr val="accent1"/>
              </a:solidFill>
              <a:ln>
                <a:solidFill>
                  <a:schemeClr val="accent1"/>
                </a:solidFill>
              </a:ln>
            </c:spPr>
          </c:marker>
          <c:dLbls>
            <c:dLbl>
              <c:idx val="18"/>
              <c:layout>
                <c:manualLayout>
                  <c:x val="-3.2696894196636635E-2"/>
                  <c:y val="-8.37639130725097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60E-4D32-A3DB-02775752B1CF}"/>
                </c:ext>
              </c:extLst>
            </c:dLbl>
            <c:numFmt formatCode="#,##0.00;[Red]#,##0.00" sourceLinked="0"/>
            <c:spPr>
              <a:noFill/>
              <a:ln>
                <a:noFill/>
              </a:ln>
              <a:effectLst/>
            </c:spPr>
            <c:txPr>
              <a:bodyPr rot="-5400000" vert="horz"/>
              <a:lstStyle/>
              <a:p>
                <a:pPr>
                  <a:defRPr>
                    <a:latin typeface="Century" panose="02040604050505020304" pitchFamily="18" charset="0"/>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'6.CO2-capita'!$AA$4:$BE$4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'6.CO2-capita'!$AA$8:$BE$8</c:f>
              <c:numCache>
                <c:formatCode>#,##0.00_);[Red]\(#,##0.00\)</c:formatCode>
                <c:ptCount val="28"/>
                <c:pt idx="0">
                  <c:v>8.6365427033880486</c:v>
                </c:pt>
                <c:pt idx="1">
                  <c:v>8.6851522143853455</c:v>
                </c:pt>
                <c:pt idx="2">
                  <c:v>8.7167718730100638</c:v>
                </c:pt>
                <c:pt idx="3">
                  <c:v>8.6523045490004709</c:v>
                </c:pt>
                <c:pt idx="4">
                  <c:v>9.0276262505651452</c:v>
                </c:pt>
                <c:pt idx="5">
                  <c:v>9.0948639091353467</c:v>
                </c:pt>
                <c:pt idx="6">
                  <c:v>9.159413371691592</c:v>
                </c:pt>
                <c:pt idx="7">
                  <c:v>9.0915050748093051</c:v>
                </c:pt>
                <c:pt idx="8">
                  <c:v>8.8015413854078766</c:v>
                </c:pt>
                <c:pt idx="9">
                  <c:v>9.0748078307204985</c:v>
                </c:pt>
                <c:pt idx="10">
                  <c:v>9.2203343758167513</c:v>
                </c:pt>
                <c:pt idx="11">
                  <c:v>9.090453209617376</c:v>
                </c:pt>
                <c:pt idx="12">
                  <c:v>9.3264421616412552</c:v>
                </c:pt>
                <c:pt idx="13">
                  <c:v>9.3763075273483523</c:v>
                </c:pt>
                <c:pt idx="14">
                  <c:v>9.3393100317653239</c:v>
                </c:pt>
                <c:pt idx="15">
                  <c:v>9.3961013117383985</c:v>
                </c:pt>
                <c:pt idx="16">
                  <c:v>9.215859778892165</c:v>
                </c:pt>
                <c:pt idx="17">
                  <c:v>9.4857522346767613</c:v>
                </c:pt>
                <c:pt idx="18">
                  <c:v>8.9552261642439959</c:v>
                </c:pt>
                <c:pt idx="19">
                  <c:v>8.4910925783297788</c:v>
                </c:pt>
                <c:pt idx="20">
                  <c:v>8.8790658326460044</c:v>
                </c:pt>
                <c:pt idx="21">
                  <c:v>9.2931685796869896</c:v>
                </c:pt>
                <c:pt idx="22">
                  <c:v>9.619013150902898</c:v>
                </c:pt>
                <c:pt idx="23">
                  <c:v>9.6943693200443217</c:v>
                </c:pt>
                <c:pt idx="24">
                  <c:v>9.3252823254476702</c:v>
                </c:pt>
                <c:pt idx="25">
                  <c:v>9.026714943673058</c:v>
                </c:pt>
                <c:pt idx="26">
                  <c:v>8.89575176110678</c:v>
                </c:pt>
                <c:pt idx="27">
                  <c:v>8.7676063559384509</c:v>
                </c:pt>
              </c:numCache>
            </c:numRef>
          </c:val>
          <c:smooth val="0"/>
          <c:extLst>
            <c:ext xmlns:c16="http://schemas.microsoft.com/office/drawing/2014/chart" uri="{C3380CC4-5D6E-409C-BE32-E72D297353CC}">
              <c16:uniqueId val="{00000002-260E-4D32-A3DB-02775752B1CF}"/>
            </c:ext>
          </c:extLst>
        </c:ser>
        <c:dLbls>
          <c:showLegendKey val="0"/>
          <c:showVal val="0"/>
          <c:showCatName val="0"/>
          <c:showSerName val="0"/>
          <c:showPercent val="0"/>
          <c:showBubbleSize val="0"/>
        </c:dLbls>
        <c:marker val="1"/>
        <c:smooth val="0"/>
        <c:axId val="186704640"/>
        <c:axId val="186706176"/>
      </c:lineChart>
      <c:catAx>
        <c:axId val="186615296"/>
        <c:scaling>
          <c:orientation val="minMax"/>
        </c:scaling>
        <c:delete val="0"/>
        <c:axPos val="b"/>
        <c:numFmt formatCode="General" sourceLinked="0"/>
        <c:majorTickMark val="in"/>
        <c:minorTickMark val="none"/>
        <c:tickLblPos val="nextTo"/>
        <c:txPr>
          <a:bodyPr rot="-5400000" vert="horz"/>
          <a:lstStyle/>
          <a:p>
            <a:pPr>
              <a:defRPr sz="1200">
                <a:latin typeface="Century" panose="02040604050505020304" pitchFamily="18" charset="0"/>
              </a:defRPr>
            </a:pPr>
            <a:endParaRPr lang="ja-JP"/>
          </a:p>
        </c:txPr>
        <c:crossAx val="186616832"/>
        <c:crosses val="autoZero"/>
        <c:auto val="1"/>
        <c:lblAlgn val="ctr"/>
        <c:lblOffset val="100"/>
        <c:noMultiLvlLbl val="0"/>
      </c:catAx>
      <c:valAx>
        <c:axId val="186616832"/>
        <c:scaling>
          <c:orientation val="minMax"/>
          <c:max val="1600"/>
          <c:min val="800"/>
        </c:scaling>
        <c:delete val="0"/>
        <c:axPos val="l"/>
        <c:numFmt formatCode="#,##0_);[Red]\(#,##0\)" sourceLinked="1"/>
        <c:majorTickMark val="out"/>
        <c:minorTickMark val="none"/>
        <c:tickLblPos val="nextTo"/>
        <c:txPr>
          <a:bodyPr/>
          <a:lstStyle/>
          <a:p>
            <a:pPr>
              <a:defRPr sz="1200">
                <a:latin typeface="Century" panose="02040604050505020304" pitchFamily="18" charset="0"/>
              </a:defRPr>
            </a:pPr>
            <a:endParaRPr lang="ja-JP"/>
          </a:p>
        </c:txPr>
        <c:crossAx val="186615296"/>
        <c:crosses val="autoZero"/>
        <c:crossBetween val="between"/>
      </c:valAx>
      <c:catAx>
        <c:axId val="186704640"/>
        <c:scaling>
          <c:orientation val="minMax"/>
        </c:scaling>
        <c:delete val="1"/>
        <c:axPos val="b"/>
        <c:numFmt formatCode="General" sourceLinked="1"/>
        <c:majorTickMark val="out"/>
        <c:minorTickMark val="none"/>
        <c:tickLblPos val="none"/>
        <c:crossAx val="186706176"/>
        <c:crosses val="autoZero"/>
        <c:auto val="1"/>
        <c:lblAlgn val="ctr"/>
        <c:lblOffset val="100"/>
        <c:noMultiLvlLbl val="0"/>
      </c:catAx>
      <c:valAx>
        <c:axId val="186706176"/>
        <c:scaling>
          <c:orientation val="minMax"/>
          <c:max val="10.5"/>
          <c:min val="6"/>
        </c:scaling>
        <c:delete val="0"/>
        <c:axPos val="r"/>
        <c:numFmt formatCode="#,##0_);[Red]\(#,##0\)" sourceLinked="0"/>
        <c:majorTickMark val="out"/>
        <c:minorTickMark val="none"/>
        <c:tickLblPos val="nextTo"/>
        <c:txPr>
          <a:bodyPr/>
          <a:lstStyle/>
          <a:p>
            <a:pPr>
              <a:defRPr sz="1200">
                <a:latin typeface="Century" panose="02040604050505020304" pitchFamily="18" charset="0"/>
              </a:defRPr>
            </a:pPr>
            <a:endParaRPr lang="ja-JP"/>
          </a:p>
        </c:txPr>
        <c:crossAx val="186704640"/>
        <c:crosses val="max"/>
        <c:crossBetween val="between"/>
        <c:majorUnit val="1"/>
      </c:valAx>
    </c:plotArea>
    <c:plotVisOnly val="1"/>
    <c:dispBlanksAs val="gap"/>
    <c:showDLblsOverMax val="0"/>
  </c:chart>
  <c:spPr>
    <a:solidFill>
      <a:sysClr val="window" lastClr="FFFFFF"/>
    </a:solidFill>
    <a:ln>
      <a:noFill/>
    </a:ln>
  </c:spPr>
  <c:printSettings>
    <c:headerFooter/>
    <c:pageMargins b="0.75000000000000089" l="0.70000000000000062" r="0.70000000000000062" t="0.75000000000000089" header="0.30000000000000032" footer="0.30000000000000032"/>
    <c:pageSetup paperSize="9" orientation="landscape" verticalDpi="0"/>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t" anchorCtr="0"/>
          <a:lstStyle/>
          <a:p>
            <a:pPr>
              <a:defRPr sz="1600" b="1" i="0" u="none" strike="noStrike" kern="1200" spc="0" baseline="0">
                <a:solidFill>
                  <a:sysClr val="windowText" lastClr="000000"/>
                </a:solidFill>
                <a:latin typeface="Century" panose="02040604050505020304" pitchFamily="18" charset="0"/>
                <a:ea typeface="+mn-ea"/>
                <a:cs typeface="+mn-cs"/>
              </a:defRPr>
            </a:pPr>
            <a:r>
              <a:rPr lang="en-US" sz="1600" b="1">
                <a:solidFill>
                  <a:sysClr val="windowText" lastClr="000000"/>
                </a:solidFill>
              </a:rPr>
              <a:t>2017</a:t>
            </a:r>
            <a:r>
              <a:rPr lang="ja-JP" sz="1600" b="1">
                <a:solidFill>
                  <a:sysClr val="windowText" lastClr="000000"/>
                </a:solidFill>
              </a:rPr>
              <a:t>年度 総排出</a:t>
            </a:r>
            <a:r>
              <a:rPr lang="ja-JP" altLang="en-US" sz="1600" b="1">
                <a:solidFill>
                  <a:sysClr val="windowText" lastClr="000000"/>
                </a:solidFill>
              </a:rPr>
              <a:t>量</a:t>
            </a:r>
            <a:r>
              <a:rPr lang="ja-JP" sz="1600" b="1">
                <a:solidFill>
                  <a:sysClr val="windowText" lastClr="000000"/>
                </a:solidFill>
              </a:rPr>
              <a:t>に占める各種温室効果ガスの排出割合</a:t>
            </a:r>
          </a:p>
        </c:rich>
      </c:tx>
      <c:layout>
        <c:manualLayout>
          <c:xMode val="edge"/>
          <c:yMode val="edge"/>
          <c:x val="8.1537786522573513E-2"/>
          <c:y val="1.8264843935229452E-2"/>
        </c:manualLayout>
      </c:layout>
      <c:overlay val="0"/>
      <c:spPr>
        <a:noFill/>
        <a:ln>
          <a:noFill/>
        </a:ln>
        <a:effectLst/>
      </c:spPr>
      <c:txPr>
        <a:bodyPr rot="0" spcFirstLastPara="1" vertOverflow="ellipsis" vert="horz" wrap="square" anchor="t" anchorCtr="0"/>
        <a:lstStyle/>
        <a:p>
          <a:pPr>
            <a:defRPr sz="1600" b="1" i="0" u="none" strike="noStrike" kern="1200" spc="0" baseline="0">
              <a:solidFill>
                <a:sysClr val="windowText" lastClr="000000"/>
              </a:solidFill>
              <a:latin typeface="Century" panose="02040604050505020304" pitchFamily="18" charset="0"/>
              <a:ea typeface="+mn-ea"/>
              <a:cs typeface="+mn-cs"/>
            </a:defRPr>
          </a:pPr>
          <a:endParaRPr lang="ja-JP"/>
        </a:p>
      </c:txPr>
    </c:title>
    <c:autoTitleDeleted val="0"/>
    <c:plotArea>
      <c:layout>
        <c:manualLayout>
          <c:layoutTarget val="inner"/>
          <c:xMode val="edge"/>
          <c:yMode val="edge"/>
          <c:x val="0.21132724302296407"/>
          <c:y val="0.28628160239181111"/>
          <c:w val="0.62932333761143289"/>
          <c:h val="0.67952902774539514"/>
        </c:manualLayout>
      </c:layout>
      <c:doughnutChart>
        <c:varyColors val="1"/>
        <c:ser>
          <c:idx val="1"/>
          <c:order val="0"/>
          <c:tx>
            <c:strRef>
              <c:f>'リンク切公表時非表示（グラフの添え物）'!$BB$3</c:f>
              <c:strCache>
                <c:ptCount val="1"/>
                <c:pt idx="0">
                  <c:v>2017年度</c:v>
                </c:pt>
              </c:strCache>
            </c:strRef>
          </c:tx>
          <c:spPr>
            <a:noFill/>
            <a:ln>
              <a:noFill/>
            </a:ln>
          </c:spPr>
          <c:dPt>
            <c:idx val="0"/>
            <c:bubble3D val="0"/>
            <c:spPr>
              <a:noFill/>
              <a:ln w="19050">
                <a:noFill/>
              </a:ln>
              <a:effectLst/>
            </c:spPr>
            <c:extLst>
              <c:ext xmlns:c16="http://schemas.microsoft.com/office/drawing/2014/chart" uri="{C3380CC4-5D6E-409C-BE32-E72D297353CC}">
                <c16:uniqueId val="{00000001-CDC9-4CA9-BD43-8071315F03EE}"/>
              </c:ext>
            </c:extLst>
          </c:dPt>
          <c:dLbls>
            <c:dLbl>
              <c:idx val="0"/>
              <c:layout>
                <c:manualLayout>
                  <c:x val="-1.4401855893217037E-4"/>
                  <c:y val="-8.2767563121664375E-2"/>
                </c:manualLayout>
              </c:layout>
              <c:tx>
                <c:rich>
                  <a:bodyPr/>
                  <a:lstStyle/>
                  <a:p>
                    <a:fld id="{38B5CA8E-8DAB-4AA9-938F-81F3228CA595}" type="SERIESNAME">
                      <a:rPr lang="ja-JP" altLang="en-US" sz="1600" b="0">
                        <a:latin typeface="Century" panose="02040604050505020304" pitchFamily="18" charset="0"/>
                      </a:rPr>
                      <a:pPr/>
                      <a:t>[系列名]</a:t>
                    </a:fld>
                    <a:endParaRPr lang="ja-JP" altLang="en-US" sz="1600" b="0" baseline="0">
                      <a:latin typeface="Century" panose="02040604050505020304" pitchFamily="18" charset="0"/>
                    </a:endParaRPr>
                  </a:p>
                  <a:p>
                    <a:r>
                      <a:rPr lang="ja-JP" altLang="en-US" sz="1600" b="0" baseline="0">
                        <a:latin typeface="Century" panose="02040604050505020304" pitchFamily="18" charset="0"/>
                      </a:rPr>
                      <a:t> </a:t>
                    </a:r>
                    <a:fld id="{A36F8668-6139-4DD9-A260-52721D3FE21F}" type="VALUE">
                      <a:rPr lang="en-US" altLang="ja-JP" sz="1600" b="1" baseline="0">
                        <a:latin typeface="Century" panose="02040604050505020304" pitchFamily="18" charset="0"/>
                        <a:ea typeface="+mj-ea"/>
                      </a:rPr>
                      <a:pPr/>
                      <a:t>[値]</a:t>
                    </a:fld>
                    <a:endParaRPr lang="ja-JP" altLang="en-US" sz="1600" b="0" baseline="0">
                      <a:latin typeface="Century" panose="02040604050505020304" pitchFamily="18" charset="0"/>
                    </a:endParaRPr>
                  </a:p>
                </c:rich>
              </c:tx>
              <c:showLegendKey val="0"/>
              <c:showVal val="1"/>
              <c:showCatName val="0"/>
              <c:showSerName val="1"/>
              <c:showPercent val="0"/>
              <c:showBubbleSize val="0"/>
              <c:separator>
</c:separator>
              <c:extLst>
                <c:ext xmlns:c15="http://schemas.microsoft.com/office/drawing/2012/chart" uri="{CE6537A1-D6FC-4f65-9D91-7224C49458BB}">
                  <c15:layout>
                    <c:manualLayout>
                      <c:w val="0.42937831364722684"/>
                      <c:h val="0.16631321762448548"/>
                    </c:manualLayout>
                  </c15:layout>
                  <c15:dlblFieldTable/>
                  <c15:showDataLabelsRange val="0"/>
                </c:ext>
                <c:ext xmlns:c16="http://schemas.microsoft.com/office/drawing/2014/chart" uri="{C3380CC4-5D6E-409C-BE32-E72D297353CC}">
                  <c16:uniqueId val="{00000001-CDC9-4CA9-BD43-8071315F03EE}"/>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Century" panose="02040604050505020304" pitchFamily="18" charset="0"/>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'リンク切公表時非表示（グラフの添え物）'!$Y$3:$Y$9</c:f>
              <c:strCache>
                <c:ptCount val="7"/>
                <c:pt idx="0">
                  <c:v>CO₂</c:v>
                </c:pt>
                <c:pt idx="1">
                  <c:v>CH₄</c:v>
                </c:pt>
                <c:pt idx="2">
                  <c:v>N₂O</c:v>
                </c:pt>
                <c:pt idx="3">
                  <c:v>HFCs</c:v>
                </c:pt>
                <c:pt idx="4">
                  <c:v>PFCs</c:v>
                </c:pt>
                <c:pt idx="5">
                  <c:v>SF₆</c:v>
                </c:pt>
                <c:pt idx="6">
                  <c:v>NF₃</c:v>
                </c:pt>
              </c:strCache>
            </c:strRef>
          </c:cat>
          <c:val>
            <c:numRef>
              <c:f>'リンク切公表時非表示（グラフの添え物）'!$BB$5</c:f>
              <c:numCache>
                <c:formatCode>##"億"#,###"万t"</c:formatCode>
                <c:ptCount val="1"/>
                <c:pt idx="0">
                  <c:v>129200</c:v>
                </c:pt>
              </c:numCache>
            </c:numRef>
          </c:val>
          <c:extLst>
            <c:ext xmlns:c16="http://schemas.microsoft.com/office/drawing/2014/chart" uri="{C3380CC4-5D6E-409C-BE32-E72D297353CC}">
              <c16:uniqueId val="{00000002-CDC9-4CA9-BD43-8071315F03EE}"/>
            </c:ext>
          </c:extLst>
        </c:ser>
        <c:ser>
          <c:idx val="0"/>
          <c:order val="1"/>
          <c:tx>
            <c:v>2017年度総排出量に占める各種温室効果ガスの排出割合</c:v>
          </c:tx>
          <c:spPr>
            <a:ln w="6350">
              <a:solidFill>
                <a:schemeClr val="tx1">
                  <a:lumMod val="95000"/>
                  <a:lumOff val="5000"/>
                </a:schemeClr>
              </a:solidFill>
            </a:ln>
          </c:spPr>
          <c:dPt>
            <c:idx val="0"/>
            <c:bubble3D val="0"/>
            <c:spPr>
              <a:solidFill>
                <a:schemeClr val="accent1"/>
              </a:solidFill>
              <a:ln w="6350">
                <a:solidFill>
                  <a:schemeClr val="tx1">
                    <a:lumMod val="95000"/>
                    <a:lumOff val="5000"/>
                  </a:schemeClr>
                </a:solidFill>
              </a:ln>
              <a:effectLst/>
            </c:spPr>
            <c:extLst>
              <c:ext xmlns:c16="http://schemas.microsoft.com/office/drawing/2014/chart" uri="{C3380CC4-5D6E-409C-BE32-E72D297353CC}">
                <c16:uniqueId val="{00000004-CDC9-4CA9-BD43-8071315F03EE}"/>
              </c:ext>
            </c:extLst>
          </c:dPt>
          <c:dPt>
            <c:idx val="1"/>
            <c:bubble3D val="0"/>
            <c:spPr>
              <a:solidFill>
                <a:schemeClr val="accent2"/>
              </a:solidFill>
              <a:ln w="6350">
                <a:solidFill>
                  <a:schemeClr val="tx1">
                    <a:lumMod val="95000"/>
                    <a:lumOff val="5000"/>
                  </a:schemeClr>
                </a:solidFill>
              </a:ln>
              <a:effectLst/>
            </c:spPr>
            <c:extLst>
              <c:ext xmlns:c16="http://schemas.microsoft.com/office/drawing/2014/chart" uri="{C3380CC4-5D6E-409C-BE32-E72D297353CC}">
                <c16:uniqueId val="{00000006-CDC9-4CA9-BD43-8071315F03EE}"/>
              </c:ext>
            </c:extLst>
          </c:dPt>
          <c:dPt>
            <c:idx val="2"/>
            <c:bubble3D val="0"/>
            <c:spPr>
              <a:solidFill>
                <a:schemeClr val="accent3"/>
              </a:solidFill>
              <a:ln w="6350">
                <a:solidFill>
                  <a:schemeClr val="tx1">
                    <a:lumMod val="95000"/>
                    <a:lumOff val="5000"/>
                  </a:schemeClr>
                </a:solidFill>
              </a:ln>
              <a:effectLst/>
            </c:spPr>
            <c:extLst>
              <c:ext xmlns:c16="http://schemas.microsoft.com/office/drawing/2014/chart" uri="{C3380CC4-5D6E-409C-BE32-E72D297353CC}">
                <c16:uniqueId val="{00000008-CDC9-4CA9-BD43-8071315F03EE}"/>
              </c:ext>
            </c:extLst>
          </c:dPt>
          <c:dPt>
            <c:idx val="3"/>
            <c:bubble3D val="0"/>
            <c:spPr>
              <a:solidFill>
                <a:schemeClr val="accent4"/>
              </a:solidFill>
              <a:ln w="6350">
                <a:solidFill>
                  <a:schemeClr val="tx1">
                    <a:lumMod val="95000"/>
                    <a:lumOff val="5000"/>
                  </a:schemeClr>
                </a:solidFill>
              </a:ln>
              <a:effectLst/>
            </c:spPr>
            <c:extLst>
              <c:ext xmlns:c16="http://schemas.microsoft.com/office/drawing/2014/chart" uri="{C3380CC4-5D6E-409C-BE32-E72D297353CC}">
                <c16:uniqueId val="{0000000A-CDC9-4CA9-BD43-8071315F03EE}"/>
              </c:ext>
            </c:extLst>
          </c:dPt>
          <c:dPt>
            <c:idx val="4"/>
            <c:bubble3D val="0"/>
            <c:spPr>
              <a:solidFill>
                <a:schemeClr val="accent5"/>
              </a:solidFill>
              <a:ln w="6350">
                <a:solidFill>
                  <a:schemeClr val="tx1">
                    <a:lumMod val="95000"/>
                    <a:lumOff val="5000"/>
                  </a:schemeClr>
                </a:solidFill>
              </a:ln>
              <a:effectLst/>
            </c:spPr>
            <c:extLst>
              <c:ext xmlns:c16="http://schemas.microsoft.com/office/drawing/2014/chart" uri="{C3380CC4-5D6E-409C-BE32-E72D297353CC}">
                <c16:uniqueId val="{0000000C-CDC9-4CA9-BD43-8071315F03EE}"/>
              </c:ext>
            </c:extLst>
          </c:dPt>
          <c:dPt>
            <c:idx val="5"/>
            <c:bubble3D val="0"/>
            <c:spPr>
              <a:solidFill>
                <a:schemeClr val="accent6"/>
              </a:solidFill>
              <a:ln w="6350">
                <a:solidFill>
                  <a:schemeClr val="tx1">
                    <a:lumMod val="95000"/>
                    <a:lumOff val="5000"/>
                  </a:schemeClr>
                </a:solidFill>
              </a:ln>
              <a:effectLst/>
            </c:spPr>
            <c:extLst>
              <c:ext xmlns:c16="http://schemas.microsoft.com/office/drawing/2014/chart" uri="{C3380CC4-5D6E-409C-BE32-E72D297353CC}">
                <c16:uniqueId val="{0000000E-CDC9-4CA9-BD43-8071315F03EE}"/>
              </c:ext>
            </c:extLst>
          </c:dPt>
          <c:dPt>
            <c:idx val="6"/>
            <c:bubble3D val="0"/>
            <c:spPr>
              <a:solidFill>
                <a:schemeClr val="accent1">
                  <a:lumMod val="60000"/>
                </a:schemeClr>
              </a:solidFill>
              <a:ln w="6350">
                <a:solidFill>
                  <a:schemeClr val="tx1">
                    <a:lumMod val="95000"/>
                    <a:lumOff val="5000"/>
                  </a:schemeClr>
                </a:solidFill>
              </a:ln>
              <a:effectLst/>
            </c:spPr>
            <c:extLst>
              <c:ext xmlns:c16="http://schemas.microsoft.com/office/drawing/2014/chart" uri="{C3380CC4-5D6E-409C-BE32-E72D297353CC}">
                <c16:uniqueId val="{00000010-CDC9-4CA9-BD43-8071315F03EE}"/>
              </c:ext>
            </c:extLst>
          </c:dPt>
          <c:dPt>
            <c:idx val="7"/>
            <c:bubble3D val="0"/>
            <c:spPr>
              <a:solidFill>
                <a:schemeClr val="accent2">
                  <a:lumMod val="60000"/>
                </a:schemeClr>
              </a:solidFill>
              <a:ln w="6350">
                <a:solidFill>
                  <a:schemeClr val="tx1">
                    <a:lumMod val="95000"/>
                    <a:lumOff val="5000"/>
                  </a:schemeClr>
                </a:solidFill>
              </a:ln>
              <a:effectLst/>
            </c:spPr>
            <c:extLst>
              <c:ext xmlns:c16="http://schemas.microsoft.com/office/drawing/2014/chart" uri="{C3380CC4-5D6E-409C-BE32-E72D297353CC}">
                <c16:uniqueId val="{00000012-CDC9-4CA9-BD43-8071315F03EE}"/>
              </c:ext>
            </c:extLst>
          </c:dPt>
          <c:dPt>
            <c:idx val="8"/>
            <c:bubble3D val="0"/>
            <c:spPr>
              <a:solidFill>
                <a:schemeClr val="accent3">
                  <a:lumMod val="60000"/>
                </a:schemeClr>
              </a:solidFill>
              <a:ln w="6350">
                <a:solidFill>
                  <a:schemeClr val="tx1">
                    <a:lumMod val="95000"/>
                    <a:lumOff val="5000"/>
                  </a:schemeClr>
                </a:solidFill>
              </a:ln>
              <a:effectLst/>
            </c:spPr>
            <c:extLst>
              <c:ext xmlns:c16="http://schemas.microsoft.com/office/drawing/2014/chart" uri="{C3380CC4-5D6E-409C-BE32-E72D297353CC}">
                <c16:uniqueId val="{00000014-CDC9-4CA9-BD43-8071315F03EE}"/>
              </c:ext>
            </c:extLst>
          </c:dPt>
          <c:dLbls>
            <c:dLbl>
              <c:idx val="0"/>
              <c:layout>
                <c:manualLayout>
                  <c:x val="0.24132083079354386"/>
                  <c:y val="-0.5453360546375650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DC9-4CA9-BD43-8071315F03EE}"/>
                </c:ext>
              </c:extLst>
            </c:dLbl>
            <c:dLbl>
              <c:idx val="1"/>
              <c:layout>
                <c:manualLayout>
                  <c:x val="-0.24817488746924063"/>
                  <c:y val="1.6933708683751884E-2"/>
                </c:manualLayout>
              </c:layout>
              <c:showLegendKey val="0"/>
              <c:showVal val="0"/>
              <c:showCatName val="1"/>
              <c:showSerName val="0"/>
              <c:showPercent val="1"/>
              <c:showBubbleSize val="0"/>
              <c:extLst>
                <c:ext xmlns:c15="http://schemas.microsoft.com/office/drawing/2012/chart" uri="{CE6537A1-D6FC-4f65-9D91-7224C49458BB}">
                  <c15:layout>
                    <c:manualLayout>
                      <c:w val="7.9050100945171439E-2"/>
                      <c:h val="0.10245406360932219"/>
                    </c:manualLayout>
                  </c15:layout>
                </c:ext>
                <c:ext xmlns:c16="http://schemas.microsoft.com/office/drawing/2014/chart" uri="{C3380CC4-5D6E-409C-BE32-E72D297353CC}">
                  <c16:uniqueId val="{00000006-CDC9-4CA9-BD43-8071315F03EE}"/>
                </c:ext>
              </c:extLst>
            </c:dLbl>
            <c:dLbl>
              <c:idx val="2"/>
              <c:layout>
                <c:manualLayout>
                  <c:x val="-0.23825830048200558"/>
                  <c:y val="-7.130336200509776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DC9-4CA9-BD43-8071315F03EE}"/>
                </c:ext>
              </c:extLst>
            </c:dLbl>
            <c:dLbl>
              <c:idx val="3"/>
              <c:layout>
                <c:manualLayout>
                  <c:x val="-0.20168632700953995"/>
                  <c:y val="-0.1382928103081930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CDC9-4CA9-BD43-8071315F03EE}"/>
                </c:ext>
              </c:extLst>
            </c:dLbl>
            <c:dLbl>
              <c:idx val="4"/>
              <c:layout>
                <c:manualLayout>
                  <c:x val="-0.1353695842810865"/>
                  <c:y val="-0.1629016570671797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CDC9-4CA9-BD43-8071315F03EE}"/>
                </c:ext>
              </c:extLst>
            </c:dLbl>
            <c:dLbl>
              <c:idx val="5"/>
              <c:layout>
                <c:manualLayout>
                  <c:x val="-6.7429571057897028E-2"/>
                  <c:y val="-0.1757673802625453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CDC9-4CA9-BD43-8071315F03EE}"/>
                </c:ext>
              </c:extLst>
            </c:dLbl>
            <c:dLbl>
              <c:idx val="6"/>
              <c:layout>
                <c:manualLayout>
                  <c:x val="1.4617327591408109E-2"/>
                  <c:y val="-0.18597221327097124"/>
                </c:manualLayout>
              </c:layout>
              <c:numFmt formatCode="0.00%" sourceLinked="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entury" panose="02040604050505020304" pitchFamily="18" charset="0"/>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9.1626800039625242E-2"/>
                      <c:h val="0.11260284987371064"/>
                    </c:manualLayout>
                  </c15:layout>
                </c:ext>
                <c:ext xmlns:c16="http://schemas.microsoft.com/office/drawing/2014/chart" uri="{C3380CC4-5D6E-409C-BE32-E72D297353CC}">
                  <c16:uniqueId val="{00000010-CDC9-4CA9-BD43-8071315F03EE}"/>
                </c:ext>
              </c:extLst>
            </c:dLbl>
            <c:dLbl>
              <c:idx val="7"/>
              <c:delete val="1"/>
              <c:extLst>
                <c:ext xmlns:c15="http://schemas.microsoft.com/office/drawing/2012/chart" uri="{CE6537A1-D6FC-4f65-9D91-7224C49458BB}"/>
                <c:ext xmlns:c16="http://schemas.microsoft.com/office/drawing/2014/chart" uri="{C3380CC4-5D6E-409C-BE32-E72D297353CC}">
                  <c16:uniqueId val="{00000012-CDC9-4CA9-BD43-8071315F03EE}"/>
                </c:ext>
              </c:extLst>
            </c:dLbl>
            <c:dLbl>
              <c:idx val="8"/>
              <c:layout>
                <c:manualLayout>
                  <c:x val="0.3000000000000001"/>
                  <c:y val="-0.1040214255039922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CDC9-4CA9-BD43-8071315F03EE}"/>
                </c:ext>
              </c:extLst>
            </c:dLbl>
            <c:numFmt formatCode="0.0%" sourceLinked="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Century" panose="02040604050505020304" pitchFamily="18" charset="0"/>
                    <a:ea typeface="+mn-ea"/>
                    <a:cs typeface="+mn-cs"/>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'リンク切公表時非表示（グラフの添え物）'!$Y$3:$Y$9</c:f>
              <c:strCache>
                <c:ptCount val="7"/>
                <c:pt idx="0">
                  <c:v>CO₂</c:v>
                </c:pt>
                <c:pt idx="1">
                  <c:v>CH₄</c:v>
                </c:pt>
                <c:pt idx="2">
                  <c:v>N₂O</c:v>
                </c:pt>
                <c:pt idx="3">
                  <c:v>HFCs</c:v>
                </c:pt>
                <c:pt idx="4">
                  <c:v>PFCs</c:v>
                </c:pt>
                <c:pt idx="5">
                  <c:v>SF₆</c:v>
                </c:pt>
                <c:pt idx="6">
                  <c:v>NF₃</c:v>
                </c:pt>
              </c:strCache>
            </c:strRef>
          </c:cat>
          <c:val>
            <c:numRef>
              <c:f>('1.Total'!$BB$20,'1.Total'!$BB$23:$BB$24,'1.Total'!$BB$26:$BB$29)</c:f>
              <c:numCache>
                <c:formatCode>#0.0%;[Red]\-#0.0%</c:formatCode>
                <c:ptCount val="7"/>
                <c:pt idx="0">
                  <c:v>0.92141805144959421</c:v>
                </c:pt>
                <c:pt idx="1">
                  <c:v>2.3274171744570169E-2</c:v>
                </c:pt>
                <c:pt idx="2">
                  <c:v>1.5839996691438856E-2</c:v>
                </c:pt>
                <c:pt idx="3">
                  <c:v>3.4747767211721181E-2</c:v>
                </c:pt>
                <c:pt idx="4" formatCode="#0.00%;[Red]\-#0.00%">
                  <c:v>2.7189091157440747E-3</c:v>
                </c:pt>
                <c:pt idx="5" formatCode="#0.00%;[Red]\-#0.00%">
                  <c:v>1.6529126941464418E-3</c:v>
                </c:pt>
                <c:pt idx="6" formatCode="#0.00%;[Red]\-#0.00%">
                  <c:v>3.4819109278513415E-4</c:v>
                </c:pt>
              </c:numCache>
            </c:numRef>
          </c:val>
          <c:extLst>
            <c:ext xmlns:c16="http://schemas.microsoft.com/office/drawing/2014/chart" uri="{C3380CC4-5D6E-409C-BE32-E72D297353CC}">
              <c16:uniqueId val="{00000015-CDC9-4CA9-BD43-8071315F03EE}"/>
            </c:ext>
          </c:extLst>
        </c:ser>
        <c:dLbls>
          <c:showLegendKey val="0"/>
          <c:showVal val="0"/>
          <c:showCatName val="0"/>
          <c:showSerName val="0"/>
          <c:showPercent val="1"/>
          <c:showBubbleSize val="0"/>
          <c:showLeaderLines val="0"/>
        </c:dLbls>
        <c:firstSliceAng val="0"/>
        <c:holeSize val="13"/>
      </c:doughnutChart>
      <c:spPr>
        <a:noFill/>
        <a:ln>
          <a:noFill/>
        </a:ln>
        <a:effectLst/>
      </c:spPr>
    </c:plotArea>
    <c:plotVisOnly val="1"/>
    <c:dispBlanksAs val="zero"/>
    <c:showDLblsOverMax val="0"/>
  </c:chart>
  <c:spPr>
    <a:noFill/>
    <a:ln w="9525" cap="flat" cmpd="sng" algn="ctr">
      <a:noFill/>
      <a:round/>
    </a:ln>
    <a:effectLst/>
  </c:spPr>
  <c:txPr>
    <a:bodyPr/>
    <a:lstStyle/>
    <a:p>
      <a:pPr>
        <a:defRPr>
          <a:latin typeface="Century" panose="02040604050505020304" pitchFamily="18" charset="0"/>
        </a:defRPr>
      </a:pPr>
      <a:endParaRPr lang="ja-JP"/>
    </a:p>
  </c:txPr>
  <c:printSettings>
    <c:headerFooter/>
    <c:pageMargins b="0.75000000000000033" l="0.70000000000000029" r="0.70000000000000029" t="0.75000000000000033" header="0.30000000000000016" footer="0.30000000000000016"/>
    <c:pageSetup/>
  </c:printSettings>
  <c:userShapes r:id="rId4"/>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09920833333338"/>
          <c:y val="0.13053111111111121"/>
          <c:w val="0.72213583333333509"/>
          <c:h val="0.69845537037037064"/>
        </c:manualLayout>
      </c:layout>
      <c:barChart>
        <c:barDir val="col"/>
        <c:grouping val="clustered"/>
        <c:varyColors val="0"/>
        <c:ser>
          <c:idx val="0"/>
          <c:order val="0"/>
          <c:tx>
            <c:strRef>
              <c:f>'6.CO2-capita'!$X$5</c:f>
              <c:strCache>
                <c:ptCount val="1"/>
                <c:pt idx="0">
                  <c:v>Total CO2 emissions </c:v>
                </c:pt>
              </c:strCache>
            </c:strRef>
          </c:tx>
          <c:spPr>
            <a:solidFill>
              <a:schemeClr val="accent2"/>
            </a:solidFill>
            <a:ln>
              <a:solidFill>
                <a:sysClr val="windowText" lastClr="000000"/>
              </a:solidFill>
            </a:ln>
          </c:spPr>
          <c:invertIfNegative val="0"/>
          <c:dLbls>
            <c:numFmt formatCode="#,##0;[Red]#,##0" sourceLinked="0"/>
            <c:spPr>
              <a:noFill/>
              <a:ln>
                <a:noFill/>
              </a:ln>
              <a:effectLst/>
            </c:spPr>
            <c:txPr>
              <a:bodyPr rot="-5400000" vert="horz"/>
              <a:lstStyle/>
              <a:p>
                <a:pPr>
                  <a:defRPr sz="900">
                    <a:latin typeface="Century" panose="02040604050505020304" pitchFamily="18" charset="0"/>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'6.CO2-capita'!$AA$4:$BE$4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'6.CO2-capita'!$AA$5:$BE$5</c:f>
              <c:numCache>
                <c:formatCode>#,##0_);[Red]\(#,##0\)</c:formatCode>
                <c:ptCount val="28"/>
                <c:pt idx="0">
                  <c:v>1163.9886450339372</c:v>
                </c:pt>
                <c:pt idx="1">
                  <c:v>1175.3262675197611</c:v>
                </c:pt>
                <c:pt idx="2">
                  <c:v>1184.7944928500408</c:v>
                </c:pt>
                <c:pt idx="3">
                  <c:v>1177.5320978307338</c:v>
                </c:pt>
                <c:pt idx="4">
                  <c:v>1232.4136786333618</c:v>
                </c:pt>
                <c:pt idx="5">
                  <c:v>1244.6805960671061</c:v>
                </c:pt>
                <c:pt idx="6">
                  <c:v>1256.7737410865802</c:v>
                </c:pt>
                <c:pt idx="7">
                  <c:v>1249.8600905781873</c:v>
                </c:pt>
                <c:pt idx="8">
                  <c:v>1209.7460123643207</c:v>
                </c:pt>
                <c:pt idx="9">
                  <c:v>1246.3374044733869</c:v>
                </c:pt>
                <c:pt idx="10">
                  <c:v>1269.1982435303962</c:v>
                </c:pt>
                <c:pt idx="11">
                  <c:v>1254.1204749989877</c:v>
                </c:pt>
                <c:pt idx="12">
                  <c:v>1283.0798150699586</c:v>
                </c:pt>
                <c:pt idx="13">
                  <c:v>1291.1596445416963</c:v>
                </c:pt>
                <c:pt idx="14">
                  <c:v>1286.3338439546205</c:v>
                </c:pt>
                <c:pt idx="15">
                  <c:v>1293.4972985205998</c:v>
                </c:pt>
                <c:pt idx="16">
                  <c:v>1270.2792133738405</c:v>
                </c:pt>
                <c:pt idx="17">
                  <c:v>1305.8678733330139</c:v>
                </c:pt>
                <c:pt idx="18">
                  <c:v>1234.9232494547091</c:v>
                </c:pt>
                <c:pt idx="19">
                  <c:v>1165.4335499664887</c:v>
                </c:pt>
                <c:pt idx="20">
                  <c:v>1216.8294512394471</c:v>
                </c:pt>
                <c:pt idx="21">
                  <c:v>1266.8342720110536</c:v>
                </c:pt>
                <c:pt idx="22">
                  <c:v>1308.1231517962938</c:v>
                </c:pt>
                <c:pt idx="23">
                  <c:v>1317.3177662972216</c:v>
                </c:pt>
                <c:pt idx="24">
                  <c:v>1267.0466510048991</c:v>
                </c:pt>
                <c:pt idx="25">
                  <c:v>1226.6896581677531</c:v>
                </c:pt>
                <c:pt idx="26">
                  <c:v>1208.2682679298553</c:v>
                </c:pt>
                <c:pt idx="27">
                  <c:v>1190.2403217692538</c:v>
                </c:pt>
              </c:numCache>
            </c:numRef>
          </c:val>
          <c:extLst>
            <c:ext xmlns:c16="http://schemas.microsoft.com/office/drawing/2014/chart" uri="{C3380CC4-5D6E-409C-BE32-E72D297353CC}">
              <c16:uniqueId val="{00000000-07E5-4DB5-9A32-D91910520153}"/>
            </c:ext>
          </c:extLst>
        </c:ser>
        <c:dLbls>
          <c:showLegendKey val="0"/>
          <c:showVal val="0"/>
          <c:showCatName val="0"/>
          <c:showSerName val="0"/>
          <c:showPercent val="0"/>
          <c:showBubbleSize val="0"/>
        </c:dLbls>
        <c:gapWidth val="90"/>
        <c:overlap val="45"/>
        <c:axId val="114956544"/>
        <c:axId val="115372032"/>
      </c:barChart>
      <c:lineChart>
        <c:grouping val="standard"/>
        <c:varyColors val="0"/>
        <c:ser>
          <c:idx val="2"/>
          <c:order val="1"/>
          <c:tx>
            <c:strRef>
              <c:f>'6.CO2-capita'!$X$7</c:f>
              <c:strCache>
                <c:ptCount val="1"/>
                <c:pt idx="0">
                  <c:v>Total CO2 emissions per capita </c:v>
                </c:pt>
              </c:strCache>
            </c:strRef>
          </c:tx>
          <c:spPr>
            <a:ln>
              <a:solidFill>
                <a:schemeClr val="accent2"/>
              </a:solidFill>
            </a:ln>
          </c:spPr>
          <c:marker>
            <c:symbol val="diamond"/>
            <c:size val="7"/>
            <c:spPr>
              <a:solidFill>
                <a:schemeClr val="accent2"/>
              </a:solidFill>
              <a:ln>
                <a:solidFill>
                  <a:schemeClr val="accent2"/>
                </a:solidFill>
              </a:ln>
            </c:spPr>
          </c:marker>
          <c:dLbls>
            <c:dLbl>
              <c:idx val="18"/>
              <c:layout>
                <c:manualLayout>
                  <c:x val="-3.2696894196636635E-2"/>
                  <c:y val="-7.3326861539567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7E5-4DB5-9A32-D91910520153}"/>
                </c:ext>
              </c:extLst>
            </c:dLbl>
            <c:numFmt formatCode="#,##0.00;[Red]#,##0.00" sourceLinked="0"/>
            <c:spPr>
              <a:noFill/>
              <a:ln>
                <a:noFill/>
              </a:ln>
              <a:effectLst/>
            </c:spPr>
            <c:txPr>
              <a:bodyPr rot="-5400000" vert="horz"/>
              <a:lstStyle/>
              <a:p>
                <a:pPr>
                  <a:defRPr>
                    <a:latin typeface="Century" panose="02040604050505020304" pitchFamily="18" charset="0"/>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'6.CO2-capita'!$AA$4:$BE$4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'6.CO2-capita'!$AA$7:$BE$7</c:f>
              <c:numCache>
                <c:formatCode>#,##0.00_);[Red]\(#,##0.00\)</c:formatCode>
                <c:ptCount val="28"/>
                <c:pt idx="0">
                  <c:v>9.4165458173943843</c:v>
                </c:pt>
                <c:pt idx="1">
                  <c:v>9.4707235841754791</c:v>
                </c:pt>
                <c:pt idx="2">
                  <c:v>9.5113030967273922</c:v>
                </c:pt>
                <c:pt idx="3">
                  <c:v>9.4249315486940226</c:v>
                </c:pt>
                <c:pt idx="4">
                  <c:v>9.8384519110155413</c:v>
                </c:pt>
                <c:pt idx="5">
                  <c:v>9.9122449316485302</c:v>
                </c:pt>
                <c:pt idx="6">
                  <c:v>9.9855690978522009</c:v>
                </c:pt>
                <c:pt idx="7">
                  <c:v>9.9071798677694236</c:v>
                </c:pt>
                <c:pt idx="8">
                  <c:v>9.5653268103953497</c:v>
                </c:pt>
                <c:pt idx="9">
                  <c:v>9.8394799314216534</c:v>
                </c:pt>
                <c:pt idx="10">
                  <c:v>9.999513445081357</c:v>
                </c:pt>
                <c:pt idx="11">
                  <c:v>9.8504545775785264</c:v>
                </c:pt>
                <c:pt idx="12">
                  <c:v>10.064476217545133</c:v>
                </c:pt>
                <c:pt idx="13">
                  <c:v>10.111357186255395</c:v>
                </c:pt>
                <c:pt idx="14">
                  <c:v>10.06623399840845</c:v>
                </c:pt>
                <c:pt idx="15">
                  <c:v>10.123797026803267</c:v>
                </c:pt>
                <c:pt idx="16">
                  <c:v>9.9317379330407149</c:v>
                </c:pt>
                <c:pt idx="17">
                  <c:v>10.199463211305007</c:v>
                </c:pt>
                <c:pt idx="18">
                  <c:v>9.6415106450041304</c:v>
                </c:pt>
                <c:pt idx="19">
                  <c:v>9.102673940628037</c:v>
                </c:pt>
                <c:pt idx="20">
                  <c:v>9.502222498240064</c:v>
                </c:pt>
                <c:pt idx="21">
                  <c:v>9.9099767118800912</c:v>
                </c:pt>
                <c:pt idx="22">
                  <c:v>10.252338830096576</c:v>
                </c:pt>
                <c:pt idx="23">
                  <c:v>10.338886811908775</c:v>
                </c:pt>
                <c:pt idx="24">
                  <c:v>9.9581502022396684</c:v>
                </c:pt>
                <c:pt idx="25">
                  <c:v>9.6517732355319108</c:v>
                </c:pt>
                <c:pt idx="26">
                  <c:v>9.518962273429711</c:v>
                </c:pt>
                <c:pt idx="27">
                  <c:v>9.3937015539274178</c:v>
                </c:pt>
              </c:numCache>
            </c:numRef>
          </c:val>
          <c:smooth val="0"/>
          <c:extLst>
            <c:ext xmlns:c16="http://schemas.microsoft.com/office/drawing/2014/chart" uri="{C3380CC4-5D6E-409C-BE32-E72D297353CC}">
              <c16:uniqueId val="{00000002-07E5-4DB5-9A32-D91910520153}"/>
            </c:ext>
          </c:extLst>
        </c:ser>
        <c:dLbls>
          <c:showLegendKey val="0"/>
          <c:showVal val="0"/>
          <c:showCatName val="0"/>
          <c:showSerName val="0"/>
          <c:showPercent val="0"/>
          <c:showBubbleSize val="0"/>
        </c:dLbls>
        <c:marker val="1"/>
        <c:smooth val="0"/>
        <c:axId val="115373568"/>
        <c:axId val="115375104"/>
      </c:lineChart>
      <c:catAx>
        <c:axId val="114956544"/>
        <c:scaling>
          <c:orientation val="minMax"/>
        </c:scaling>
        <c:delete val="0"/>
        <c:axPos val="b"/>
        <c:numFmt formatCode="General" sourceLinked="0"/>
        <c:majorTickMark val="in"/>
        <c:minorTickMark val="none"/>
        <c:tickLblPos val="nextTo"/>
        <c:txPr>
          <a:bodyPr rot="-5400000" vert="horz"/>
          <a:lstStyle/>
          <a:p>
            <a:pPr>
              <a:defRPr sz="1200">
                <a:latin typeface="Century" panose="02040604050505020304" pitchFamily="18" charset="0"/>
              </a:defRPr>
            </a:pPr>
            <a:endParaRPr lang="ja-JP"/>
          </a:p>
        </c:txPr>
        <c:crossAx val="115372032"/>
        <c:crosses val="autoZero"/>
        <c:auto val="1"/>
        <c:lblAlgn val="ctr"/>
        <c:lblOffset val="100"/>
        <c:noMultiLvlLbl val="0"/>
      </c:catAx>
      <c:valAx>
        <c:axId val="115372032"/>
        <c:scaling>
          <c:orientation val="minMax"/>
          <c:max val="1600"/>
          <c:min val="800"/>
        </c:scaling>
        <c:delete val="0"/>
        <c:axPos val="l"/>
        <c:numFmt formatCode="#,##0_);[Red]\(#,##0\)" sourceLinked="1"/>
        <c:majorTickMark val="out"/>
        <c:minorTickMark val="none"/>
        <c:tickLblPos val="nextTo"/>
        <c:txPr>
          <a:bodyPr/>
          <a:lstStyle/>
          <a:p>
            <a:pPr>
              <a:defRPr sz="1200">
                <a:latin typeface="Century" panose="02040604050505020304" pitchFamily="18" charset="0"/>
              </a:defRPr>
            </a:pPr>
            <a:endParaRPr lang="ja-JP"/>
          </a:p>
        </c:txPr>
        <c:crossAx val="114956544"/>
        <c:crosses val="autoZero"/>
        <c:crossBetween val="between"/>
      </c:valAx>
      <c:catAx>
        <c:axId val="115373568"/>
        <c:scaling>
          <c:orientation val="minMax"/>
        </c:scaling>
        <c:delete val="1"/>
        <c:axPos val="b"/>
        <c:numFmt formatCode="General" sourceLinked="1"/>
        <c:majorTickMark val="out"/>
        <c:minorTickMark val="none"/>
        <c:tickLblPos val="none"/>
        <c:crossAx val="115375104"/>
        <c:crosses val="autoZero"/>
        <c:auto val="1"/>
        <c:lblAlgn val="ctr"/>
        <c:lblOffset val="100"/>
        <c:noMultiLvlLbl val="0"/>
      </c:catAx>
      <c:valAx>
        <c:axId val="115375104"/>
        <c:scaling>
          <c:orientation val="minMax"/>
          <c:max val="10.5"/>
          <c:min val="6"/>
        </c:scaling>
        <c:delete val="0"/>
        <c:axPos val="r"/>
        <c:numFmt formatCode="#,##0_);[Red]\(#,##0\)" sourceLinked="0"/>
        <c:majorTickMark val="out"/>
        <c:minorTickMark val="none"/>
        <c:tickLblPos val="nextTo"/>
        <c:txPr>
          <a:bodyPr/>
          <a:lstStyle/>
          <a:p>
            <a:pPr>
              <a:defRPr sz="1200">
                <a:latin typeface="Century" panose="02040604050505020304" pitchFamily="18" charset="0"/>
              </a:defRPr>
            </a:pPr>
            <a:endParaRPr lang="ja-JP"/>
          </a:p>
        </c:txPr>
        <c:crossAx val="115373568"/>
        <c:crosses val="max"/>
        <c:crossBetween val="between"/>
        <c:majorUnit val="1"/>
      </c:valAx>
      <c:spPr>
        <a:noFill/>
        <a:ln w="25400">
          <a:noFill/>
        </a:ln>
      </c:spPr>
    </c:plotArea>
    <c:plotVisOnly val="1"/>
    <c:dispBlanksAs val="gap"/>
    <c:showDLblsOverMax val="0"/>
  </c:chart>
  <c:spPr>
    <a:noFill/>
    <a:ln>
      <a:noFill/>
    </a:ln>
  </c:spPr>
  <c:printSettings>
    <c:headerFooter/>
    <c:pageMargins b="0.75000000000000133" l="0.70000000000000062" r="0.70000000000000062" t="0.75000000000000133" header="0.30000000000000032" footer="0.30000000000000032"/>
    <c:pageSetup paperSize="9" orientation="landscape" verticalDpi="0"/>
  </c:printSettings>
  <c:userShapes r:id="rId2"/>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784236111111146"/>
          <c:y val="0.13078222222222224"/>
          <c:w val="0.72358055555555567"/>
          <c:h val="0.70073685185185186"/>
        </c:manualLayout>
      </c:layout>
      <c:barChart>
        <c:barDir val="col"/>
        <c:grouping val="clustered"/>
        <c:varyColors val="0"/>
        <c:ser>
          <c:idx val="0"/>
          <c:order val="0"/>
          <c:tx>
            <c:strRef>
              <c:f>'6.CO2-capita'!$X$6</c:f>
              <c:strCache>
                <c:ptCount val="1"/>
                <c:pt idx="0">
                  <c:v>CO2 emissions from fuel combustion</c:v>
                </c:pt>
              </c:strCache>
            </c:strRef>
          </c:tx>
          <c:spPr>
            <a:solidFill>
              <a:schemeClr val="accent1"/>
            </a:solidFill>
            <a:ln>
              <a:solidFill>
                <a:sysClr val="windowText" lastClr="000000"/>
              </a:solidFill>
            </a:ln>
          </c:spPr>
          <c:invertIfNegative val="0"/>
          <c:dLbls>
            <c:numFmt formatCode="#,##0_);[Red]\(#,##0\)" sourceLinked="0"/>
            <c:spPr>
              <a:noFill/>
              <a:ln>
                <a:noFill/>
              </a:ln>
              <a:effectLst/>
            </c:spPr>
            <c:txPr>
              <a:bodyPr rot="-5400000" vert="horz"/>
              <a:lstStyle/>
              <a:p>
                <a:pPr>
                  <a:defRPr sz="900">
                    <a:latin typeface="Century" panose="02040604050505020304" pitchFamily="18" charset="0"/>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'6.CO2-capita'!$AA$4:$BE$4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'6.CO2-capita'!$AA$6:$BE$6</c:f>
              <c:numCache>
                <c:formatCode>#,##0_);[Red]\(#,##0\)</c:formatCode>
                <c:ptCount val="28"/>
                <c:pt idx="0">
                  <c:v>1067.5716801085</c:v>
                </c:pt>
                <c:pt idx="1">
                  <c:v>1077.8360749574358</c:v>
                </c:pt>
                <c:pt idx="2">
                  <c:v>1085.8221219052446</c:v>
                </c:pt>
                <c:pt idx="3">
                  <c:v>1081.0016257430209</c:v>
                </c:pt>
                <c:pt idx="4">
                  <c:v>1130.8456022770429</c:v>
                </c:pt>
                <c:pt idx="5">
                  <c:v>1142.0420610701256</c:v>
                </c:pt>
                <c:pt idx="6">
                  <c:v>1152.7946075477319</c:v>
                </c:pt>
                <c:pt idx="7">
                  <c:v>1146.9570057227174</c:v>
                </c:pt>
                <c:pt idx="8">
                  <c:v>1113.1485420953049</c:v>
                </c:pt>
                <c:pt idx="9">
                  <c:v>1149.4786834938734</c:v>
                </c:pt>
                <c:pt idx="10">
                  <c:v>1170.3001609849171</c:v>
                </c:pt>
                <c:pt idx="11">
                  <c:v>1157.3601408356458</c:v>
                </c:pt>
                <c:pt idx="12">
                  <c:v>1188.9908054189971</c:v>
                </c:pt>
                <c:pt idx="13">
                  <c:v>1197.2982133972205</c:v>
                </c:pt>
                <c:pt idx="14">
                  <c:v>1193.4424110291955</c:v>
                </c:pt>
                <c:pt idx="15">
                  <c:v>1200.5210723981918</c:v>
                </c:pt>
                <c:pt idx="16">
                  <c:v>1178.7176815800867</c:v>
                </c:pt>
                <c:pt idx="17">
                  <c:v>1214.4893158623697</c:v>
                </c:pt>
                <c:pt idx="18">
                  <c:v>1147.0211880210279</c:v>
                </c:pt>
                <c:pt idx="19">
                  <c:v>1087.1315649887183</c:v>
                </c:pt>
                <c:pt idx="20">
                  <c:v>1137.0296587623225</c:v>
                </c:pt>
                <c:pt idx="21">
                  <c:v>1187.9850775239859</c:v>
                </c:pt>
                <c:pt idx="22">
                  <c:v>1227.3154456416428</c:v>
                </c:pt>
                <c:pt idx="23">
                  <c:v>1235.1972867747634</c:v>
                </c:pt>
                <c:pt idx="24">
                  <c:v>1186.5223460353338</c:v>
                </c:pt>
                <c:pt idx="25">
                  <c:v>1147.2480339538167</c:v>
                </c:pt>
                <c:pt idx="26">
                  <c:v>1129.1624300611654</c:v>
                </c:pt>
                <c:pt idx="27">
                  <c:v>1110.910172132872</c:v>
                </c:pt>
              </c:numCache>
            </c:numRef>
          </c:val>
          <c:extLst>
            <c:ext xmlns:c16="http://schemas.microsoft.com/office/drawing/2014/chart" uri="{C3380CC4-5D6E-409C-BE32-E72D297353CC}">
              <c16:uniqueId val="{00000000-7C2D-43A8-8F67-86F2249BF4F2}"/>
            </c:ext>
          </c:extLst>
        </c:ser>
        <c:dLbls>
          <c:showLegendKey val="0"/>
          <c:showVal val="0"/>
          <c:showCatName val="0"/>
          <c:showSerName val="0"/>
          <c:showPercent val="0"/>
          <c:showBubbleSize val="0"/>
        </c:dLbls>
        <c:gapWidth val="91"/>
        <c:overlap val="45"/>
        <c:axId val="123615104"/>
        <c:axId val="123616640"/>
      </c:barChart>
      <c:lineChart>
        <c:grouping val="standard"/>
        <c:varyColors val="0"/>
        <c:ser>
          <c:idx val="2"/>
          <c:order val="1"/>
          <c:tx>
            <c:strRef>
              <c:f>'6.CO2-capita'!$X$8</c:f>
              <c:strCache>
                <c:ptCount val="1"/>
                <c:pt idx="0">
                  <c:v>CO2 emissions from fuel combustion per capita </c:v>
                </c:pt>
              </c:strCache>
            </c:strRef>
          </c:tx>
          <c:spPr>
            <a:ln>
              <a:solidFill>
                <a:schemeClr val="accent1"/>
              </a:solidFill>
            </a:ln>
          </c:spPr>
          <c:marker>
            <c:symbol val="triangle"/>
            <c:size val="7"/>
            <c:spPr>
              <a:solidFill>
                <a:schemeClr val="accent1"/>
              </a:solidFill>
              <a:ln>
                <a:solidFill>
                  <a:schemeClr val="accent1"/>
                </a:solidFill>
              </a:ln>
            </c:spPr>
          </c:marker>
          <c:dLbls>
            <c:dLbl>
              <c:idx val="18"/>
              <c:layout>
                <c:manualLayout>
                  <c:x val="-3.2696894196636635E-2"/>
                  <c:y val="-8.37639130725097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2D-43A8-8F67-86F2249BF4F2}"/>
                </c:ext>
              </c:extLst>
            </c:dLbl>
            <c:numFmt formatCode="#,##0.00;[Red]#,##0.00" sourceLinked="0"/>
            <c:spPr>
              <a:noFill/>
              <a:ln>
                <a:noFill/>
              </a:ln>
              <a:effectLst/>
            </c:spPr>
            <c:txPr>
              <a:bodyPr rot="-5400000" vert="horz"/>
              <a:lstStyle/>
              <a:p>
                <a:pPr>
                  <a:defRPr>
                    <a:latin typeface="Century" panose="02040604050505020304" pitchFamily="18" charset="0"/>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'6.CO2-capita'!$AA$4:$BE$4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'6.CO2-capita'!$AA$8:$BE$8</c:f>
              <c:numCache>
                <c:formatCode>#,##0.00_);[Red]\(#,##0.00\)</c:formatCode>
                <c:ptCount val="28"/>
                <c:pt idx="0">
                  <c:v>8.6365427033880486</c:v>
                </c:pt>
                <c:pt idx="1">
                  <c:v>8.6851522143853455</c:v>
                </c:pt>
                <c:pt idx="2">
                  <c:v>8.7167718730100638</c:v>
                </c:pt>
                <c:pt idx="3">
                  <c:v>8.6523045490004709</c:v>
                </c:pt>
                <c:pt idx="4">
                  <c:v>9.0276262505651452</c:v>
                </c:pt>
                <c:pt idx="5">
                  <c:v>9.0948639091353467</c:v>
                </c:pt>
                <c:pt idx="6">
                  <c:v>9.159413371691592</c:v>
                </c:pt>
                <c:pt idx="7">
                  <c:v>9.0915050748093051</c:v>
                </c:pt>
                <c:pt idx="8">
                  <c:v>8.8015413854078766</c:v>
                </c:pt>
                <c:pt idx="9">
                  <c:v>9.0748078307204985</c:v>
                </c:pt>
                <c:pt idx="10">
                  <c:v>9.2203343758167513</c:v>
                </c:pt>
                <c:pt idx="11">
                  <c:v>9.090453209617376</c:v>
                </c:pt>
                <c:pt idx="12">
                  <c:v>9.3264421616412552</c:v>
                </c:pt>
                <c:pt idx="13">
                  <c:v>9.3763075273483523</c:v>
                </c:pt>
                <c:pt idx="14">
                  <c:v>9.3393100317653239</c:v>
                </c:pt>
                <c:pt idx="15">
                  <c:v>9.3961013117383985</c:v>
                </c:pt>
                <c:pt idx="16">
                  <c:v>9.215859778892165</c:v>
                </c:pt>
                <c:pt idx="17">
                  <c:v>9.4857522346767613</c:v>
                </c:pt>
                <c:pt idx="18">
                  <c:v>8.9552261642439959</c:v>
                </c:pt>
                <c:pt idx="19">
                  <c:v>8.4910925783297788</c:v>
                </c:pt>
                <c:pt idx="20">
                  <c:v>8.8790658326460044</c:v>
                </c:pt>
                <c:pt idx="21">
                  <c:v>9.2931685796869896</c:v>
                </c:pt>
                <c:pt idx="22">
                  <c:v>9.619013150902898</c:v>
                </c:pt>
                <c:pt idx="23">
                  <c:v>9.6943693200443217</c:v>
                </c:pt>
                <c:pt idx="24">
                  <c:v>9.3252823254476702</c:v>
                </c:pt>
                <c:pt idx="25">
                  <c:v>9.026714943673058</c:v>
                </c:pt>
                <c:pt idx="26">
                  <c:v>8.89575176110678</c:v>
                </c:pt>
                <c:pt idx="27">
                  <c:v>8.7676063559384509</c:v>
                </c:pt>
              </c:numCache>
            </c:numRef>
          </c:val>
          <c:smooth val="0"/>
          <c:extLst>
            <c:ext xmlns:c16="http://schemas.microsoft.com/office/drawing/2014/chart" uri="{C3380CC4-5D6E-409C-BE32-E72D297353CC}">
              <c16:uniqueId val="{00000002-7C2D-43A8-8F67-86F2249BF4F2}"/>
            </c:ext>
          </c:extLst>
        </c:ser>
        <c:dLbls>
          <c:showLegendKey val="0"/>
          <c:showVal val="0"/>
          <c:showCatName val="0"/>
          <c:showSerName val="0"/>
          <c:showPercent val="0"/>
          <c:showBubbleSize val="0"/>
        </c:dLbls>
        <c:marker val="1"/>
        <c:smooth val="0"/>
        <c:axId val="123606144"/>
        <c:axId val="123607680"/>
      </c:lineChart>
      <c:catAx>
        <c:axId val="123615104"/>
        <c:scaling>
          <c:orientation val="minMax"/>
        </c:scaling>
        <c:delete val="0"/>
        <c:axPos val="b"/>
        <c:numFmt formatCode="General" sourceLinked="0"/>
        <c:majorTickMark val="in"/>
        <c:minorTickMark val="none"/>
        <c:tickLblPos val="nextTo"/>
        <c:txPr>
          <a:bodyPr rot="-5400000" vert="horz"/>
          <a:lstStyle/>
          <a:p>
            <a:pPr>
              <a:defRPr sz="1200">
                <a:latin typeface="Century" panose="02040604050505020304" pitchFamily="18" charset="0"/>
              </a:defRPr>
            </a:pPr>
            <a:endParaRPr lang="ja-JP"/>
          </a:p>
        </c:txPr>
        <c:crossAx val="123616640"/>
        <c:crosses val="autoZero"/>
        <c:auto val="1"/>
        <c:lblAlgn val="ctr"/>
        <c:lblOffset val="100"/>
        <c:noMultiLvlLbl val="0"/>
      </c:catAx>
      <c:valAx>
        <c:axId val="123616640"/>
        <c:scaling>
          <c:orientation val="minMax"/>
          <c:max val="1600"/>
          <c:min val="800"/>
        </c:scaling>
        <c:delete val="0"/>
        <c:axPos val="l"/>
        <c:numFmt formatCode="#,##0_);[Red]\(#,##0\)" sourceLinked="1"/>
        <c:majorTickMark val="out"/>
        <c:minorTickMark val="none"/>
        <c:tickLblPos val="nextTo"/>
        <c:txPr>
          <a:bodyPr/>
          <a:lstStyle/>
          <a:p>
            <a:pPr>
              <a:defRPr sz="1200">
                <a:latin typeface="Century" panose="02040604050505020304" pitchFamily="18" charset="0"/>
              </a:defRPr>
            </a:pPr>
            <a:endParaRPr lang="ja-JP"/>
          </a:p>
        </c:txPr>
        <c:crossAx val="123615104"/>
        <c:crosses val="autoZero"/>
        <c:crossBetween val="between"/>
      </c:valAx>
      <c:catAx>
        <c:axId val="123606144"/>
        <c:scaling>
          <c:orientation val="minMax"/>
        </c:scaling>
        <c:delete val="1"/>
        <c:axPos val="b"/>
        <c:numFmt formatCode="General" sourceLinked="1"/>
        <c:majorTickMark val="out"/>
        <c:minorTickMark val="none"/>
        <c:tickLblPos val="none"/>
        <c:crossAx val="123607680"/>
        <c:crosses val="autoZero"/>
        <c:auto val="1"/>
        <c:lblAlgn val="ctr"/>
        <c:lblOffset val="100"/>
        <c:noMultiLvlLbl val="0"/>
      </c:catAx>
      <c:valAx>
        <c:axId val="123607680"/>
        <c:scaling>
          <c:orientation val="minMax"/>
          <c:max val="10.5"/>
          <c:min val="6"/>
        </c:scaling>
        <c:delete val="0"/>
        <c:axPos val="r"/>
        <c:numFmt formatCode="#,##0_);[Red]\(#,##0\)" sourceLinked="0"/>
        <c:majorTickMark val="out"/>
        <c:minorTickMark val="none"/>
        <c:tickLblPos val="nextTo"/>
        <c:txPr>
          <a:bodyPr/>
          <a:lstStyle/>
          <a:p>
            <a:pPr>
              <a:defRPr sz="1200">
                <a:latin typeface="Century" panose="02040604050505020304" pitchFamily="18" charset="0"/>
              </a:defRPr>
            </a:pPr>
            <a:endParaRPr lang="ja-JP"/>
          </a:p>
        </c:txPr>
        <c:crossAx val="123606144"/>
        <c:crosses val="max"/>
        <c:crossBetween val="between"/>
        <c:majorUnit val="1"/>
      </c:valAx>
    </c:plotArea>
    <c:plotVisOnly val="1"/>
    <c:dispBlanksAs val="gap"/>
    <c:showDLblsOverMax val="0"/>
  </c:chart>
  <c:spPr>
    <a:noFill/>
    <a:ln>
      <a:noFill/>
    </a:ln>
  </c:spPr>
  <c:printSettings>
    <c:headerFooter/>
    <c:pageMargins b="0.75000000000000155" l="0.70000000000000062" r="0.70000000000000062" t="0.75000000000000155" header="0.30000000000000032" footer="0.30000000000000032"/>
    <c:pageSetup paperSize="9" orientation="landscape" verticalDpi="0"/>
  </c:printSettings>
  <c:userShapes r:id="rId2"/>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Century" panose="02040604050505020304" pitchFamily="18" charset="0"/>
              </a:defRPr>
            </a:pPr>
            <a:r>
              <a:rPr lang="en-US" altLang="en-US" sz="1600">
                <a:latin typeface="Century" panose="02040604050505020304" pitchFamily="18" charset="0"/>
                <a:ea typeface="+mn-ea"/>
              </a:rPr>
              <a:t>GDP</a:t>
            </a:r>
            <a:r>
              <a:rPr lang="ja-JP" altLang="en-US" sz="1600">
                <a:latin typeface="Century" panose="02040604050505020304" pitchFamily="18" charset="0"/>
                <a:ea typeface="+mn-ea"/>
              </a:rPr>
              <a:t>あたり</a:t>
            </a:r>
            <a:r>
              <a:rPr lang="en-US" altLang="en-US" sz="1600">
                <a:latin typeface="Century" panose="02040604050505020304" pitchFamily="18" charset="0"/>
                <a:ea typeface="+mn-ea"/>
              </a:rPr>
              <a:t>C</a:t>
            </a:r>
            <a:r>
              <a:rPr lang="en-US" altLang="en-US" sz="1600" b="1">
                <a:latin typeface="Century" panose="02040604050505020304" pitchFamily="18" charset="0"/>
                <a:ea typeface="+mn-ea"/>
              </a:rPr>
              <a:t>O</a:t>
            </a:r>
            <a:r>
              <a:rPr lang="en-US" altLang="en-US" sz="1600" baseline="-25000">
                <a:latin typeface="Century" panose="02040604050505020304" pitchFamily="18" charset="0"/>
                <a:ea typeface="+mn-ea"/>
              </a:rPr>
              <a:t>2</a:t>
            </a:r>
            <a:r>
              <a:rPr lang="ja-JP" altLang="en-US" sz="1600">
                <a:latin typeface="Century" panose="02040604050505020304" pitchFamily="18" charset="0"/>
                <a:ea typeface="+mn-ea"/>
              </a:rPr>
              <a:t>排出量（総</a:t>
            </a:r>
            <a:r>
              <a:rPr lang="en-US" altLang="en-US" sz="1600">
                <a:latin typeface="Century" panose="02040604050505020304" pitchFamily="18" charset="0"/>
                <a:ea typeface="+mn-ea"/>
              </a:rPr>
              <a:t>CO</a:t>
            </a:r>
            <a:r>
              <a:rPr lang="en-US" altLang="en-US" sz="1600" baseline="-25000">
                <a:latin typeface="Century" panose="02040604050505020304" pitchFamily="18" charset="0"/>
                <a:ea typeface="+mn-ea"/>
              </a:rPr>
              <a:t>2</a:t>
            </a:r>
            <a:r>
              <a:rPr lang="ja-JP" altLang="en-US" sz="1600">
                <a:latin typeface="Century" panose="02040604050505020304" pitchFamily="18" charset="0"/>
                <a:ea typeface="+mn-ea"/>
              </a:rPr>
              <a:t>排出量）</a:t>
            </a:r>
          </a:p>
        </c:rich>
      </c:tx>
      <c:layout>
        <c:manualLayout>
          <c:xMode val="edge"/>
          <c:yMode val="edge"/>
          <c:x val="0.29320168312294326"/>
          <c:y val="2.8222212964120245E-2"/>
        </c:manualLayout>
      </c:layout>
      <c:overlay val="0"/>
    </c:title>
    <c:autoTitleDeleted val="0"/>
    <c:plotArea>
      <c:layout>
        <c:manualLayout>
          <c:layoutTarget val="inner"/>
          <c:xMode val="edge"/>
          <c:yMode val="edge"/>
          <c:x val="0.15890083184046463"/>
          <c:y val="0.15026050644608072"/>
          <c:w val="0.79069704474795166"/>
          <c:h val="0.69872166666666702"/>
        </c:manualLayout>
      </c:layout>
      <c:lineChart>
        <c:grouping val="standard"/>
        <c:varyColors val="0"/>
        <c:ser>
          <c:idx val="2"/>
          <c:order val="0"/>
          <c:tx>
            <c:strRef>
              <c:f>'7.CO2-GDP'!$U$7</c:f>
              <c:strCache>
                <c:ptCount val="1"/>
                <c:pt idx="0">
                  <c:v>GDPあたりCO2排出量（総CO2排出量）</c:v>
                </c:pt>
              </c:strCache>
            </c:strRef>
          </c:tx>
          <c:spPr>
            <a:ln>
              <a:solidFill>
                <a:schemeClr val="accent2"/>
              </a:solidFill>
            </a:ln>
          </c:spPr>
          <c:marker>
            <c:symbol val="diamond"/>
            <c:size val="7"/>
            <c:spPr>
              <a:solidFill>
                <a:schemeClr val="accent2"/>
              </a:solidFill>
              <a:ln>
                <a:solidFill>
                  <a:schemeClr val="accent2"/>
                </a:solidFill>
              </a:ln>
            </c:spPr>
          </c:marker>
          <c:dLbls>
            <c:numFmt formatCode="#,##0.00_);[Red]\(#,##0.00\)" sourceLinked="0"/>
            <c:spPr>
              <a:noFill/>
              <a:ln>
                <a:noFill/>
              </a:ln>
              <a:effectLst/>
            </c:spPr>
            <c:txPr>
              <a:bodyPr rot="-5400000" vert="horz"/>
              <a:lstStyle/>
              <a:p>
                <a:pPr>
                  <a:defRPr>
                    <a:latin typeface="Century" panose="02040604050505020304" pitchFamily="18" charset="0"/>
                  </a:defRPr>
                </a:pPr>
                <a:endParaRPr lang="ja-JP"/>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numRef>
              <c:f>'7.CO2-GDP'!$AA$4:$BE$4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'7.CO2-GDP'!$AA$7:$BE$7</c:f>
              <c:numCache>
                <c:formatCode>#,##0.00_);[Red]\(#,##0.00\)</c:formatCode>
                <c:ptCount val="28"/>
                <c:pt idx="0">
                  <c:v>2.8272257820098692</c:v>
                </c:pt>
                <c:pt idx="1">
                  <c:v>2.7876395686542859</c:v>
                </c:pt>
                <c:pt idx="2">
                  <c:v>2.7951829884911459</c:v>
                </c:pt>
                <c:pt idx="3">
                  <c:v>2.8031506264501509</c:v>
                </c:pt>
                <c:pt idx="4">
                  <c:v>2.8869645035053875</c:v>
                </c:pt>
                <c:pt idx="5">
                  <c:v>2.8225701096960005</c:v>
                </c:pt>
                <c:pt idx="6">
                  <c:v>2.7703409082547439</c:v>
                </c:pt>
                <c:pt idx="7">
                  <c:v>2.754241876342705</c:v>
                </c:pt>
                <c:pt idx="8">
                  <c:v>2.6896011359265657</c:v>
                </c:pt>
                <c:pt idx="9">
                  <c:v>2.7519977594146208</c:v>
                </c:pt>
                <c:pt idx="10">
                  <c:v>2.7342650145231557</c:v>
                </c:pt>
                <c:pt idx="11">
                  <c:v>2.7160326581276242</c:v>
                </c:pt>
                <c:pt idx="12">
                  <c:v>2.7542997892865451</c:v>
                </c:pt>
                <c:pt idx="13">
                  <c:v>2.7186286089052949</c:v>
                </c:pt>
                <c:pt idx="14">
                  <c:v>2.6634266131799613</c:v>
                </c:pt>
                <c:pt idx="15">
                  <c:v>2.6262512758625376</c:v>
                </c:pt>
                <c:pt idx="16">
                  <c:v>2.5434406536964498</c:v>
                </c:pt>
                <c:pt idx="17">
                  <c:v>2.5836816149545285</c:v>
                </c:pt>
                <c:pt idx="18">
                  <c:v>2.5301931230090577</c:v>
                </c:pt>
                <c:pt idx="19">
                  <c:v>2.4410482045312643</c:v>
                </c:pt>
                <c:pt idx="20">
                  <c:v>2.4680652123785789</c:v>
                </c:pt>
                <c:pt idx="21">
                  <c:v>2.5578137946811386</c:v>
                </c:pt>
                <c:pt idx="22">
                  <c:v>2.6197887819835857</c:v>
                </c:pt>
                <c:pt idx="23">
                  <c:v>2.5702021078713724</c:v>
                </c:pt>
                <c:pt idx="24">
                  <c:v>2.4809804720638553</c:v>
                </c:pt>
                <c:pt idx="25">
                  <c:v>2.3707524301871654</c:v>
                </c:pt>
                <c:pt idx="26">
                  <c:v>2.3147837353767655</c:v>
                </c:pt>
                <c:pt idx="27">
                  <c:v>2.2386483885066055</c:v>
                </c:pt>
              </c:numCache>
            </c:numRef>
          </c:val>
          <c:smooth val="0"/>
          <c:extLst>
            <c:ext xmlns:c16="http://schemas.microsoft.com/office/drawing/2014/chart" uri="{C3380CC4-5D6E-409C-BE32-E72D297353CC}">
              <c16:uniqueId val="{00000000-B769-42B0-968A-9344F467D00C}"/>
            </c:ext>
          </c:extLst>
        </c:ser>
        <c:dLbls>
          <c:showLegendKey val="0"/>
          <c:showVal val="0"/>
          <c:showCatName val="0"/>
          <c:showSerName val="0"/>
          <c:showPercent val="0"/>
          <c:showBubbleSize val="0"/>
        </c:dLbls>
        <c:marker val="1"/>
        <c:smooth val="0"/>
        <c:axId val="190448768"/>
        <c:axId val="190450304"/>
      </c:lineChart>
      <c:catAx>
        <c:axId val="190448768"/>
        <c:scaling>
          <c:orientation val="minMax"/>
        </c:scaling>
        <c:delete val="0"/>
        <c:axPos val="b"/>
        <c:numFmt formatCode="General" sourceLinked="0"/>
        <c:majorTickMark val="in"/>
        <c:minorTickMark val="none"/>
        <c:tickLblPos val="nextTo"/>
        <c:txPr>
          <a:bodyPr rot="-5400000" vert="horz"/>
          <a:lstStyle/>
          <a:p>
            <a:pPr>
              <a:defRPr sz="1200">
                <a:latin typeface="Century" panose="02040604050505020304" pitchFamily="18" charset="0"/>
              </a:defRPr>
            </a:pPr>
            <a:endParaRPr lang="ja-JP"/>
          </a:p>
        </c:txPr>
        <c:crossAx val="190450304"/>
        <c:crosses val="autoZero"/>
        <c:auto val="1"/>
        <c:lblAlgn val="ctr"/>
        <c:lblOffset val="100"/>
        <c:tickLblSkip val="1"/>
        <c:noMultiLvlLbl val="0"/>
      </c:catAx>
      <c:valAx>
        <c:axId val="190450304"/>
        <c:scaling>
          <c:orientation val="minMax"/>
          <c:max val="3"/>
          <c:min val="2"/>
        </c:scaling>
        <c:delete val="0"/>
        <c:axPos val="l"/>
        <c:numFmt formatCode="#,##0.0;[Red]\-#,##0.0" sourceLinked="0"/>
        <c:majorTickMark val="out"/>
        <c:minorTickMark val="none"/>
        <c:tickLblPos val="nextTo"/>
        <c:txPr>
          <a:bodyPr/>
          <a:lstStyle/>
          <a:p>
            <a:pPr>
              <a:defRPr sz="1200">
                <a:latin typeface="Century" panose="02040604050505020304" pitchFamily="18" charset="0"/>
              </a:defRPr>
            </a:pPr>
            <a:endParaRPr lang="ja-JP"/>
          </a:p>
        </c:txPr>
        <c:crossAx val="190448768"/>
        <c:crosses val="autoZero"/>
        <c:crossBetween val="between"/>
        <c:majorUnit val="0.1"/>
      </c:valAx>
    </c:plotArea>
    <c:plotVisOnly val="1"/>
    <c:dispBlanksAs val="gap"/>
    <c:showDLblsOverMax val="0"/>
  </c:chart>
  <c:spPr>
    <a:noFill/>
    <a:ln>
      <a:noFill/>
    </a:ln>
  </c:spPr>
  <c:printSettings>
    <c:headerFooter/>
    <c:pageMargins b="0.75000000000000056" l="0.70000000000000051" r="0.70000000000000051" t="0.75000000000000056" header="0.30000000000000027" footer="0.30000000000000027"/>
    <c:pageSetup paperSize="9" orientation="landscape" verticalDpi="0"/>
  </c:printSettings>
  <c:userShapes r:id="rId2"/>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GDP</a:t>
            </a:r>
            <a:r>
              <a:rPr lang="ja-JP"/>
              <a:t>あたり</a:t>
            </a:r>
            <a:r>
              <a:rPr lang="en-US"/>
              <a:t>CO</a:t>
            </a:r>
            <a:r>
              <a:rPr lang="en-US" baseline="-25000"/>
              <a:t>2</a:t>
            </a:r>
            <a:r>
              <a:rPr lang="ja-JP"/>
              <a:t>排出量（エネルギー起源</a:t>
            </a:r>
            <a:r>
              <a:rPr lang="en-US"/>
              <a:t>CO</a:t>
            </a:r>
            <a:r>
              <a:rPr lang="en-US" baseline="-25000"/>
              <a:t>2</a:t>
            </a:r>
            <a:r>
              <a:rPr lang="ja-JP"/>
              <a:t>排出量）</a:t>
            </a:r>
          </a:p>
        </c:rich>
      </c:tx>
      <c:layout>
        <c:manualLayout>
          <c:xMode val="edge"/>
          <c:yMode val="edge"/>
          <c:x val="0.19584815786915524"/>
          <c:y val="3.2925884264466944E-2"/>
        </c:manualLayout>
      </c:layout>
      <c:overlay val="0"/>
    </c:title>
    <c:autoTitleDeleted val="0"/>
    <c:plotArea>
      <c:layout>
        <c:manualLayout>
          <c:layoutTarget val="inner"/>
          <c:xMode val="edge"/>
          <c:yMode val="edge"/>
          <c:x val="0.15360940993486924"/>
          <c:y val="0.14613317972060733"/>
          <c:w val="0.75019875000000036"/>
          <c:h val="0.69679481481481553"/>
        </c:manualLayout>
      </c:layout>
      <c:lineChart>
        <c:grouping val="standard"/>
        <c:varyColors val="0"/>
        <c:ser>
          <c:idx val="2"/>
          <c:order val="0"/>
          <c:tx>
            <c:strRef>
              <c:f>'7.CO2-GDP'!$U$8</c:f>
              <c:strCache>
                <c:ptCount val="1"/>
                <c:pt idx="0">
                  <c:v>GDPあたりCO2排出量 （エネルギー起源CO2）</c:v>
                </c:pt>
              </c:strCache>
            </c:strRef>
          </c:tx>
          <c:spPr>
            <a:ln>
              <a:solidFill>
                <a:schemeClr val="accent1"/>
              </a:solidFill>
            </a:ln>
          </c:spPr>
          <c:marker>
            <c:symbol val="triangle"/>
            <c:size val="7"/>
            <c:spPr>
              <a:solidFill>
                <a:schemeClr val="accent1"/>
              </a:solidFill>
              <a:ln>
                <a:solidFill>
                  <a:schemeClr val="accent1"/>
                </a:solidFill>
              </a:ln>
            </c:spPr>
          </c:marker>
          <c:dLbls>
            <c:numFmt formatCode="#,##0.00_);[Red]\(#,##0.00\)" sourceLinked="0"/>
            <c:spPr>
              <a:noFill/>
              <a:ln>
                <a:noFill/>
              </a:ln>
              <a:effectLst/>
            </c:spPr>
            <c:txPr>
              <a:bodyPr rot="-5400000" vert="horz"/>
              <a:lstStyle/>
              <a:p>
                <a:pPr>
                  <a:defRPr sz="1000"/>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'7.CO2-GDP'!$AA$4:$BE$4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'7.CO2-GDP'!$AA$8:$BE$8</c:f>
              <c:numCache>
                <c:formatCode>#,##0.00_);[Red]\(#,##0.00\)</c:formatCode>
                <c:ptCount val="28"/>
                <c:pt idx="0">
                  <c:v>2.5930374759440573</c:v>
                </c:pt>
                <c:pt idx="1">
                  <c:v>2.5564122696031357</c:v>
                </c:pt>
                <c:pt idx="2">
                  <c:v>2.5616860493468274</c:v>
                </c:pt>
                <c:pt idx="3">
                  <c:v>2.5733569301231589</c:v>
                </c:pt>
                <c:pt idx="4">
                  <c:v>2.6490383621344349</c:v>
                </c:pt>
                <c:pt idx="5">
                  <c:v>2.5898160506218404</c:v>
                </c:pt>
                <c:pt idx="6">
                  <c:v>2.5411368456376291</c:v>
                </c:pt>
                <c:pt idx="7">
                  <c:v>2.5274805070900306</c:v>
                </c:pt>
                <c:pt idx="8">
                  <c:v>2.4748381500536807</c:v>
                </c:pt>
                <c:pt idx="9">
                  <c:v>2.5381271155916392</c:v>
                </c:pt>
                <c:pt idx="10">
                  <c:v>2.5212064411395798</c:v>
                </c:pt>
                <c:pt idx="11">
                  <c:v>2.506480041103976</c:v>
                </c:pt>
                <c:pt idx="12">
                  <c:v>2.552325339675479</c:v>
                </c:pt>
                <c:pt idx="13">
                  <c:v>2.5209966792977512</c:v>
                </c:pt>
                <c:pt idx="14">
                  <c:v>2.4710896737821928</c:v>
                </c:pt>
                <c:pt idx="15">
                  <c:v>2.4374770644605266</c:v>
                </c:pt>
                <c:pt idx="16">
                  <c:v>2.3601098396304425</c:v>
                </c:pt>
                <c:pt idx="17">
                  <c:v>2.4028875976123452</c:v>
                </c:pt>
                <c:pt idx="18">
                  <c:v>2.3500935164658769</c:v>
                </c:pt>
                <c:pt idx="19">
                  <c:v>2.2770414966012273</c:v>
                </c:pt>
                <c:pt idx="20">
                  <c:v>2.3062092583110561</c:v>
                </c:pt>
                <c:pt idx="21">
                  <c:v>2.3986125780623651</c:v>
                </c:pt>
                <c:pt idx="22">
                  <c:v>2.4579545374087695</c:v>
                </c:pt>
                <c:pt idx="23">
                  <c:v>2.4099778742293219</c:v>
                </c:pt>
                <c:pt idx="24">
                  <c:v>2.323307328776226</c:v>
                </c:pt>
                <c:pt idx="25">
                  <c:v>2.2172201798668074</c:v>
                </c:pt>
                <c:pt idx="26">
                  <c:v>2.1632338588038049</c:v>
                </c:pt>
                <c:pt idx="27">
                  <c:v>2.0894412843652432</c:v>
                </c:pt>
              </c:numCache>
            </c:numRef>
          </c:val>
          <c:smooth val="0"/>
          <c:extLst>
            <c:ext xmlns:c16="http://schemas.microsoft.com/office/drawing/2014/chart" uri="{C3380CC4-5D6E-409C-BE32-E72D297353CC}">
              <c16:uniqueId val="{00000000-B543-4D21-A7C1-7C44A71FCAAE}"/>
            </c:ext>
          </c:extLst>
        </c:ser>
        <c:dLbls>
          <c:showLegendKey val="0"/>
          <c:showVal val="0"/>
          <c:showCatName val="0"/>
          <c:showSerName val="0"/>
          <c:showPercent val="0"/>
          <c:showBubbleSize val="0"/>
        </c:dLbls>
        <c:marker val="1"/>
        <c:smooth val="0"/>
        <c:axId val="190487936"/>
        <c:axId val="190489728"/>
      </c:lineChart>
      <c:catAx>
        <c:axId val="190487936"/>
        <c:scaling>
          <c:orientation val="minMax"/>
        </c:scaling>
        <c:delete val="0"/>
        <c:axPos val="b"/>
        <c:numFmt formatCode="General" sourceLinked="0"/>
        <c:majorTickMark val="in"/>
        <c:minorTickMark val="none"/>
        <c:tickLblPos val="nextTo"/>
        <c:txPr>
          <a:bodyPr rot="-5400000" vert="horz"/>
          <a:lstStyle/>
          <a:p>
            <a:pPr>
              <a:defRPr/>
            </a:pPr>
            <a:endParaRPr lang="ja-JP"/>
          </a:p>
        </c:txPr>
        <c:crossAx val="190489728"/>
        <c:crosses val="autoZero"/>
        <c:auto val="1"/>
        <c:lblAlgn val="ctr"/>
        <c:lblOffset val="100"/>
        <c:tickLblSkip val="1"/>
        <c:noMultiLvlLbl val="0"/>
      </c:catAx>
      <c:valAx>
        <c:axId val="190489728"/>
        <c:scaling>
          <c:orientation val="minMax"/>
          <c:max val="3"/>
          <c:min val="2"/>
        </c:scaling>
        <c:delete val="0"/>
        <c:axPos val="l"/>
        <c:numFmt formatCode="#,##0.0;[Red]\-#,##0.0" sourceLinked="0"/>
        <c:majorTickMark val="out"/>
        <c:minorTickMark val="none"/>
        <c:tickLblPos val="nextTo"/>
        <c:crossAx val="190487936"/>
        <c:crosses val="autoZero"/>
        <c:crossBetween val="between"/>
        <c:majorUnit val="0.1"/>
      </c:valAx>
    </c:plotArea>
    <c:plotVisOnly val="1"/>
    <c:dispBlanksAs val="gap"/>
    <c:showDLblsOverMax val="0"/>
  </c:chart>
  <c:spPr>
    <a:noFill/>
    <a:ln>
      <a:noFill/>
    </a:ln>
  </c:spPr>
  <c:txPr>
    <a:bodyPr/>
    <a:lstStyle/>
    <a:p>
      <a:pPr>
        <a:defRPr sz="1200">
          <a:latin typeface="Century" panose="02040604050505020304" pitchFamily="18" charset="0"/>
        </a:defRPr>
      </a:pPr>
      <a:endParaRPr lang="ja-JP"/>
    </a:p>
  </c:txPr>
  <c:printSettings>
    <c:headerFooter/>
    <c:pageMargins b="0.75000000000000089" l="0.70000000000000062" r="0.70000000000000062" t="0.75000000000000089" header="0.30000000000000032" footer="0.30000000000000032"/>
    <c:pageSetup paperSize="9" orientation="landscape" verticalDpi="0"/>
  </c:printSettings>
  <c:userShapes r:id="rId2"/>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600">
                <a:latin typeface="Century" panose="02040604050505020304" pitchFamily="18" charset="0"/>
                <a:cs typeface="Times New Roman" panose="02020603050405020304" pitchFamily="18" charset="0"/>
              </a:defRPr>
            </a:pPr>
            <a:r>
              <a:rPr lang="en-US" altLang="ja-JP" sz="1600" b="1" i="0" baseline="0">
                <a:effectLst/>
                <a:latin typeface="Century" panose="02040604050505020304" pitchFamily="18" charset="0"/>
                <a:cs typeface="Times New Roman" panose="02020603050405020304" pitchFamily="18" charset="0"/>
              </a:rPr>
              <a:t>Total CO</a:t>
            </a:r>
            <a:r>
              <a:rPr lang="en-US" altLang="ja-JP" sz="1600" b="1" i="0" baseline="-25000">
                <a:effectLst/>
                <a:latin typeface="Century" panose="02040604050505020304" pitchFamily="18" charset="0"/>
                <a:cs typeface="Times New Roman" panose="02020603050405020304" pitchFamily="18" charset="0"/>
              </a:rPr>
              <a:t>2</a:t>
            </a:r>
            <a:r>
              <a:rPr lang="en-US" altLang="ja-JP" sz="1600" b="1" i="0" baseline="0">
                <a:effectLst/>
                <a:latin typeface="Century" panose="02040604050505020304" pitchFamily="18" charset="0"/>
                <a:cs typeface="Times New Roman" panose="02020603050405020304" pitchFamily="18" charset="0"/>
              </a:rPr>
              <a:t> emissions per GDP</a:t>
            </a:r>
            <a:endParaRPr lang="ja-JP" altLang="ja-JP" sz="1600">
              <a:effectLst/>
              <a:latin typeface="Century" panose="02040604050505020304" pitchFamily="18" charset="0"/>
              <a:cs typeface="Times New Roman" panose="02020603050405020304" pitchFamily="18" charset="0"/>
            </a:endParaRPr>
          </a:p>
        </c:rich>
      </c:tx>
      <c:layout>
        <c:manualLayout>
          <c:xMode val="edge"/>
          <c:yMode val="edge"/>
          <c:x val="0.29320168312294376"/>
          <c:y val="2.8222212964120252E-2"/>
        </c:manualLayout>
      </c:layout>
      <c:overlay val="0"/>
    </c:title>
    <c:autoTitleDeleted val="0"/>
    <c:plotArea>
      <c:layout>
        <c:manualLayout>
          <c:layoutTarget val="inner"/>
          <c:xMode val="edge"/>
          <c:yMode val="edge"/>
          <c:x val="0.15890083184046513"/>
          <c:y val="0.15026050644608074"/>
          <c:w val="0.74843486111111113"/>
          <c:h val="0.6987216666666678"/>
        </c:manualLayout>
      </c:layout>
      <c:lineChart>
        <c:grouping val="standard"/>
        <c:varyColors val="0"/>
        <c:ser>
          <c:idx val="2"/>
          <c:order val="0"/>
          <c:tx>
            <c:strRef>
              <c:f>'7.CO2-GDP'!$X$7</c:f>
              <c:strCache>
                <c:ptCount val="1"/>
                <c:pt idx="0">
                  <c:v>Total CO2 emissions per GDP</c:v>
                </c:pt>
              </c:strCache>
            </c:strRef>
          </c:tx>
          <c:spPr>
            <a:ln>
              <a:solidFill>
                <a:schemeClr val="accent2"/>
              </a:solidFill>
            </a:ln>
          </c:spPr>
          <c:marker>
            <c:symbol val="diamond"/>
            <c:size val="7"/>
            <c:spPr>
              <a:solidFill>
                <a:schemeClr val="accent2"/>
              </a:solidFill>
              <a:ln>
                <a:solidFill>
                  <a:schemeClr val="accent2"/>
                </a:solidFill>
              </a:ln>
            </c:spPr>
          </c:marker>
          <c:dLbls>
            <c:numFmt formatCode="#,##0.00_);[Red]\(#,##0.00\)" sourceLinked="0"/>
            <c:spPr>
              <a:noFill/>
              <a:ln>
                <a:noFill/>
              </a:ln>
              <a:effectLst/>
            </c:spPr>
            <c:txPr>
              <a:bodyPr rot="-5400000" vert="horz"/>
              <a:lstStyle/>
              <a:p>
                <a:pPr>
                  <a:defRPr b="0">
                    <a:latin typeface="Century" panose="02040604050505020304" pitchFamily="18" charset="0"/>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'7.CO2-GDP'!$AA$4:$BE$4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'7.CO2-GDP'!$AA$7:$BE$7</c:f>
              <c:numCache>
                <c:formatCode>#,##0.00_);[Red]\(#,##0.00\)</c:formatCode>
                <c:ptCount val="28"/>
                <c:pt idx="0">
                  <c:v>2.8272257820098692</c:v>
                </c:pt>
                <c:pt idx="1">
                  <c:v>2.7876395686542859</c:v>
                </c:pt>
                <c:pt idx="2">
                  <c:v>2.7951829884911459</c:v>
                </c:pt>
                <c:pt idx="3">
                  <c:v>2.8031506264501509</c:v>
                </c:pt>
                <c:pt idx="4">
                  <c:v>2.8869645035053875</c:v>
                </c:pt>
                <c:pt idx="5">
                  <c:v>2.8225701096960005</c:v>
                </c:pt>
                <c:pt idx="6">
                  <c:v>2.7703409082547439</c:v>
                </c:pt>
                <c:pt idx="7">
                  <c:v>2.754241876342705</c:v>
                </c:pt>
                <c:pt idx="8">
                  <c:v>2.6896011359265657</c:v>
                </c:pt>
                <c:pt idx="9">
                  <c:v>2.7519977594146208</c:v>
                </c:pt>
                <c:pt idx="10">
                  <c:v>2.7342650145231557</c:v>
                </c:pt>
                <c:pt idx="11">
                  <c:v>2.7160326581276242</c:v>
                </c:pt>
                <c:pt idx="12">
                  <c:v>2.7542997892865451</c:v>
                </c:pt>
                <c:pt idx="13">
                  <c:v>2.7186286089052949</c:v>
                </c:pt>
                <c:pt idx="14">
                  <c:v>2.6634266131799613</c:v>
                </c:pt>
                <c:pt idx="15">
                  <c:v>2.6262512758625376</c:v>
                </c:pt>
                <c:pt idx="16">
                  <c:v>2.5434406536964498</c:v>
                </c:pt>
                <c:pt idx="17">
                  <c:v>2.5836816149545285</c:v>
                </c:pt>
                <c:pt idx="18">
                  <c:v>2.5301931230090577</c:v>
                </c:pt>
                <c:pt idx="19">
                  <c:v>2.4410482045312643</c:v>
                </c:pt>
                <c:pt idx="20">
                  <c:v>2.4680652123785789</c:v>
                </c:pt>
                <c:pt idx="21">
                  <c:v>2.5578137946811386</c:v>
                </c:pt>
                <c:pt idx="22">
                  <c:v>2.6197887819835857</c:v>
                </c:pt>
                <c:pt idx="23">
                  <c:v>2.5702021078713724</c:v>
                </c:pt>
                <c:pt idx="24">
                  <c:v>2.4809804720638553</c:v>
                </c:pt>
                <c:pt idx="25">
                  <c:v>2.3707524301871654</c:v>
                </c:pt>
                <c:pt idx="26">
                  <c:v>2.3147837353767655</c:v>
                </c:pt>
                <c:pt idx="27">
                  <c:v>2.2386483885066055</c:v>
                </c:pt>
              </c:numCache>
            </c:numRef>
          </c:val>
          <c:smooth val="0"/>
          <c:extLst>
            <c:ext xmlns:c16="http://schemas.microsoft.com/office/drawing/2014/chart" uri="{C3380CC4-5D6E-409C-BE32-E72D297353CC}">
              <c16:uniqueId val="{00000000-97C4-4016-A92B-5D7FB047D7E6}"/>
            </c:ext>
          </c:extLst>
        </c:ser>
        <c:dLbls>
          <c:showLegendKey val="0"/>
          <c:showVal val="0"/>
          <c:showCatName val="0"/>
          <c:showSerName val="0"/>
          <c:showPercent val="0"/>
          <c:showBubbleSize val="0"/>
        </c:dLbls>
        <c:marker val="1"/>
        <c:smooth val="0"/>
        <c:axId val="123850112"/>
        <c:axId val="124191872"/>
      </c:lineChart>
      <c:catAx>
        <c:axId val="123850112"/>
        <c:scaling>
          <c:orientation val="minMax"/>
        </c:scaling>
        <c:delete val="0"/>
        <c:axPos val="b"/>
        <c:numFmt formatCode="General" sourceLinked="0"/>
        <c:majorTickMark val="in"/>
        <c:minorTickMark val="none"/>
        <c:tickLblPos val="nextTo"/>
        <c:txPr>
          <a:bodyPr rot="-5400000" vert="horz"/>
          <a:lstStyle/>
          <a:p>
            <a:pPr>
              <a:defRPr sz="1200">
                <a:latin typeface="Century" panose="02040604050505020304" pitchFamily="18" charset="0"/>
              </a:defRPr>
            </a:pPr>
            <a:endParaRPr lang="ja-JP"/>
          </a:p>
        </c:txPr>
        <c:crossAx val="124191872"/>
        <c:crosses val="autoZero"/>
        <c:auto val="1"/>
        <c:lblAlgn val="ctr"/>
        <c:lblOffset val="100"/>
        <c:tickLblSkip val="1"/>
        <c:noMultiLvlLbl val="0"/>
      </c:catAx>
      <c:valAx>
        <c:axId val="124191872"/>
        <c:scaling>
          <c:orientation val="minMax"/>
          <c:max val="3"/>
          <c:min val="2"/>
        </c:scaling>
        <c:delete val="0"/>
        <c:axPos val="l"/>
        <c:numFmt formatCode="#,##0.0;[Red]\-#,##0.0" sourceLinked="0"/>
        <c:majorTickMark val="out"/>
        <c:minorTickMark val="none"/>
        <c:tickLblPos val="nextTo"/>
        <c:txPr>
          <a:bodyPr/>
          <a:lstStyle/>
          <a:p>
            <a:pPr>
              <a:defRPr sz="1200">
                <a:latin typeface="Century" panose="02040604050505020304" pitchFamily="18" charset="0"/>
              </a:defRPr>
            </a:pPr>
            <a:endParaRPr lang="ja-JP"/>
          </a:p>
        </c:txPr>
        <c:crossAx val="123850112"/>
        <c:crosses val="autoZero"/>
        <c:crossBetween val="between"/>
        <c:majorUnit val="0.1"/>
      </c:valAx>
    </c:plotArea>
    <c:plotVisOnly val="1"/>
    <c:dispBlanksAs val="gap"/>
    <c:showDLblsOverMax val="0"/>
  </c:chart>
  <c:spPr>
    <a:noFill/>
    <a:ln>
      <a:noFill/>
    </a:ln>
  </c:spPr>
  <c:printSettings>
    <c:headerFooter/>
    <c:pageMargins b="0.75000000000000133" l="0.70000000000000062" r="0.70000000000000062" t="0.75000000000000133" header="0.30000000000000032" footer="0.30000000000000032"/>
    <c:pageSetup paperSize="9" orientation="landscape" verticalDpi="0"/>
  </c:printSettings>
  <c:userShapes r:id="rId2"/>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Energy-related CO</a:t>
            </a:r>
            <a:r>
              <a:rPr lang="en-US" baseline="-25000"/>
              <a:t>2</a:t>
            </a:r>
            <a:r>
              <a:rPr lang="en-US"/>
              <a:t> emissions per GDP</a:t>
            </a:r>
            <a:endParaRPr lang="ja-JP"/>
          </a:p>
        </c:rich>
      </c:tx>
      <c:layout>
        <c:manualLayout>
          <c:xMode val="edge"/>
          <c:yMode val="edge"/>
          <c:x val="0.25157281983046598"/>
          <c:y val="3.2925870921346717E-2"/>
        </c:manualLayout>
      </c:layout>
      <c:overlay val="0"/>
    </c:title>
    <c:autoTitleDeleted val="0"/>
    <c:plotArea>
      <c:layout>
        <c:manualLayout>
          <c:layoutTarget val="inner"/>
          <c:xMode val="edge"/>
          <c:yMode val="edge"/>
          <c:x val="0.15360940993486924"/>
          <c:y val="0.14613317972060733"/>
          <c:w val="0.75019875000000125"/>
          <c:h val="0.69679481481481675"/>
        </c:manualLayout>
      </c:layout>
      <c:lineChart>
        <c:grouping val="standard"/>
        <c:varyColors val="0"/>
        <c:ser>
          <c:idx val="2"/>
          <c:order val="0"/>
          <c:tx>
            <c:strRef>
              <c:f>'7.CO2-GDP'!$X$8</c:f>
              <c:strCache>
                <c:ptCount val="1"/>
                <c:pt idx="0">
                  <c:v>CO2 emissions from fuel combustion per GDP</c:v>
                </c:pt>
              </c:strCache>
            </c:strRef>
          </c:tx>
          <c:spPr>
            <a:ln>
              <a:solidFill>
                <a:schemeClr val="accent1"/>
              </a:solidFill>
            </a:ln>
          </c:spPr>
          <c:marker>
            <c:symbol val="triangle"/>
            <c:size val="7"/>
            <c:spPr>
              <a:solidFill>
                <a:schemeClr val="accent1"/>
              </a:solidFill>
              <a:ln>
                <a:solidFill>
                  <a:schemeClr val="accent1"/>
                </a:solidFill>
              </a:ln>
            </c:spPr>
          </c:marker>
          <c:dLbls>
            <c:numFmt formatCode="#,##0.00_);[Red]\(#,##0.00\)" sourceLinked="0"/>
            <c:spPr>
              <a:noFill/>
              <a:ln>
                <a:noFill/>
              </a:ln>
              <a:effectLst/>
            </c:spPr>
            <c:txPr>
              <a:bodyPr rot="-5400000" vert="horz"/>
              <a:lstStyle/>
              <a:p>
                <a:pPr>
                  <a:defRPr sz="1000"/>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'7.CO2-GDP'!$AA$4:$BE$4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'7.CO2-GDP'!$AA$8:$BE$8</c:f>
              <c:numCache>
                <c:formatCode>#,##0.00_);[Red]\(#,##0.00\)</c:formatCode>
                <c:ptCount val="28"/>
                <c:pt idx="0">
                  <c:v>2.5930374759440573</c:v>
                </c:pt>
                <c:pt idx="1">
                  <c:v>2.5564122696031357</c:v>
                </c:pt>
                <c:pt idx="2">
                  <c:v>2.5616860493468274</c:v>
                </c:pt>
                <c:pt idx="3">
                  <c:v>2.5733569301231589</c:v>
                </c:pt>
                <c:pt idx="4">
                  <c:v>2.6490383621344349</c:v>
                </c:pt>
                <c:pt idx="5">
                  <c:v>2.5898160506218404</c:v>
                </c:pt>
                <c:pt idx="6">
                  <c:v>2.5411368456376291</c:v>
                </c:pt>
                <c:pt idx="7">
                  <c:v>2.5274805070900306</c:v>
                </c:pt>
                <c:pt idx="8">
                  <c:v>2.4748381500536807</c:v>
                </c:pt>
                <c:pt idx="9">
                  <c:v>2.5381271155916392</c:v>
                </c:pt>
                <c:pt idx="10">
                  <c:v>2.5212064411395798</c:v>
                </c:pt>
                <c:pt idx="11">
                  <c:v>2.506480041103976</c:v>
                </c:pt>
                <c:pt idx="12">
                  <c:v>2.552325339675479</c:v>
                </c:pt>
                <c:pt idx="13">
                  <c:v>2.5209966792977512</c:v>
                </c:pt>
                <c:pt idx="14">
                  <c:v>2.4710896737821928</c:v>
                </c:pt>
                <c:pt idx="15">
                  <c:v>2.4374770644605266</c:v>
                </c:pt>
                <c:pt idx="16">
                  <c:v>2.3601098396304425</c:v>
                </c:pt>
                <c:pt idx="17">
                  <c:v>2.4028875976123452</c:v>
                </c:pt>
                <c:pt idx="18">
                  <c:v>2.3500935164658769</c:v>
                </c:pt>
                <c:pt idx="19">
                  <c:v>2.2770414966012273</c:v>
                </c:pt>
                <c:pt idx="20">
                  <c:v>2.3062092583110561</c:v>
                </c:pt>
                <c:pt idx="21">
                  <c:v>2.3986125780623651</c:v>
                </c:pt>
                <c:pt idx="22">
                  <c:v>2.4579545374087695</c:v>
                </c:pt>
                <c:pt idx="23">
                  <c:v>2.4099778742293219</c:v>
                </c:pt>
                <c:pt idx="24">
                  <c:v>2.323307328776226</c:v>
                </c:pt>
                <c:pt idx="25">
                  <c:v>2.2172201798668074</c:v>
                </c:pt>
                <c:pt idx="26">
                  <c:v>2.1632338588038049</c:v>
                </c:pt>
                <c:pt idx="27">
                  <c:v>2.0894412843652432</c:v>
                </c:pt>
              </c:numCache>
            </c:numRef>
          </c:val>
          <c:smooth val="0"/>
          <c:extLst>
            <c:ext xmlns:c16="http://schemas.microsoft.com/office/drawing/2014/chart" uri="{C3380CC4-5D6E-409C-BE32-E72D297353CC}">
              <c16:uniqueId val="{00000000-4835-4713-96BF-E1F52D338E9E}"/>
            </c:ext>
          </c:extLst>
        </c:ser>
        <c:dLbls>
          <c:showLegendKey val="0"/>
          <c:showVal val="0"/>
          <c:showCatName val="0"/>
          <c:showSerName val="0"/>
          <c:showPercent val="0"/>
          <c:showBubbleSize val="0"/>
        </c:dLbls>
        <c:marker val="1"/>
        <c:smooth val="0"/>
        <c:axId val="125370752"/>
        <c:axId val="125372672"/>
      </c:lineChart>
      <c:catAx>
        <c:axId val="125370752"/>
        <c:scaling>
          <c:orientation val="minMax"/>
        </c:scaling>
        <c:delete val="0"/>
        <c:axPos val="b"/>
        <c:numFmt formatCode="General" sourceLinked="0"/>
        <c:majorTickMark val="in"/>
        <c:minorTickMark val="none"/>
        <c:tickLblPos val="nextTo"/>
        <c:txPr>
          <a:bodyPr rot="-5400000" vert="horz"/>
          <a:lstStyle/>
          <a:p>
            <a:pPr>
              <a:defRPr/>
            </a:pPr>
            <a:endParaRPr lang="ja-JP"/>
          </a:p>
        </c:txPr>
        <c:crossAx val="125372672"/>
        <c:crosses val="autoZero"/>
        <c:auto val="1"/>
        <c:lblAlgn val="ctr"/>
        <c:lblOffset val="100"/>
        <c:tickLblSkip val="1"/>
        <c:noMultiLvlLbl val="0"/>
      </c:catAx>
      <c:valAx>
        <c:axId val="125372672"/>
        <c:scaling>
          <c:orientation val="minMax"/>
          <c:max val="3"/>
          <c:min val="2"/>
        </c:scaling>
        <c:delete val="0"/>
        <c:axPos val="l"/>
        <c:numFmt formatCode="#,##0.0;[Red]\-#,##0.0" sourceLinked="0"/>
        <c:majorTickMark val="out"/>
        <c:minorTickMark val="none"/>
        <c:tickLblPos val="nextTo"/>
        <c:crossAx val="125370752"/>
        <c:crosses val="autoZero"/>
        <c:crossBetween val="between"/>
        <c:majorUnit val="0.1"/>
      </c:valAx>
    </c:plotArea>
    <c:plotVisOnly val="1"/>
    <c:dispBlanksAs val="gap"/>
    <c:showDLblsOverMax val="0"/>
  </c:chart>
  <c:spPr>
    <a:noFill/>
    <a:ln>
      <a:noFill/>
    </a:ln>
  </c:spPr>
  <c:txPr>
    <a:bodyPr/>
    <a:lstStyle/>
    <a:p>
      <a:pPr>
        <a:defRPr sz="1200">
          <a:latin typeface="Century" panose="02040604050505020304" pitchFamily="18" charset="0"/>
        </a:defRPr>
      </a:pPr>
      <a:endParaRPr lang="ja-JP"/>
    </a:p>
  </c:txPr>
  <c:printSettings>
    <c:headerFooter/>
    <c:pageMargins b="0.75000000000000155" l="0.70000000000000062" r="0.70000000000000062" t="0.75000000000000155" header="0.30000000000000032" footer="0.30000000000000032"/>
    <c:pageSetup paperSize="9" orientation="landscape" verticalDpi="0"/>
  </c:printSettings>
  <c:userShapes r:id="rId2"/>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448230088948431"/>
          <c:y val="0.21162063825051944"/>
          <c:w val="0.61155876903266237"/>
          <c:h val="0.67730913248955926"/>
        </c:manualLayout>
      </c:layout>
      <c:doughnutChart>
        <c:varyColors val="1"/>
        <c:ser>
          <c:idx val="1"/>
          <c:order val="0"/>
          <c:tx>
            <c:strRef>
              <c:f>'リンク切公表時非表示（グラフの添え物）'!$AP$34</c:f>
              <c:strCache>
                <c:ptCount val="1"/>
                <c:pt idx="0">
                  <c:v>2005年度</c:v>
                </c:pt>
              </c:strCache>
            </c:strRef>
          </c:tx>
          <c:spPr>
            <a:noFill/>
            <a:ln>
              <a:noFill/>
            </a:ln>
          </c:spPr>
          <c:dLbls>
            <c:dLbl>
              <c:idx val="0"/>
              <c:layout>
                <c:manualLayout>
                  <c:x val="-8.8861437564675494E-4"/>
                  <c:y val="-0.13019571664045038"/>
                </c:manualLayout>
              </c:layout>
              <c:tx>
                <c:rich>
                  <a:bodyPr wrap="square" lIns="38100" tIns="19050" rIns="38100" bIns="19050" anchor="ctr">
                    <a:noAutofit/>
                  </a:bodyPr>
                  <a:lstStyle/>
                  <a:p>
                    <a:pPr>
                      <a:defRPr>
                        <a:latin typeface="Century" panose="02040604050505020304" pitchFamily="18" charset="0"/>
                      </a:defRPr>
                    </a:pPr>
                    <a:fld id="{2FD1C98B-8D19-42D8-9095-7BF29EA25A8C}" type="SERIESNAME">
                      <a:rPr lang="ja-JP" altLang="en-US" sz="1100">
                        <a:latin typeface="Century" panose="02040604050505020304" pitchFamily="18" charset="0"/>
                      </a:rPr>
                      <a:pPr>
                        <a:defRPr>
                          <a:latin typeface="Century" panose="02040604050505020304" pitchFamily="18" charset="0"/>
                        </a:defRPr>
                      </a:pPr>
                      <a:t>[系列名]</a:t>
                    </a:fld>
                    <a:endParaRPr lang="ja-JP" altLang="en-US" sz="1100" baseline="0">
                      <a:latin typeface="Century" panose="02040604050505020304" pitchFamily="18" charset="0"/>
                    </a:endParaRPr>
                  </a:p>
                  <a:p>
                    <a:pPr>
                      <a:defRPr>
                        <a:latin typeface="Century" panose="02040604050505020304" pitchFamily="18" charset="0"/>
                      </a:defRPr>
                    </a:pPr>
                    <a:fld id="{F586A538-C89A-410A-A804-C35A40D81FDA}" type="VALUE">
                      <a:rPr lang="ja-JP" altLang="en-US" sz="1100">
                        <a:latin typeface="Century" panose="02040604050505020304" pitchFamily="18" charset="0"/>
                      </a:rPr>
                      <a:pPr>
                        <a:defRPr>
                          <a:latin typeface="Century" panose="02040604050505020304" pitchFamily="18" charset="0"/>
                        </a:defRPr>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54188641087809331"/>
                      <c:h val="0.15096791043159741"/>
                    </c:manualLayout>
                  </c15:layout>
                  <c15:dlblFieldTable/>
                  <c15:showDataLabelsRange val="0"/>
                </c:ext>
                <c:ext xmlns:c16="http://schemas.microsoft.com/office/drawing/2014/chart" uri="{C3380CC4-5D6E-409C-BE32-E72D297353CC}">
                  <c16:uniqueId val="{00000001-C11D-421E-AF47-082FC1B24BFB}"/>
                </c:ext>
              </c:extLst>
            </c:dLbl>
            <c:spPr>
              <a:noFill/>
              <a:ln>
                <a:noFill/>
              </a:ln>
              <a:effectLst/>
            </c:spPr>
            <c:showLegendKey val="0"/>
            <c:showVal val="1"/>
            <c:showCatName val="0"/>
            <c:showSerName val="1"/>
            <c:showPercent val="0"/>
            <c:showBubbleSize val="0"/>
            <c:separator>
</c:separator>
            <c:showLeaderLines val="1"/>
            <c:leaderLines>
              <c:spPr>
                <a:ln>
                  <a:noFill/>
                </a:ln>
              </c:spPr>
            </c:leaderLines>
            <c:extLst>
              <c:ext xmlns:c15="http://schemas.microsoft.com/office/drawing/2012/chart" uri="{CE6537A1-D6FC-4f65-9D91-7224C49458BB}"/>
            </c:extLst>
          </c:dLbls>
          <c:cat>
            <c:strRef>
              <c:f>'リンク切公表時非表示（グラフの添え物）'!$W$34:$W$38</c:f>
              <c:strCache>
                <c:ptCount val="5"/>
                <c:pt idx="0">
                  <c:v>農業
(家畜の消化管内発酵、
稲作等)</c:v>
                </c:pt>
                <c:pt idx="1">
                  <c:v>廃棄物
（埋立、排水処理等）</c:v>
                </c:pt>
                <c:pt idx="2">
                  <c:v>燃料の燃焼</c:v>
                </c:pt>
                <c:pt idx="3">
                  <c:v>燃料からの漏出
（天然ガス・石炭生産時の漏出等）</c:v>
                </c:pt>
                <c:pt idx="4">
                  <c:v>工業プロセス及び製品の使用 </c:v>
                </c:pt>
              </c:strCache>
            </c:strRef>
          </c:cat>
          <c:val>
            <c:numRef>
              <c:f>'リンク切公表時非表示（グラフの添え物）'!$AP$35</c:f>
              <c:numCache>
                <c:formatCode>#,##0"万トン"</c:formatCode>
                <c:ptCount val="1"/>
                <c:pt idx="0">
                  <c:v>3570</c:v>
                </c:pt>
              </c:numCache>
            </c:numRef>
          </c:val>
          <c:extLst>
            <c:ext xmlns:c16="http://schemas.microsoft.com/office/drawing/2014/chart" uri="{C3380CC4-5D6E-409C-BE32-E72D297353CC}">
              <c16:uniqueId val="{00000000-C11D-421E-AF47-082FC1B24BFB}"/>
            </c:ext>
          </c:extLst>
        </c:ser>
        <c:ser>
          <c:idx val="0"/>
          <c:order val="1"/>
          <c:tx>
            <c:strRef>
              <c:f>'9.CH4'!$AP$13</c:f>
              <c:strCache>
                <c:ptCount val="1"/>
                <c:pt idx="0">
                  <c:v>2005</c:v>
                </c:pt>
              </c:strCache>
            </c:strRef>
          </c:tx>
          <c:spPr>
            <a:ln>
              <a:solidFill>
                <a:schemeClr val="tx1"/>
              </a:solidFill>
            </a:ln>
          </c:spPr>
          <c:dPt>
            <c:idx val="0"/>
            <c:bubble3D val="0"/>
            <c:spPr>
              <a:solidFill>
                <a:srgbClr val="9999FF"/>
              </a:solidFill>
              <a:ln>
                <a:solidFill>
                  <a:schemeClr val="tx1"/>
                </a:solidFill>
              </a:ln>
            </c:spPr>
            <c:extLst>
              <c:ext xmlns:c16="http://schemas.microsoft.com/office/drawing/2014/chart" uri="{C3380CC4-5D6E-409C-BE32-E72D297353CC}">
                <c16:uniqueId val="{00000000-BC49-446C-9F25-D8920CCB29B9}"/>
              </c:ext>
            </c:extLst>
          </c:dPt>
          <c:dPt>
            <c:idx val="1"/>
            <c:bubble3D val="0"/>
            <c:spPr>
              <a:solidFill>
                <a:schemeClr val="accent2">
                  <a:lumMod val="75000"/>
                </a:schemeClr>
              </a:solidFill>
              <a:ln>
                <a:solidFill>
                  <a:schemeClr val="tx1"/>
                </a:solidFill>
              </a:ln>
            </c:spPr>
            <c:extLst>
              <c:ext xmlns:c16="http://schemas.microsoft.com/office/drawing/2014/chart" uri="{C3380CC4-5D6E-409C-BE32-E72D297353CC}">
                <c16:uniqueId val="{00000001-BC49-446C-9F25-D8920CCB29B9}"/>
              </c:ext>
            </c:extLst>
          </c:dPt>
          <c:dPt>
            <c:idx val="2"/>
            <c:bubble3D val="0"/>
            <c:spPr>
              <a:solidFill>
                <a:srgbClr val="FFFFCC"/>
              </a:solidFill>
              <a:ln>
                <a:solidFill>
                  <a:schemeClr val="tx1"/>
                </a:solidFill>
              </a:ln>
            </c:spPr>
            <c:extLst>
              <c:ext xmlns:c16="http://schemas.microsoft.com/office/drawing/2014/chart" uri="{C3380CC4-5D6E-409C-BE32-E72D297353CC}">
                <c16:uniqueId val="{00000002-BC49-446C-9F25-D8920CCB29B9}"/>
              </c:ext>
            </c:extLst>
          </c:dPt>
          <c:dPt>
            <c:idx val="3"/>
            <c:bubble3D val="0"/>
            <c:spPr>
              <a:solidFill>
                <a:srgbClr val="CCFFFF"/>
              </a:solidFill>
              <a:ln>
                <a:solidFill>
                  <a:schemeClr val="tx1"/>
                </a:solidFill>
              </a:ln>
            </c:spPr>
            <c:extLst>
              <c:ext xmlns:c16="http://schemas.microsoft.com/office/drawing/2014/chart" uri="{C3380CC4-5D6E-409C-BE32-E72D297353CC}">
                <c16:uniqueId val="{00000003-BC49-446C-9F25-D8920CCB29B9}"/>
              </c:ext>
            </c:extLst>
          </c:dPt>
          <c:dLbls>
            <c:dLbl>
              <c:idx val="0"/>
              <c:layout>
                <c:manualLayout>
                  <c:x val="0.10941393924569356"/>
                  <c:y val="0.16761821741501101"/>
                </c:manualLayout>
              </c:layout>
              <c:tx>
                <c:rich>
                  <a:bodyPr wrap="square" lIns="38100" tIns="19050" rIns="38100" bIns="19050" anchor="ctr">
                    <a:noAutofit/>
                  </a:bodyPr>
                  <a:lstStyle/>
                  <a:p>
                    <a:pPr>
                      <a:defRPr sz="1000" baseline="0">
                        <a:latin typeface="Century" panose="02040604050505020304" pitchFamily="18" charset="0"/>
                      </a:defRPr>
                    </a:pPr>
                    <a:fld id="{55FBCDB7-0F9B-4F7A-85B0-E19813D9A854}" type="CATEGORYNAME">
                      <a:rPr lang="en-US" altLang="ja-JP" sz="900" baseline="0">
                        <a:latin typeface="Century" panose="02040604050505020304" pitchFamily="18" charset="0"/>
                      </a:rPr>
                      <a:pPr>
                        <a:defRPr sz="1000" baseline="0">
                          <a:latin typeface="Century" panose="02040604050505020304" pitchFamily="18" charset="0"/>
                        </a:defRPr>
                      </a:pPr>
                      <a:t>[分類名]</a:t>
                    </a:fld>
                    <a:endParaRPr lang="ja-JP" altLang="en-US" sz="900" baseline="0">
                      <a:latin typeface="Century" panose="02040604050505020304" pitchFamily="18" charset="0"/>
                    </a:endParaRPr>
                  </a:p>
                  <a:p>
                    <a:pPr>
                      <a:defRPr sz="1000" baseline="0">
                        <a:latin typeface="Century" panose="02040604050505020304" pitchFamily="18" charset="0"/>
                      </a:defRPr>
                    </a:pPr>
                    <a:fld id="{78A4CF5D-44B2-453A-BF73-0318751B31A8}" type="VALUE">
                      <a:rPr lang="en-US" altLang="ja-JP">
                        <a:latin typeface="Century" panose="02040604050505020304" pitchFamily="18" charset="0"/>
                      </a:rPr>
                      <a:pPr>
                        <a:defRPr sz="1000" baseline="0">
                          <a:latin typeface="Century" panose="02040604050505020304" pitchFamily="18" charset="0"/>
                        </a:defRPr>
                      </a:pPr>
                      <a:t>[値]</a:t>
                    </a:fld>
                    <a:endParaRPr lang="ja-JP" altLang="en-US"/>
                  </a:p>
                </c:rich>
              </c:tx>
              <c:numFmt formatCode="0.0%" sourceLinked="0"/>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31434202621476376"/>
                      <c:h val="0.25344220396480871"/>
                    </c:manualLayout>
                  </c15:layout>
                  <c15:dlblFieldTable/>
                  <c15:showDataLabelsRange val="0"/>
                </c:ext>
                <c:ext xmlns:c16="http://schemas.microsoft.com/office/drawing/2014/chart" uri="{C3380CC4-5D6E-409C-BE32-E72D297353CC}">
                  <c16:uniqueId val="{00000000-BC49-446C-9F25-D8920CCB29B9}"/>
                </c:ext>
              </c:extLst>
            </c:dLbl>
            <c:dLbl>
              <c:idx val="1"/>
              <c:layout>
                <c:manualLayout>
                  <c:x val="-0.21659291393232499"/>
                  <c:y val="0.13895240919296536"/>
                </c:manualLayout>
              </c:layout>
              <c:tx>
                <c:rich>
                  <a:bodyPr wrap="square" lIns="38100" tIns="19050" rIns="38100" bIns="19050" anchor="ctr">
                    <a:noAutofit/>
                  </a:bodyPr>
                  <a:lstStyle/>
                  <a:p>
                    <a:pPr>
                      <a:defRPr sz="1000" baseline="0">
                        <a:latin typeface="Century" panose="02040604050505020304" pitchFamily="18" charset="0"/>
                      </a:defRPr>
                    </a:pPr>
                    <a:fld id="{ABEA10DD-44EB-458B-A860-97E23412A508}" type="CATEGORYNAME">
                      <a:rPr lang="ja-JP" altLang="en-US" sz="900" baseline="0">
                        <a:latin typeface="Century" panose="02040604050505020304" pitchFamily="18" charset="0"/>
                      </a:rPr>
                      <a:pPr>
                        <a:defRPr sz="1000" baseline="0">
                          <a:latin typeface="Century" panose="02040604050505020304" pitchFamily="18" charset="0"/>
                        </a:defRPr>
                      </a:pPr>
                      <a:t>[分類名]</a:t>
                    </a:fld>
                    <a:endParaRPr lang="ja-JP" altLang="en-US" sz="900" baseline="0">
                      <a:latin typeface="Century" panose="02040604050505020304" pitchFamily="18" charset="0"/>
                    </a:endParaRPr>
                  </a:p>
                  <a:p>
                    <a:pPr>
                      <a:defRPr sz="1000" baseline="0">
                        <a:latin typeface="Century" panose="02040604050505020304" pitchFamily="18" charset="0"/>
                      </a:defRPr>
                    </a:pPr>
                    <a:fld id="{315BF8FB-61F6-4CB4-A864-8BE2FF72A94F}" type="VALUE">
                      <a:rPr lang="en-US" altLang="ja-JP">
                        <a:latin typeface="Century" panose="02040604050505020304" pitchFamily="18" charset="0"/>
                      </a:rPr>
                      <a:pPr>
                        <a:defRPr sz="1000" baseline="0">
                          <a:latin typeface="Century" panose="02040604050505020304" pitchFamily="18" charset="0"/>
                        </a:defRPr>
                      </a:pPr>
                      <a:t>[値]</a:t>
                    </a:fld>
                    <a:endParaRPr lang="ja-JP" altLang="en-US"/>
                  </a:p>
                </c:rich>
              </c:tx>
              <c:numFmt formatCode="0.0%" sourceLinked="0"/>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27372495478889708"/>
                      <c:h val="0.16997517325202774"/>
                    </c:manualLayout>
                  </c15:layout>
                  <c15:dlblFieldTable/>
                  <c15:showDataLabelsRange val="0"/>
                </c:ext>
                <c:ext xmlns:c16="http://schemas.microsoft.com/office/drawing/2014/chart" uri="{C3380CC4-5D6E-409C-BE32-E72D297353CC}">
                  <c16:uniqueId val="{00000001-BC49-446C-9F25-D8920CCB29B9}"/>
                </c:ext>
              </c:extLst>
            </c:dLbl>
            <c:dLbl>
              <c:idx val="2"/>
              <c:layout>
                <c:manualLayout>
                  <c:x val="-0.23450208426510338"/>
                  <c:y val="-1.1200915849284156E-2"/>
                </c:manualLayout>
              </c:layout>
              <c:tx>
                <c:rich>
                  <a:bodyPr wrap="square" lIns="38100" tIns="19050" rIns="38100" bIns="19050" anchor="ctr">
                    <a:noAutofit/>
                  </a:bodyPr>
                  <a:lstStyle/>
                  <a:p>
                    <a:pPr>
                      <a:defRPr sz="900" baseline="0">
                        <a:latin typeface="Century" panose="02040604050505020304" pitchFamily="18" charset="0"/>
                      </a:defRPr>
                    </a:pPr>
                    <a:fld id="{868B3718-2387-44A0-B95D-D165CB57C710}" type="CATEGORYNAME">
                      <a:rPr lang="ja-JP" altLang="en-US" sz="900" baseline="0">
                        <a:latin typeface="Century" panose="02040604050505020304" pitchFamily="18" charset="0"/>
                      </a:rPr>
                      <a:pPr>
                        <a:defRPr sz="900" baseline="0">
                          <a:latin typeface="Century" panose="02040604050505020304" pitchFamily="18" charset="0"/>
                        </a:defRPr>
                      </a:pPr>
                      <a:t>[分類名]</a:t>
                    </a:fld>
                    <a:endParaRPr lang="ja-JP" altLang="en-US" sz="900" baseline="0">
                      <a:latin typeface="Century" panose="02040604050505020304" pitchFamily="18" charset="0"/>
                    </a:endParaRPr>
                  </a:p>
                  <a:p>
                    <a:pPr>
                      <a:defRPr sz="900" baseline="0">
                        <a:latin typeface="Century" panose="02040604050505020304" pitchFamily="18" charset="0"/>
                      </a:defRPr>
                    </a:pPr>
                    <a:fld id="{9D3E5D02-08D8-485B-85C0-435F7373962C}" type="VALUE">
                      <a:rPr lang="en-US" altLang="ja-JP" sz="900" baseline="0">
                        <a:latin typeface="Century" panose="02040604050505020304" pitchFamily="18" charset="0"/>
                      </a:rPr>
                      <a:pPr>
                        <a:defRPr sz="900" baseline="0">
                          <a:latin typeface="Century" panose="02040604050505020304" pitchFamily="18" charset="0"/>
                        </a:defRPr>
                      </a:pPr>
                      <a:t>[値]</a:t>
                    </a:fld>
                    <a:endParaRPr lang="ja-JP" altLang="en-US"/>
                  </a:p>
                </c:rich>
              </c:tx>
              <c:numFmt formatCode="0.0%" sourceLinked="0"/>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19450348445552543"/>
                      <c:h val="0.11734012241320324"/>
                    </c:manualLayout>
                  </c15:layout>
                  <c15:dlblFieldTable/>
                  <c15:showDataLabelsRange val="0"/>
                </c:ext>
                <c:ext xmlns:c16="http://schemas.microsoft.com/office/drawing/2014/chart" uri="{C3380CC4-5D6E-409C-BE32-E72D297353CC}">
                  <c16:uniqueId val="{00000002-BC49-446C-9F25-D8920CCB29B9}"/>
                </c:ext>
              </c:extLst>
            </c:dLbl>
            <c:dLbl>
              <c:idx val="3"/>
              <c:layout>
                <c:manualLayout>
                  <c:x val="-0.27203395207981307"/>
                  <c:y val="-0.13318628975881736"/>
                </c:manualLayout>
              </c:layout>
              <c:tx>
                <c:rich>
                  <a:bodyPr wrap="square" lIns="38100" tIns="19050" rIns="38100" bIns="19050" anchor="ctr">
                    <a:noAutofit/>
                  </a:bodyPr>
                  <a:lstStyle/>
                  <a:p>
                    <a:pPr>
                      <a:defRPr sz="1000" baseline="0">
                        <a:latin typeface="Century" panose="02040604050505020304" pitchFamily="18" charset="0"/>
                      </a:defRPr>
                    </a:pPr>
                    <a:fld id="{43B1B313-9802-40BD-B900-65DC2D8C9D53}" type="CATEGORYNAME">
                      <a:rPr lang="ja-JP" altLang="en-US" sz="900" baseline="0">
                        <a:latin typeface="Century" panose="02040604050505020304" pitchFamily="18" charset="0"/>
                      </a:rPr>
                      <a:pPr>
                        <a:defRPr sz="1000" baseline="0">
                          <a:latin typeface="Century" panose="02040604050505020304" pitchFamily="18" charset="0"/>
                        </a:defRPr>
                      </a:pPr>
                      <a:t>[分類名]</a:t>
                    </a:fld>
                    <a:endParaRPr lang="ja-JP" altLang="en-US" sz="900" baseline="0">
                      <a:latin typeface="Century" panose="02040604050505020304" pitchFamily="18" charset="0"/>
                    </a:endParaRPr>
                  </a:p>
                  <a:p>
                    <a:pPr>
                      <a:defRPr sz="1000" baseline="0">
                        <a:latin typeface="Century" panose="02040604050505020304" pitchFamily="18" charset="0"/>
                      </a:defRPr>
                    </a:pPr>
                    <a:fld id="{EE73E337-B3F9-4097-954A-70B2FC251B28}" type="VALUE">
                      <a:rPr lang="en-US" altLang="ja-JP">
                        <a:latin typeface="Century" panose="02040604050505020304" pitchFamily="18" charset="0"/>
                      </a:rPr>
                      <a:pPr>
                        <a:defRPr sz="1000" baseline="0">
                          <a:latin typeface="Century" panose="02040604050505020304" pitchFamily="18" charset="0"/>
                        </a:defRPr>
                      </a:pPr>
                      <a:t>[値]</a:t>
                    </a:fld>
                    <a:endParaRPr lang="ja-JP" altLang="en-US"/>
                  </a:p>
                </c:rich>
              </c:tx>
              <c:numFmt formatCode="0.0%" sourceLinked="0"/>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47764726605408825"/>
                      <c:h val="0.16449274186097038"/>
                    </c:manualLayout>
                  </c15:layout>
                  <c15:dlblFieldTable/>
                  <c15:showDataLabelsRange val="0"/>
                </c:ext>
                <c:ext xmlns:c16="http://schemas.microsoft.com/office/drawing/2014/chart" uri="{C3380CC4-5D6E-409C-BE32-E72D297353CC}">
                  <c16:uniqueId val="{00000003-BC49-446C-9F25-D8920CCB29B9}"/>
                </c:ext>
              </c:extLst>
            </c:dLbl>
            <c:dLbl>
              <c:idx val="4"/>
              <c:layout>
                <c:manualLayout>
                  <c:x val="0.13089189966461395"/>
                  <c:y val="-0.14861503535983089"/>
                </c:manualLayout>
              </c:layout>
              <c:tx>
                <c:rich>
                  <a:bodyPr/>
                  <a:lstStyle/>
                  <a:p>
                    <a:pPr>
                      <a:defRPr sz="1000" baseline="0">
                        <a:latin typeface="Century" panose="02040604050505020304" pitchFamily="18" charset="0"/>
                      </a:defRPr>
                    </a:pPr>
                    <a:fld id="{3E3DEFCA-34C9-44F9-8222-B176A5E62A6C}" type="CATEGORYNAME">
                      <a:rPr lang="ja-JP" altLang="en-US" sz="900">
                        <a:latin typeface="Century" panose="02040604050505020304" pitchFamily="18" charset="0"/>
                      </a:rPr>
                      <a:pPr>
                        <a:defRPr sz="1000" baseline="0">
                          <a:latin typeface="Century" panose="02040604050505020304" pitchFamily="18" charset="0"/>
                        </a:defRPr>
                      </a:pPr>
                      <a:t>[分類名]</a:t>
                    </a:fld>
                    <a:endParaRPr lang="ja-JP" altLang="en-US" sz="900" baseline="0">
                      <a:latin typeface="Century" panose="02040604050505020304" pitchFamily="18" charset="0"/>
                    </a:endParaRPr>
                  </a:p>
                  <a:p>
                    <a:pPr>
                      <a:defRPr sz="1000" baseline="0">
                        <a:latin typeface="Century" panose="02040604050505020304" pitchFamily="18" charset="0"/>
                      </a:defRPr>
                    </a:pPr>
                    <a:fld id="{31FC8531-9CB5-4F32-8F77-2A28473D57DF}" type="VALUE">
                      <a:rPr lang="en-US" altLang="ja-JP">
                        <a:latin typeface="Century" panose="02040604050505020304" pitchFamily="18" charset="0"/>
                      </a:rPr>
                      <a:pPr>
                        <a:defRPr sz="1000" baseline="0">
                          <a:latin typeface="Century" panose="02040604050505020304" pitchFamily="18" charset="0"/>
                        </a:defRPr>
                      </a:pPr>
                      <a:t>[値]</a:t>
                    </a:fld>
                    <a:endParaRPr lang="ja-JP" altLang="en-US"/>
                  </a:p>
                </c:rich>
              </c:tx>
              <c:numFmt formatCode="0.00%" sourceLinked="0"/>
              <c:spPr/>
              <c:showLegendKey val="0"/>
              <c:showVal val="1"/>
              <c:showCatName val="1"/>
              <c:showSerName val="0"/>
              <c:showPercent val="0"/>
              <c:showBubbleSize val="0"/>
              <c:separator>
</c:separator>
              <c:extLst>
                <c:ext xmlns:c15="http://schemas.microsoft.com/office/drawing/2012/chart" uri="{CE6537A1-D6FC-4f65-9D91-7224C49458BB}">
                  <c15:layout>
                    <c:manualLayout>
                      <c:w val="0.40658905128837569"/>
                      <c:h val="0.12043279968433709"/>
                    </c:manualLayout>
                  </c15:layout>
                  <c15:dlblFieldTable/>
                  <c15:showDataLabelsRange val="0"/>
                </c:ext>
                <c:ext xmlns:c16="http://schemas.microsoft.com/office/drawing/2014/chart" uri="{C3380CC4-5D6E-409C-BE32-E72D297353CC}">
                  <c16:uniqueId val="{00000004-BC49-446C-9F25-D8920CCB29B9}"/>
                </c:ext>
              </c:extLst>
            </c:dLbl>
            <c:numFmt formatCode="0.0%" sourceLinked="0"/>
            <c:spPr>
              <a:noFill/>
              <a:ln>
                <a:noFill/>
              </a:ln>
              <a:effectLst/>
            </c:spPr>
            <c:txPr>
              <a:bodyPr wrap="square" lIns="38100" tIns="19050" rIns="38100" bIns="19050" anchor="ctr">
                <a:spAutoFit/>
              </a:bodyPr>
              <a:lstStyle/>
              <a:p>
                <a:pPr>
                  <a:defRPr sz="1000" baseline="0">
                    <a:latin typeface="Century" panose="02040604050505020304" pitchFamily="18" charset="0"/>
                  </a:defRPr>
                </a:pPr>
                <a:endParaRPr lang="ja-JP"/>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'リンク切公表時非表示（グラフの添え物）'!$W$34:$W$38</c:f>
              <c:strCache>
                <c:ptCount val="5"/>
                <c:pt idx="0">
                  <c:v>農業
(家畜の消化管内発酵、
稲作等)</c:v>
                </c:pt>
                <c:pt idx="1">
                  <c:v>廃棄物
（埋立、排水処理等）</c:v>
                </c:pt>
                <c:pt idx="2">
                  <c:v>燃料の燃焼</c:v>
                </c:pt>
                <c:pt idx="3">
                  <c:v>燃料からの漏出
（天然ガス・石炭生産時の漏出等）</c:v>
                </c:pt>
                <c:pt idx="4">
                  <c:v>工業プロセス及び製品の使用 </c:v>
                </c:pt>
              </c:strCache>
            </c:strRef>
          </c:cat>
          <c:val>
            <c:numRef>
              <c:f>'9.CH4'!$AP$14:$AP$18</c:f>
              <c:numCache>
                <c:formatCode>0.0%</c:formatCode>
                <c:ptCount val="5"/>
                <c:pt idx="0">
                  <c:v>0.6944305709353209</c:v>
                </c:pt>
                <c:pt idx="1">
                  <c:v>0.23874693432800104</c:v>
                </c:pt>
                <c:pt idx="2">
                  <c:v>3.7936784432976552E-2</c:v>
                </c:pt>
                <c:pt idx="3">
                  <c:v>2.7377478268509003E-2</c:v>
                </c:pt>
                <c:pt idx="4" formatCode="0.00%">
                  <c:v>1.5082320351924672E-3</c:v>
                </c:pt>
              </c:numCache>
            </c:numRef>
          </c:val>
          <c:extLst>
            <c:ext xmlns:c16="http://schemas.microsoft.com/office/drawing/2014/chart" uri="{C3380CC4-5D6E-409C-BE32-E72D297353CC}">
              <c16:uniqueId val="{00000005-BC49-446C-9F25-D8920CCB29B9}"/>
            </c:ext>
          </c:extLst>
        </c:ser>
        <c:dLbls>
          <c:showLegendKey val="0"/>
          <c:showVal val="0"/>
          <c:showCatName val="0"/>
          <c:showSerName val="0"/>
          <c:showPercent val="0"/>
          <c:showBubbleSize val="0"/>
          <c:showLeaderLines val="1"/>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4382559797616382"/>
          <c:y val="0.15182193387545578"/>
          <c:w val="0.61155876903266237"/>
          <c:h val="0.67730913248955926"/>
        </c:manualLayout>
      </c:layout>
      <c:doughnutChart>
        <c:varyColors val="1"/>
        <c:ser>
          <c:idx val="1"/>
          <c:order val="0"/>
          <c:tx>
            <c:strRef>
              <c:f>'リンク切公表時非表示（グラフの添え物）'!$BB$34</c:f>
              <c:strCache>
                <c:ptCount val="1"/>
                <c:pt idx="0">
                  <c:v>2017年度</c:v>
                </c:pt>
              </c:strCache>
            </c:strRef>
          </c:tx>
          <c:spPr>
            <a:noFill/>
            <a:ln>
              <a:noFill/>
            </a:ln>
          </c:spPr>
          <c:dLbls>
            <c:dLbl>
              <c:idx val="0"/>
              <c:layout>
                <c:manualLayout>
                  <c:x val="-3.5091865456105291E-4"/>
                  <c:y val="-0.11405043051090973"/>
                </c:manualLayout>
              </c:layout>
              <c:tx>
                <c:rich>
                  <a:bodyPr wrap="square" lIns="38100" tIns="19050" rIns="38100" bIns="19050" anchor="ctr">
                    <a:noAutofit/>
                  </a:bodyPr>
                  <a:lstStyle/>
                  <a:p>
                    <a:pPr>
                      <a:defRPr sz="1400">
                        <a:latin typeface="Century" panose="02040604050505020304" pitchFamily="18" charset="0"/>
                      </a:defRPr>
                    </a:pPr>
                    <a:fld id="{2FD1C98B-8D19-42D8-9095-7BF29EA25A8C}" type="SERIESNAME">
                      <a:rPr lang="ja-JP" altLang="en-US" sz="1400">
                        <a:latin typeface="Century" panose="02040604050505020304" pitchFamily="18" charset="0"/>
                      </a:rPr>
                      <a:pPr>
                        <a:defRPr sz="1400">
                          <a:latin typeface="Century" panose="02040604050505020304" pitchFamily="18" charset="0"/>
                        </a:defRPr>
                      </a:pPr>
                      <a:t>[系列名]</a:t>
                    </a:fld>
                    <a:endParaRPr lang="ja-JP" altLang="en-US" sz="1400" baseline="0">
                      <a:latin typeface="Century" panose="02040604050505020304" pitchFamily="18" charset="0"/>
                    </a:endParaRPr>
                  </a:p>
                  <a:p>
                    <a:pPr>
                      <a:defRPr sz="1400">
                        <a:latin typeface="Century" panose="02040604050505020304" pitchFamily="18" charset="0"/>
                      </a:defRPr>
                    </a:pPr>
                    <a:fld id="{F586A538-C89A-410A-A804-C35A40D81FDA}" type="VALUE">
                      <a:rPr lang="ja-JP" altLang="en-US" sz="1400">
                        <a:latin typeface="Century" panose="02040604050505020304" pitchFamily="18" charset="0"/>
                      </a:rPr>
                      <a:pPr>
                        <a:defRPr sz="1400">
                          <a:latin typeface="Century" panose="02040604050505020304" pitchFamily="18" charset="0"/>
                        </a:defRPr>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55476206960972885"/>
                      <c:h val="0.14229587297377616"/>
                    </c:manualLayout>
                  </c15:layout>
                  <c15:dlblFieldTable/>
                  <c15:showDataLabelsRange val="0"/>
                </c:ext>
                <c:ext xmlns:c16="http://schemas.microsoft.com/office/drawing/2014/chart" uri="{C3380CC4-5D6E-409C-BE32-E72D297353CC}">
                  <c16:uniqueId val="{00000000-29A1-4C04-9F8E-D5C0D7D8F143}"/>
                </c:ext>
              </c:extLst>
            </c:dLbl>
            <c:spPr>
              <a:noFill/>
              <a:ln>
                <a:noFill/>
              </a:ln>
              <a:effectLst/>
            </c:spPr>
            <c:txPr>
              <a:bodyPr wrap="square" lIns="38100" tIns="19050" rIns="38100" bIns="19050" anchor="ctr">
                <a:spAutoFit/>
              </a:bodyPr>
              <a:lstStyle/>
              <a:p>
                <a:pPr>
                  <a:defRPr>
                    <a:latin typeface="Century" panose="02040604050505020304" pitchFamily="18" charset="0"/>
                  </a:defRPr>
                </a:pPr>
                <a:endParaRPr lang="ja-JP"/>
              </a:p>
            </c:txPr>
            <c:showLegendKey val="0"/>
            <c:showVal val="1"/>
            <c:showCatName val="0"/>
            <c:showSerName val="1"/>
            <c:showPercent val="0"/>
            <c:showBubbleSize val="0"/>
            <c:separator>
</c:separator>
            <c:showLeaderLines val="1"/>
            <c:leaderLines>
              <c:spPr>
                <a:ln>
                  <a:noFill/>
                </a:ln>
              </c:spPr>
            </c:leaderLines>
            <c:extLst>
              <c:ext xmlns:c15="http://schemas.microsoft.com/office/drawing/2012/chart" uri="{CE6537A1-D6FC-4f65-9D91-7224C49458BB}"/>
            </c:extLst>
          </c:dLbls>
          <c:cat>
            <c:strRef>
              <c:f>'リンク切公表時非表示（グラフの添え物）'!$W$34:$W$38</c:f>
              <c:strCache>
                <c:ptCount val="5"/>
                <c:pt idx="0">
                  <c:v>農業
(家畜の消化管内発酵、
稲作等)</c:v>
                </c:pt>
                <c:pt idx="1">
                  <c:v>廃棄物
（埋立、排水処理等）</c:v>
                </c:pt>
                <c:pt idx="2">
                  <c:v>燃料の燃焼</c:v>
                </c:pt>
                <c:pt idx="3">
                  <c:v>燃料からの漏出
（天然ガス・石炭生産時の漏出等）</c:v>
                </c:pt>
                <c:pt idx="4">
                  <c:v>工業プロセス及び製品の使用 </c:v>
                </c:pt>
              </c:strCache>
            </c:strRef>
          </c:cat>
          <c:val>
            <c:numRef>
              <c:f>'リンク切公表時非表示（グラフの添え物）'!$BB$35</c:f>
              <c:numCache>
                <c:formatCode>#,##0"万トン"</c:formatCode>
                <c:ptCount val="1"/>
                <c:pt idx="0">
                  <c:v>3010</c:v>
                </c:pt>
              </c:numCache>
            </c:numRef>
          </c:val>
          <c:extLst>
            <c:ext xmlns:c16="http://schemas.microsoft.com/office/drawing/2014/chart" uri="{C3380CC4-5D6E-409C-BE32-E72D297353CC}">
              <c16:uniqueId val="{00000001-29A1-4C04-9F8E-D5C0D7D8F143}"/>
            </c:ext>
          </c:extLst>
        </c:ser>
        <c:ser>
          <c:idx val="0"/>
          <c:order val="1"/>
          <c:tx>
            <c:strRef>
              <c:f>'9.CH4'!$BB$13</c:f>
              <c:strCache>
                <c:ptCount val="1"/>
                <c:pt idx="0">
                  <c:v>2017</c:v>
                </c:pt>
              </c:strCache>
            </c:strRef>
          </c:tx>
          <c:spPr>
            <a:ln>
              <a:solidFill>
                <a:schemeClr val="tx1"/>
              </a:solidFill>
            </a:ln>
          </c:spPr>
          <c:dPt>
            <c:idx val="0"/>
            <c:bubble3D val="0"/>
            <c:spPr>
              <a:solidFill>
                <a:srgbClr val="9999FF"/>
              </a:solidFill>
              <a:ln>
                <a:solidFill>
                  <a:schemeClr val="tx1"/>
                </a:solidFill>
              </a:ln>
            </c:spPr>
            <c:extLst>
              <c:ext xmlns:c16="http://schemas.microsoft.com/office/drawing/2014/chart" uri="{C3380CC4-5D6E-409C-BE32-E72D297353CC}">
                <c16:uniqueId val="{00000002-29A1-4C04-9F8E-D5C0D7D8F143}"/>
              </c:ext>
            </c:extLst>
          </c:dPt>
          <c:dPt>
            <c:idx val="1"/>
            <c:bubble3D val="0"/>
            <c:spPr>
              <a:solidFill>
                <a:srgbClr val="C0504D">
                  <a:lumMod val="75000"/>
                </a:srgbClr>
              </a:solidFill>
              <a:ln>
                <a:solidFill>
                  <a:schemeClr val="tx1"/>
                </a:solidFill>
              </a:ln>
            </c:spPr>
            <c:extLst>
              <c:ext xmlns:c16="http://schemas.microsoft.com/office/drawing/2014/chart" uri="{C3380CC4-5D6E-409C-BE32-E72D297353CC}">
                <c16:uniqueId val="{00000003-29A1-4C04-9F8E-D5C0D7D8F143}"/>
              </c:ext>
            </c:extLst>
          </c:dPt>
          <c:dPt>
            <c:idx val="2"/>
            <c:bubble3D val="0"/>
            <c:spPr>
              <a:solidFill>
                <a:srgbClr val="FFFFCC"/>
              </a:solidFill>
              <a:ln>
                <a:solidFill>
                  <a:schemeClr val="tx1"/>
                </a:solidFill>
              </a:ln>
            </c:spPr>
            <c:extLst>
              <c:ext xmlns:c16="http://schemas.microsoft.com/office/drawing/2014/chart" uri="{C3380CC4-5D6E-409C-BE32-E72D297353CC}">
                <c16:uniqueId val="{00000004-29A1-4C04-9F8E-D5C0D7D8F143}"/>
              </c:ext>
            </c:extLst>
          </c:dPt>
          <c:dPt>
            <c:idx val="3"/>
            <c:bubble3D val="0"/>
            <c:spPr>
              <a:solidFill>
                <a:srgbClr val="CCFFFF"/>
              </a:solidFill>
              <a:ln>
                <a:solidFill>
                  <a:schemeClr val="tx1"/>
                </a:solidFill>
              </a:ln>
            </c:spPr>
            <c:extLst>
              <c:ext xmlns:c16="http://schemas.microsoft.com/office/drawing/2014/chart" uri="{C3380CC4-5D6E-409C-BE32-E72D297353CC}">
                <c16:uniqueId val="{00000005-29A1-4C04-9F8E-D5C0D7D8F143}"/>
              </c:ext>
            </c:extLst>
          </c:dPt>
          <c:dLbls>
            <c:dLbl>
              <c:idx val="0"/>
              <c:layout>
                <c:manualLayout>
                  <c:x val="0.16082204121872937"/>
                  <c:y val="9.2714298621393687E-2"/>
                </c:manualLayout>
              </c:layout>
              <c:numFmt formatCode="0.0%" sourceLinked="0"/>
              <c:spPr>
                <a:noFill/>
                <a:ln>
                  <a:noFill/>
                </a:ln>
                <a:effectLst/>
              </c:spPr>
              <c:txPr>
                <a:bodyPr wrap="square" lIns="38100" tIns="19050" rIns="38100" bIns="19050" anchor="ctr">
                  <a:noAutofit/>
                </a:bodyPr>
                <a:lstStyle/>
                <a:p>
                  <a:pPr>
                    <a:defRPr sz="1000" baseline="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7460916682331643"/>
                      <c:h val="0.20039160185642782"/>
                    </c:manualLayout>
                  </c15:layout>
                </c:ext>
                <c:ext xmlns:c16="http://schemas.microsoft.com/office/drawing/2014/chart" uri="{C3380CC4-5D6E-409C-BE32-E72D297353CC}">
                  <c16:uniqueId val="{00000002-29A1-4C04-9F8E-D5C0D7D8F143}"/>
                </c:ext>
              </c:extLst>
            </c:dLbl>
            <c:dLbl>
              <c:idx val="1"/>
              <c:layout>
                <c:manualLayout>
                  <c:x val="-0.19858756450269729"/>
                  <c:y val="2.6917408347903148E-2"/>
                </c:manualLayout>
              </c:layout>
              <c:numFmt formatCode="0.0%" sourceLinked="0"/>
              <c:spPr>
                <a:noFill/>
                <a:ln>
                  <a:noFill/>
                </a:ln>
                <a:effectLst/>
              </c:spPr>
              <c:txPr>
                <a:bodyPr wrap="square" lIns="38100" tIns="19050" rIns="38100" bIns="19050" anchor="ctr">
                  <a:noAutofit/>
                </a:bodyPr>
                <a:lstStyle/>
                <a:p>
                  <a:pPr>
                    <a:defRPr sz="1000" baseline="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3644694997994231"/>
                      <c:h val="0.14222518662747707"/>
                    </c:manualLayout>
                  </c15:layout>
                </c:ext>
                <c:ext xmlns:c16="http://schemas.microsoft.com/office/drawing/2014/chart" uri="{C3380CC4-5D6E-409C-BE32-E72D297353CC}">
                  <c16:uniqueId val="{00000003-29A1-4C04-9F8E-D5C0D7D8F143}"/>
                </c:ext>
              </c:extLst>
            </c:dLbl>
            <c:dLbl>
              <c:idx val="2"/>
              <c:layout>
                <c:manualLayout>
                  <c:x val="-0.22493595662030427"/>
                  <c:y val="-1.1293134260898906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5739312769251937"/>
                      <c:h val="9.7518430508436782E-2"/>
                    </c:manualLayout>
                  </c15:layout>
                </c:ext>
                <c:ext xmlns:c16="http://schemas.microsoft.com/office/drawing/2014/chart" uri="{C3380CC4-5D6E-409C-BE32-E72D297353CC}">
                  <c16:uniqueId val="{00000004-29A1-4C04-9F8E-D5C0D7D8F143}"/>
                </c:ext>
              </c:extLst>
            </c:dLbl>
            <c:dLbl>
              <c:idx val="3"/>
              <c:layout>
                <c:manualLayout>
                  <c:x val="-0.27905837643625259"/>
                  <c:y val="-0.11047703339414906"/>
                </c:manualLayout>
              </c:layout>
              <c:numFmt formatCode="0.0%" sourceLinked="0"/>
              <c:spPr>
                <a:noFill/>
                <a:ln>
                  <a:noFill/>
                </a:ln>
                <a:effectLst/>
              </c:spPr>
              <c:txPr>
                <a:bodyPr wrap="square" lIns="38100" tIns="19050" rIns="38100" bIns="19050" anchor="ctr">
                  <a:noAutofit/>
                </a:bodyPr>
                <a:lstStyle/>
                <a:p>
                  <a:pPr>
                    <a:defRPr sz="1000" baseline="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7950419853763367"/>
                      <c:h val="0.13510844644934022"/>
                    </c:manualLayout>
                  </c15:layout>
                </c:ext>
                <c:ext xmlns:c16="http://schemas.microsoft.com/office/drawing/2014/chart" uri="{C3380CC4-5D6E-409C-BE32-E72D297353CC}">
                  <c16:uniqueId val="{00000005-29A1-4C04-9F8E-D5C0D7D8F143}"/>
                </c:ext>
              </c:extLst>
            </c:dLbl>
            <c:dLbl>
              <c:idx val="4"/>
              <c:layout>
                <c:manualLayout>
                  <c:x val="0.20022226883809038"/>
                  <c:y val="-0.11912744137447727"/>
                </c:manualLayout>
              </c:layout>
              <c:numFmt formatCode="0.00%" sourceLinked="0"/>
              <c:spPr/>
              <c:txPr>
                <a:bodyPr/>
                <a:lstStyle/>
                <a:p>
                  <a:pPr>
                    <a:defRPr sz="1000" baseline="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3947536205483198"/>
                      <c:h val="0.1033820075877214"/>
                    </c:manualLayout>
                  </c15:layout>
                </c:ext>
                <c:ext xmlns:c16="http://schemas.microsoft.com/office/drawing/2014/chart" uri="{C3380CC4-5D6E-409C-BE32-E72D297353CC}">
                  <c16:uniqueId val="{00000006-29A1-4C04-9F8E-D5C0D7D8F143}"/>
                </c:ext>
              </c:extLst>
            </c:dLbl>
            <c:numFmt formatCode="0.0%" sourceLinked="0"/>
            <c:spPr>
              <a:noFill/>
              <a:ln>
                <a:noFill/>
              </a:ln>
              <a:effectLst/>
            </c:spPr>
            <c:txPr>
              <a:bodyPr wrap="square" lIns="38100" tIns="19050" rIns="38100" bIns="19050" anchor="ctr">
                <a:spAutoFit/>
              </a:bodyPr>
              <a:lstStyle/>
              <a:p>
                <a:pPr>
                  <a:defRPr sz="1000" baseline="0">
                    <a:latin typeface="Century" panose="02040604050505020304" pitchFamily="18" charset="0"/>
                  </a:defRPr>
                </a:pPr>
                <a:endParaRPr lang="ja-JP"/>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'リンク切公表時非表示（グラフの添え物）'!$W$34:$W$38</c:f>
              <c:strCache>
                <c:ptCount val="5"/>
                <c:pt idx="0">
                  <c:v>農業
(家畜の消化管内発酵、
稲作等)</c:v>
                </c:pt>
                <c:pt idx="1">
                  <c:v>廃棄物
（埋立、排水処理等）</c:v>
                </c:pt>
                <c:pt idx="2">
                  <c:v>燃料の燃焼</c:v>
                </c:pt>
                <c:pt idx="3">
                  <c:v>燃料からの漏出
（天然ガス・石炭生産時の漏出等）</c:v>
                </c:pt>
                <c:pt idx="4">
                  <c:v>工業プロセス及び製品の使用 </c:v>
                </c:pt>
              </c:strCache>
            </c:strRef>
          </c:cat>
          <c:val>
            <c:numRef>
              <c:f>'9.CH4'!$BB$14:$BB$18</c:f>
              <c:numCache>
                <c:formatCode>0.0%</c:formatCode>
                <c:ptCount val="5"/>
                <c:pt idx="0">
                  <c:v>0.77498889091866152</c:v>
                </c:pt>
                <c:pt idx="1">
                  <c:v>0.16650452413944225</c:v>
                </c:pt>
                <c:pt idx="2">
                  <c:v>3.0445117801755368E-2</c:v>
                </c:pt>
                <c:pt idx="3">
                  <c:v>2.6641604967739676E-2</c:v>
                </c:pt>
                <c:pt idx="4" formatCode="0.00%">
                  <c:v>1.4198621724012725E-3</c:v>
                </c:pt>
              </c:numCache>
            </c:numRef>
          </c:val>
          <c:extLst>
            <c:ext xmlns:c16="http://schemas.microsoft.com/office/drawing/2014/chart" uri="{C3380CC4-5D6E-409C-BE32-E72D297353CC}">
              <c16:uniqueId val="{00000007-29A1-4C04-9F8E-D5C0D7D8F143}"/>
            </c:ext>
          </c:extLst>
        </c:ser>
        <c:dLbls>
          <c:showLegendKey val="0"/>
          <c:showVal val="0"/>
          <c:showCatName val="0"/>
          <c:showSerName val="0"/>
          <c:showPercent val="0"/>
          <c:showBubbleSize val="0"/>
          <c:showLeaderLines val="1"/>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2"/>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2229435231489969"/>
          <c:y val="0.22358066320576028"/>
          <c:w val="0.61155876903266237"/>
          <c:h val="0.67730913248955926"/>
        </c:manualLayout>
      </c:layout>
      <c:doughnutChart>
        <c:varyColors val="1"/>
        <c:ser>
          <c:idx val="1"/>
          <c:order val="0"/>
          <c:tx>
            <c:strRef>
              <c:f>'リンク切公表時非表示（グラフの添え物）'!$AX$34</c:f>
              <c:strCache>
                <c:ptCount val="1"/>
                <c:pt idx="0">
                  <c:v>2013年度</c:v>
                </c:pt>
              </c:strCache>
            </c:strRef>
          </c:tx>
          <c:spPr>
            <a:noFill/>
            <a:ln>
              <a:noFill/>
            </a:ln>
          </c:spPr>
          <c:dLbls>
            <c:dLbl>
              <c:idx val="0"/>
              <c:layout>
                <c:manualLayout>
                  <c:x val="8.1177965619487773E-4"/>
                  <c:y val="-0.11823589829229444"/>
                </c:manualLayout>
              </c:layout>
              <c:tx>
                <c:rich>
                  <a:bodyPr wrap="square" lIns="38100" tIns="19050" rIns="38100" bIns="19050" anchor="ctr">
                    <a:noAutofit/>
                  </a:bodyPr>
                  <a:lstStyle/>
                  <a:p>
                    <a:pPr>
                      <a:defRPr>
                        <a:latin typeface="Century" panose="02040604050505020304" pitchFamily="18" charset="0"/>
                      </a:defRPr>
                    </a:pPr>
                    <a:fld id="{2FD1C98B-8D19-42D8-9095-7BF29EA25A8C}" type="SERIESNAME">
                      <a:rPr lang="ja-JP" altLang="en-US" sz="1100">
                        <a:latin typeface="Century" panose="02040604050505020304" pitchFamily="18" charset="0"/>
                      </a:rPr>
                      <a:pPr>
                        <a:defRPr>
                          <a:latin typeface="Century" panose="02040604050505020304" pitchFamily="18" charset="0"/>
                        </a:defRPr>
                      </a:pPr>
                      <a:t>[系列名]</a:t>
                    </a:fld>
                    <a:endParaRPr lang="ja-JP" altLang="en-US" sz="1100" baseline="0">
                      <a:latin typeface="Century" panose="02040604050505020304" pitchFamily="18" charset="0"/>
                    </a:endParaRPr>
                  </a:p>
                  <a:p>
                    <a:pPr>
                      <a:defRPr>
                        <a:latin typeface="Century" panose="02040604050505020304" pitchFamily="18" charset="0"/>
                      </a:defRPr>
                    </a:pPr>
                    <a:fld id="{F586A538-C89A-410A-A804-C35A40D81FDA}" type="VALUE">
                      <a:rPr lang="ja-JP" altLang="en-US" sz="1100">
                        <a:latin typeface="Century" panose="02040604050505020304" pitchFamily="18" charset="0"/>
                      </a:rPr>
                      <a:pPr>
                        <a:defRPr>
                          <a:latin typeface="Century" panose="02040604050505020304" pitchFamily="18" charset="0"/>
                        </a:defRPr>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53115653311921907"/>
                      <c:h val="0.15096786304202744"/>
                    </c:manualLayout>
                  </c15:layout>
                  <c15:dlblFieldTable/>
                  <c15:showDataLabelsRange val="0"/>
                </c:ext>
                <c:ext xmlns:c16="http://schemas.microsoft.com/office/drawing/2014/chart" uri="{C3380CC4-5D6E-409C-BE32-E72D297353CC}">
                  <c16:uniqueId val="{00000000-8501-4148-8376-6D861A753884}"/>
                </c:ext>
              </c:extLst>
            </c:dLbl>
            <c:spPr>
              <a:noFill/>
              <a:ln>
                <a:noFill/>
              </a:ln>
              <a:effectLst/>
            </c:spPr>
            <c:showLegendKey val="0"/>
            <c:showVal val="1"/>
            <c:showCatName val="0"/>
            <c:showSerName val="1"/>
            <c:showPercent val="0"/>
            <c:showBubbleSize val="0"/>
            <c:separator>
</c:separator>
            <c:showLeaderLines val="1"/>
            <c:leaderLines>
              <c:spPr>
                <a:ln>
                  <a:noFill/>
                </a:ln>
              </c:spPr>
            </c:leaderLines>
            <c:extLst>
              <c:ext xmlns:c15="http://schemas.microsoft.com/office/drawing/2012/chart" uri="{CE6537A1-D6FC-4f65-9D91-7224C49458BB}"/>
            </c:extLst>
          </c:dLbls>
          <c:cat>
            <c:strRef>
              <c:f>'リンク切公表時非表示（グラフの添え物）'!$W$34:$W$38</c:f>
              <c:strCache>
                <c:ptCount val="5"/>
                <c:pt idx="0">
                  <c:v>農業
(家畜の消化管内発酵、
稲作等)</c:v>
                </c:pt>
                <c:pt idx="1">
                  <c:v>廃棄物
（埋立、排水処理等）</c:v>
                </c:pt>
                <c:pt idx="2">
                  <c:v>燃料の燃焼</c:v>
                </c:pt>
                <c:pt idx="3">
                  <c:v>燃料からの漏出
（天然ガス・石炭生産時の漏出等）</c:v>
                </c:pt>
                <c:pt idx="4">
                  <c:v>工業プロセス及び製品の使用 </c:v>
                </c:pt>
              </c:strCache>
            </c:strRef>
          </c:cat>
          <c:val>
            <c:numRef>
              <c:f>'リンク切公表時非表示（グラフの添え物）'!$AX$35</c:f>
              <c:numCache>
                <c:formatCode>#,##0"万トン"</c:formatCode>
                <c:ptCount val="1"/>
                <c:pt idx="0">
                  <c:v>3230</c:v>
                </c:pt>
              </c:numCache>
            </c:numRef>
          </c:val>
          <c:extLst>
            <c:ext xmlns:c16="http://schemas.microsoft.com/office/drawing/2014/chart" uri="{C3380CC4-5D6E-409C-BE32-E72D297353CC}">
              <c16:uniqueId val="{00000001-8501-4148-8376-6D861A753884}"/>
            </c:ext>
          </c:extLst>
        </c:ser>
        <c:ser>
          <c:idx val="0"/>
          <c:order val="1"/>
          <c:tx>
            <c:strRef>
              <c:f>'9.CH4'!$AX$13</c:f>
              <c:strCache>
                <c:ptCount val="1"/>
                <c:pt idx="0">
                  <c:v>2013</c:v>
                </c:pt>
              </c:strCache>
            </c:strRef>
          </c:tx>
          <c:spPr>
            <a:ln>
              <a:solidFill>
                <a:schemeClr val="tx1"/>
              </a:solidFill>
            </a:ln>
          </c:spPr>
          <c:dPt>
            <c:idx val="0"/>
            <c:bubble3D val="0"/>
            <c:spPr>
              <a:solidFill>
                <a:srgbClr val="9999FF"/>
              </a:solidFill>
              <a:ln>
                <a:solidFill>
                  <a:schemeClr val="tx1"/>
                </a:solidFill>
              </a:ln>
            </c:spPr>
            <c:extLst>
              <c:ext xmlns:c16="http://schemas.microsoft.com/office/drawing/2014/chart" uri="{C3380CC4-5D6E-409C-BE32-E72D297353CC}">
                <c16:uniqueId val="{00000002-8501-4148-8376-6D861A753884}"/>
              </c:ext>
            </c:extLst>
          </c:dPt>
          <c:dPt>
            <c:idx val="1"/>
            <c:bubble3D val="0"/>
            <c:spPr>
              <a:solidFill>
                <a:srgbClr val="C0504D">
                  <a:lumMod val="75000"/>
                </a:srgbClr>
              </a:solidFill>
              <a:ln>
                <a:solidFill>
                  <a:schemeClr val="tx1"/>
                </a:solidFill>
              </a:ln>
            </c:spPr>
            <c:extLst>
              <c:ext xmlns:c16="http://schemas.microsoft.com/office/drawing/2014/chart" uri="{C3380CC4-5D6E-409C-BE32-E72D297353CC}">
                <c16:uniqueId val="{00000003-8501-4148-8376-6D861A753884}"/>
              </c:ext>
            </c:extLst>
          </c:dPt>
          <c:dPt>
            <c:idx val="2"/>
            <c:bubble3D val="0"/>
            <c:spPr>
              <a:solidFill>
                <a:srgbClr val="FFFFCC"/>
              </a:solidFill>
              <a:ln>
                <a:solidFill>
                  <a:schemeClr val="tx1"/>
                </a:solidFill>
              </a:ln>
            </c:spPr>
            <c:extLst>
              <c:ext xmlns:c16="http://schemas.microsoft.com/office/drawing/2014/chart" uri="{C3380CC4-5D6E-409C-BE32-E72D297353CC}">
                <c16:uniqueId val="{00000004-8501-4148-8376-6D861A753884}"/>
              </c:ext>
            </c:extLst>
          </c:dPt>
          <c:dPt>
            <c:idx val="3"/>
            <c:bubble3D val="0"/>
            <c:spPr>
              <a:solidFill>
                <a:srgbClr val="CCFFFF"/>
              </a:solidFill>
              <a:ln>
                <a:solidFill>
                  <a:schemeClr val="tx1"/>
                </a:solidFill>
              </a:ln>
            </c:spPr>
            <c:extLst>
              <c:ext xmlns:c16="http://schemas.microsoft.com/office/drawing/2014/chart" uri="{C3380CC4-5D6E-409C-BE32-E72D297353CC}">
                <c16:uniqueId val="{00000005-8501-4148-8376-6D861A753884}"/>
              </c:ext>
            </c:extLst>
          </c:dPt>
          <c:dLbls>
            <c:dLbl>
              <c:idx val="0"/>
              <c:layout>
                <c:manualLayout>
                  <c:x val="0.16593471622484526"/>
                  <c:y val="0.11300891050507915"/>
                </c:manualLayout>
              </c:layout>
              <c:tx>
                <c:rich>
                  <a:bodyPr wrap="square" lIns="38100" tIns="19050" rIns="38100" bIns="19050" anchor="ctr">
                    <a:noAutofit/>
                  </a:bodyPr>
                  <a:lstStyle/>
                  <a:p>
                    <a:pPr>
                      <a:defRPr sz="1000" baseline="0">
                        <a:latin typeface="Century" panose="02040604050505020304" pitchFamily="18" charset="0"/>
                      </a:defRPr>
                    </a:pPr>
                    <a:fld id="{55FBCDB7-0F9B-4F7A-85B0-E19813D9A854}" type="CATEGORYNAME">
                      <a:rPr lang="en-US" altLang="ja-JP" sz="900" baseline="0">
                        <a:latin typeface="Century" panose="02040604050505020304" pitchFamily="18" charset="0"/>
                      </a:rPr>
                      <a:pPr>
                        <a:defRPr sz="1000" baseline="0">
                          <a:latin typeface="Century" panose="02040604050505020304" pitchFamily="18" charset="0"/>
                        </a:defRPr>
                      </a:pPr>
                      <a:t>[分類名]</a:t>
                    </a:fld>
                    <a:endParaRPr lang="ja-JP" altLang="en-US" sz="900" baseline="0">
                      <a:latin typeface="Century" panose="02040604050505020304" pitchFamily="18" charset="0"/>
                    </a:endParaRPr>
                  </a:p>
                  <a:p>
                    <a:pPr>
                      <a:defRPr sz="1000" baseline="0">
                        <a:latin typeface="Century" panose="02040604050505020304" pitchFamily="18" charset="0"/>
                      </a:defRPr>
                    </a:pPr>
                    <a:fld id="{78A4CF5D-44B2-453A-BF73-0318751B31A8}" type="VALUE">
                      <a:rPr lang="en-US" altLang="ja-JP">
                        <a:latin typeface="Century" panose="02040604050505020304" pitchFamily="18" charset="0"/>
                      </a:rPr>
                      <a:pPr>
                        <a:defRPr sz="1000" baseline="0">
                          <a:latin typeface="Century" panose="02040604050505020304" pitchFamily="18" charset="0"/>
                        </a:defRPr>
                      </a:pPr>
                      <a:t>[値]</a:t>
                    </a:fld>
                    <a:endParaRPr lang="ja-JP" altLang="en-US"/>
                  </a:p>
                </c:rich>
              </c:tx>
              <c:numFmt formatCode="0.0%" sourceLinked="0"/>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31139766455292051"/>
                      <c:h val="0.2534421244080538"/>
                    </c:manualLayout>
                  </c15:layout>
                  <c15:dlblFieldTable/>
                  <c15:showDataLabelsRange val="0"/>
                </c:ext>
                <c:ext xmlns:c16="http://schemas.microsoft.com/office/drawing/2014/chart" uri="{C3380CC4-5D6E-409C-BE32-E72D297353CC}">
                  <c16:uniqueId val="{00000002-8501-4148-8376-6D861A753884}"/>
                </c:ext>
              </c:extLst>
            </c:dLbl>
            <c:dLbl>
              <c:idx val="1"/>
              <c:layout>
                <c:manualLayout>
                  <c:x val="-0.22683107610735306"/>
                  <c:y val="0.16279848868709051"/>
                </c:manualLayout>
              </c:layout>
              <c:tx>
                <c:rich>
                  <a:bodyPr wrap="square" lIns="38100" tIns="19050" rIns="38100" bIns="19050" anchor="ctr">
                    <a:noAutofit/>
                  </a:bodyPr>
                  <a:lstStyle/>
                  <a:p>
                    <a:pPr>
                      <a:defRPr sz="1000" baseline="0">
                        <a:latin typeface="Century" panose="02040604050505020304" pitchFamily="18" charset="0"/>
                      </a:defRPr>
                    </a:pPr>
                    <a:fld id="{ABEA10DD-44EB-458B-A860-97E23412A508}" type="CATEGORYNAME">
                      <a:rPr lang="ja-JP" altLang="en-US" sz="900" baseline="0">
                        <a:latin typeface="Century" panose="02040604050505020304" pitchFamily="18" charset="0"/>
                      </a:rPr>
                      <a:pPr>
                        <a:defRPr sz="1000" baseline="0">
                          <a:latin typeface="Century" panose="02040604050505020304" pitchFamily="18" charset="0"/>
                        </a:defRPr>
                      </a:pPr>
                      <a:t>[分類名]</a:t>
                    </a:fld>
                    <a:endParaRPr lang="ja-JP" altLang="en-US" sz="900" baseline="0">
                      <a:latin typeface="Century" panose="02040604050505020304" pitchFamily="18" charset="0"/>
                    </a:endParaRPr>
                  </a:p>
                  <a:p>
                    <a:pPr>
                      <a:defRPr sz="1000" baseline="0">
                        <a:latin typeface="Century" panose="02040604050505020304" pitchFamily="18" charset="0"/>
                      </a:defRPr>
                    </a:pPr>
                    <a:fld id="{315BF8FB-61F6-4CB4-A864-8BE2FF72A94F}" type="VALUE">
                      <a:rPr lang="en-US" altLang="ja-JP">
                        <a:latin typeface="Century" panose="02040604050505020304" pitchFamily="18" charset="0"/>
                      </a:rPr>
                      <a:pPr>
                        <a:defRPr sz="1000" baseline="0">
                          <a:latin typeface="Century" panose="02040604050505020304" pitchFamily="18" charset="0"/>
                        </a:defRPr>
                      </a:pPr>
                      <a:t>[値]</a:t>
                    </a:fld>
                    <a:endParaRPr lang="ja-JP" altLang="en-US"/>
                  </a:p>
                </c:rich>
              </c:tx>
              <c:numFmt formatCode="0.0%" sourceLinked="0"/>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27907973016545384"/>
                      <c:h val="0.16997511989598446"/>
                    </c:manualLayout>
                  </c15:layout>
                  <c15:dlblFieldTable/>
                  <c15:showDataLabelsRange val="0"/>
                </c:ext>
                <c:ext xmlns:c16="http://schemas.microsoft.com/office/drawing/2014/chart" uri="{C3380CC4-5D6E-409C-BE32-E72D297353CC}">
                  <c16:uniqueId val="{00000003-8501-4148-8376-6D861A753884}"/>
                </c:ext>
              </c:extLst>
            </c:dLbl>
            <c:dLbl>
              <c:idx val="2"/>
              <c:layout>
                <c:manualLayout>
                  <c:x val="-0.23940241890106279"/>
                  <c:y val="-7.1251708427530966E-3"/>
                </c:manualLayout>
              </c:layout>
              <c:tx>
                <c:rich>
                  <a:bodyPr wrap="square" lIns="38100" tIns="19050" rIns="38100" bIns="19050" anchor="ctr">
                    <a:noAutofit/>
                  </a:bodyPr>
                  <a:lstStyle/>
                  <a:p>
                    <a:pPr>
                      <a:defRPr sz="900" baseline="0">
                        <a:latin typeface="Century" panose="02040604050505020304" pitchFamily="18" charset="0"/>
                      </a:defRPr>
                    </a:pPr>
                    <a:fld id="{868B3718-2387-44A0-B95D-D165CB57C710}" type="CATEGORYNAME">
                      <a:rPr lang="ja-JP" altLang="en-US" sz="900" baseline="0">
                        <a:latin typeface="Century" panose="02040604050505020304" pitchFamily="18" charset="0"/>
                      </a:rPr>
                      <a:pPr>
                        <a:defRPr sz="900" baseline="0">
                          <a:latin typeface="Century" panose="02040604050505020304" pitchFamily="18" charset="0"/>
                        </a:defRPr>
                      </a:pPr>
                      <a:t>[分類名]</a:t>
                    </a:fld>
                    <a:endParaRPr lang="ja-JP" altLang="en-US" sz="900" baseline="0">
                      <a:latin typeface="Century" panose="02040604050505020304" pitchFamily="18" charset="0"/>
                    </a:endParaRPr>
                  </a:p>
                  <a:p>
                    <a:pPr>
                      <a:defRPr sz="900" baseline="0">
                        <a:latin typeface="Century" panose="02040604050505020304" pitchFamily="18" charset="0"/>
                      </a:defRPr>
                    </a:pPr>
                    <a:fld id="{9D3E5D02-08D8-485B-85C0-435F7373962C}" type="VALUE">
                      <a:rPr lang="en-US" altLang="ja-JP" sz="900" baseline="0">
                        <a:latin typeface="Century" panose="02040604050505020304" pitchFamily="18" charset="0"/>
                      </a:rPr>
                      <a:pPr>
                        <a:defRPr sz="900" baseline="0">
                          <a:latin typeface="Century" panose="02040604050505020304" pitchFamily="18" charset="0"/>
                        </a:defRPr>
                      </a:pPr>
                      <a:t>[値]</a:t>
                    </a:fld>
                    <a:endParaRPr lang="ja-JP" altLang="en-US"/>
                  </a:p>
                </c:rich>
              </c:tx>
              <c:numFmt formatCode="0.0%" sourceLinked="0"/>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19450348445552543"/>
                      <c:h val="0.11734012241320324"/>
                    </c:manualLayout>
                  </c15:layout>
                  <c15:dlblFieldTable/>
                  <c15:showDataLabelsRange val="0"/>
                </c:ext>
                <c:ext xmlns:c16="http://schemas.microsoft.com/office/drawing/2014/chart" uri="{C3380CC4-5D6E-409C-BE32-E72D297353CC}">
                  <c16:uniqueId val="{00000004-8501-4148-8376-6D861A753884}"/>
                </c:ext>
              </c:extLst>
            </c:dLbl>
            <c:dLbl>
              <c:idx val="3"/>
              <c:layout>
                <c:manualLayout>
                  <c:x val="-0.22710218687369998"/>
                  <c:y val="-0.129213781179391"/>
                </c:manualLayout>
              </c:layout>
              <c:tx>
                <c:rich>
                  <a:bodyPr wrap="square" lIns="38100" tIns="19050" rIns="38100" bIns="19050" anchor="ctr">
                    <a:noAutofit/>
                  </a:bodyPr>
                  <a:lstStyle/>
                  <a:p>
                    <a:pPr>
                      <a:defRPr sz="1000" baseline="0">
                        <a:latin typeface="Century" panose="02040604050505020304" pitchFamily="18" charset="0"/>
                      </a:defRPr>
                    </a:pPr>
                    <a:fld id="{43B1B313-9802-40BD-B900-65DC2D8C9D53}" type="CATEGORYNAME">
                      <a:rPr lang="ja-JP" altLang="en-US" sz="900" baseline="0">
                        <a:latin typeface="Century" panose="02040604050505020304" pitchFamily="18" charset="0"/>
                      </a:rPr>
                      <a:pPr>
                        <a:defRPr sz="1000" baseline="0">
                          <a:latin typeface="Century" panose="02040604050505020304" pitchFamily="18" charset="0"/>
                        </a:defRPr>
                      </a:pPr>
                      <a:t>[分類名]</a:t>
                    </a:fld>
                    <a:endParaRPr lang="ja-JP" altLang="en-US" sz="900" baseline="0">
                      <a:latin typeface="Century" panose="02040604050505020304" pitchFamily="18" charset="0"/>
                    </a:endParaRPr>
                  </a:p>
                  <a:p>
                    <a:pPr>
                      <a:defRPr sz="1000" baseline="0">
                        <a:latin typeface="Century" panose="02040604050505020304" pitchFamily="18" charset="0"/>
                      </a:defRPr>
                    </a:pPr>
                    <a:fld id="{EE73E337-B3F9-4097-954A-70B2FC251B28}" type="VALUE">
                      <a:rPr lang="en-US" altLang="ja-JP">
                        <a:latin typeface="Century" panose="02040604050505020304" pitchFamily="18" charset="0"/>
                      </a:rPr>
                      <a:pPr>
                        <a:defRPr sz="1000" baseline="0">
                          <a:latin typeface="Century" panose="02040604050505020304" pitchFamily="18" charset="0"/>
                        </a:defRPr>
                      </a:pPr>
                      <a:t>[値]</a:t>
                    </a:fld>
                    <a:endParaRPr lang="ja-JP" altLang="en-US"/>
                  </a:p>
                </c:rich>
              </c:tx>
              <c:numFmt formatCode="0.0%" sourceLinked="0"/>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47764726605408825"/>
                      <c:h val="0.16449274186097038"/>
                    </c:manualLayout>
                  </c15:layout>
                  <c15:dlblFieldTable/>
                  <c15:showDataLabelsRange val="0"/>
                </c:ext>
                <c:ext xmlns:c16="http://schemas.microsoft.com/office/drawing/2014/chart" uri="{C3380CC4-5D6E-409C-BE32-E72D297353CC}">
                  <c16:uniqueId val="{00000005-8501-4148-8376-6D861A753884}"/>
                </c:ext>
              </c:extLst>
            </c:dLbl>
            <c:dLbl>
              <c:idx val="4"/>
              <c:layout>
                <c:manualLayout>
                  <c:x val="0.15038648045469766"/>
                  <c:y val="-0.15658848759981395"/>
                </c:manualLayout>
              </c:layout>
              <c:tx>
                <c:rich>
                  <a:bodyPr/>
                  <a:lstStyle/>
                  <a:p>
                    <a:pPr>
                      <a:defRPr sz="1000" baseline="0">
                        <a:latin typeface="Century" panose="02040604050505020304" pitchFamily="18" charset="0"/>
                      </a:defRPr>
                    </a:pPr>
                    <a:fld id="{3E3DEFCA-34C9-44F9-8222-B176A5E62A6C}" type="CATEGORYNAME">
                      <a:rPr lang="ja-JP" altLang="en-US" sz="900">
                        <a:latin typeface="Century" panose="02040604050505020304" pitchFamily="18" charset="0"/>
                      </a:rPr>
                      <a:pPr>
                        <a:defRPr sz="1000" baseline="0">
                          <a:latin typeface="Century" panose="02040604050505020304" pitchFamily="18" charset="0"/>
                        </a:defRPr>
                      </a:pPr>
                      <a:t>[分類名]</a:t>
                    </a:fld>
                    <a:endParaRPr lang="ja-JP" altLang="en-US" sz="900" baseline="0">
                      <a:latin typeface="Century" panose="02040604050505020304" pitchFamily="18" charset="0"/>
                    </a:endParaRPr>
                  </a:p>
                  <a:p>
                    <a:pPr>
                      <a:defRPr sz="1000" baseline="0">
                        <a:latin typeface="Century" panose="02040604050505020304" pitchFamily="18" charset="0"/>
                      </a:defRPr>
                    </a:pPr>
                    <a:fld id="{31FC8531-9CB5-4F32-8F77-2A28473D57DF}" type="VALUE">
                      <a:rPr lang="en-US" altLang="ja-JP">
                        <a:latin typeface="Century" panose="02040604050505020304" pitchFamily="18" charset="0"/>
                      </a:rPr>
                      <a:pPr>
                        <a:defRPr sz="1000" baseline="0">
                          <a:latin typeface="Century" panose="02040604050505020304" pitchFamily="18" charset="0"/>
                        </a:defRPr>
                      </a:pPr>
                      <a:t>[値]</a:t>
                    </a:fld>
                    <a:endParaRPr lang="ja-JP" altLang="en-US"/>
                  </a:p>
                </c:rich>
              </c:tx>
              <c:numFmt formatCode="0.00%" sourceLinked="0"/>
              <c:spPr/>
              <c:showLegendKey val="0"/>
              <c:showVal val="1"/>
              <c:showCatName val="1"/>
              <c:showSerName val="0"/>
              <c:showPercent val="0"/>
              <c:showBubbleSize val="0"/>
              <c:separator>
</c:separator>
              <c:extLst>
                <c:ext xmlns:c15="http://schemas.microsoft.com/office/drawing/2012/chart" uri="{CE6537A1-D6FC-4f65-9D91-7224C49458BB}">
                  <c15:layout>
                    <c:manualLayout>
                      <c:w val="0.38240815320128207"/>
                      <c:h val="0.11245957689383546"/>
                    </c:manualLayout>
                  </c15:layout>
                  <c15:dlblFieldTable/>
                  <c15:showDataLabelsRange val="0"/>
                </c:ext>
                <c:ext xmlns:c16="http://schemas.microsoft.com/office/drawing/2014/chart" uri="{C3380CC4-5D6E-409C-BE32-E72D297353CC}">
                  <c16:uniqueId val="{00000006-8501-4148-8376-6D861A753884}"/>
                </c:ext>
              </c:extLst>
            </c:dLbl>
            <c:numFmt formatCode="0.0%" sourceLinked="0"/>
            <c:spPr>
              <a:noFill/>
              <a:ln>
                <a:noFill/>
              </a:ln>
              <a:effectLst/>
            </c:spPr>
            <c:txPr>
              <a:bodyPr wrap="square" lIns="38100" tIns="19050" rIns="38100" bIns="19050" anchor="ctr">
                <a:spAutoFit/>
              </a:bodyPr>
              <a:lstStyle/>
              <a:p>
                <a:pPr>
                  <a:defRPr sz="1000" baseline="0">
                    <a:latin typeface="Century" panose="02040604050505020304" pitchFamily="18" charset="0"/>
                  </a:defRPr>
                </a:pPr>
                <a:endParaRPr lang="ja-JP"/>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'リンク切公表時非表示（グラフの添え物）'!$W$34:$W$38</c:f>
              <c:strCache>
                <c:ptCount val="5"/>
                <c:pt idx="0">
                  <c:v>農業
(家畜の消化管内発酵、
稲作等)</c:v>
                </c:pt>
                <c:pt idx="1">
                  <c:v>廃棄物
（埋立、排水処理等）</c:v>
                </c:pt>
                <c:pt idx="2">
                  <c:v>燃料の燃焼</c:v>
                </c:pt>
                <c:pt idx="3">
                  <c:v>燃料からの漏出
（天然ガス・石炭生産時の漏出等）</c:v>
                </c:pt>
                <c:pt idx="4">
                  <c:v>工業プロセス及び製品の使用 </c:v>
                </c:pt>
              </c:strCache>
            </c:strRef>
          </c:cat>
          <c:val>
            <c:numRef>
              <c:f>'9.CH4'!$AX$14:$AX$18</c:f>
              <c:numCache>
                <c:formatCode>0.0%</c:formatCode>
                <c:ptCount val="5"/>
                <c:pt idx="0">
                  <c:v>0.76092895107436276</c:v>
                </c:pt>
                <c:pt idx="1">
                  <c:v>0.18171362677155817</c:v>
                </c:pt>
                <c:pt idx="2">
                  <c:v>3.0645210138668433E-2</c:v>
                </c:pt>
                <c:pt idx="3">
                  <c:v>2.5276433434093602E-2</c:v>
                </c:pt>
                <c:pt idx="4" formatCode="0.00%">
                  <c:v>1.4357785813169837E-3</c:v>
                </c:pt>
              </c:numCache>
            </c:numRef>
          </c:val>
          <c:extLst>
            <c:ext xmlns:c16="http://schemas.microsoft.com/office/drawing/2014/chart" uri="{C3380CC4-5D6E-409C-BE32-E72D297353CC}">
              <c16:uniqueId val="{00000007-8501-4148-8376-6D861A753884}"/>
            </c:ext>
          </c:extLst>
        </c:ser>
        <c:dLbls>
          <c:showLegendKey val="0"/>
          <c:showVal val="0"/>
          <c:showCatName val="0"/>
          <c:showSerName val="0"/>
          <c:showPercent val="0"/>
          <c:showBubbleSize val="0"/>
          <c:showLeaderLines val="1"/>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2"/>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9292182388856852"/>
          <c:y val="0.20848250276184885"/>
          <c:w val="0.55057582532473892"/>
          <c:h val="0.67501541040665392"/>
        </c:manualLayout>
      </c:layout>
      <c:doughnutChart>
        <c:varyColors val="1"/>
        <c:ser>
          <c:idx val="1"/>
          <c:order val="0"/>
          <c:tx>
            <c:strRef>
              <c:f>'リンク切公表時非表示（グラフの添え物）'!$BB$37</c:f>
              <c:strCache>
                <c:ptCount val="1"/>
                <c:pt idx="0">
                  <c:v>   in FY2017</c:v>
                </c:pt>
              </c:strCache>
            </c:strRef>
          </c:tx>
          <c:spPr>
            <a:noFill/>
          </c:spPr>
          <c:dLbls>
            <c:dLbl>
              <c:idx val="0"/>
              <c:layout>
                <c:manualLayout>
                  <c:x val="9.6837791541617466E-2"/>
                  <c:y val="-0.10739823123094883"/>
                </c:manualLayout>
              </c:layout>
              <c:tx>
                <c:rich>
                  <a:bodyPr wrap="square" lIns="38100" tIns="19050" rIns="38100" bIns="19050" anchor="ctr" anchorCtr="0">
                    <a:noAutofit/>
                  </a:bodyPr>
                  <a:lstStyle/>
                  <a:p>
                    <a:pPr algn="l">
                      <a:defRPr sz="1100">
                        <a:latin typeface="Century" panose="02040604050505020304" pitchFamily="18" charset="0"/>
                      </a:defRPr>
                    </a:pPr>
                    <a:fld id="{EB5B5B66-8DB5-489A-8D50-22FFB6340167}" type="SERIESNAME">
                      <a:rPr lang="en-US" altLang="ja-JP" sz="1400" baseline="0">
                        <a:latin typeface="Century" panose="02040604050505020304" pitchFamily="18" charset="0"/>
                      </a:rPr>
                      <a:pPr algn="l">
                        <a:defRPr sz="1100">
                          <a:latin typeface="Century" panose="02040604050505020304" pitchFamily="18" charset="0"/>
                        </a:defRPr>
                      </a:pPr>
                      <a:t>[系列名]</a:t>
                    </a:fld>
                    <a:endParaRPr lang="en-US" altLang="ja-JP" sz="1400" baseline="0">
                      <a:latin typeface="Century" panose="02040604050505020304" pitchFamily="18" charset="0"/>
                    </a:endParaRPr>
                  </a:p>
                  <a:p>
                    <a:pPr algn="l">
                      <a:defRPr sz="1100">
                        <a:latin typeface="Century" panose="02040604050505020304" pitchFamily="18" charset="0"/>
                      </a:defRPr>
                    </a:pPr>
                    <a:fld id="{6CCEE0DA-C865-4D5D-AA6D-DDA06A5B991A}" type="VALUE">
                      <a:rPr lang="en-US" altLang="ja-JP" sz="1400" baseline="0">
                        <a:latin typeface="Century" panose="02040604050505020304" pitchFamily="18" charset="0"/>
                      </a:rPr>
                      <a:pPr algn="l">
                        <a:defRPr sz="1100">
                          <a:latin typeface="Century" panose="02040604050505020304" pitchFamily="18" charset="0"/>
                        </a:defRPr>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44351777604562914"/>
                      <c:h val="0.13899145326143258"/>
                    </c:manualLayout>
                  </c15:layout>
                  <c15:dlblFieldTable/>
                  <c15:showDataLabelsRange val="0"/>
                </c:ext>
                <c:ext xmlns:c16="http://schemas.microsoft.com/office/drawing/2014/chart" uri="{C3380CC4-5D6E-409C-BE32-E72D297353CC}">
                  <c16:uniqueId val="{00000000-D73C-4B6A-9DA0-6441EA096F91}"/>
                </c:ext>
              </c:extLst>
            </c:dLbl>
            <c:spPr>
              <a:noFill/>
              <a:ln>
                <a:noFill/>
              </a:ln>
              <a:effectLst/>
            </c:spPr>
            <c:txPr>
              <a:bodyPr wrap="square" lIns="38100" tIns="19050" rIns="38100" bIns="19050" anchor="ctr" anchorCtr="0">
                <a:spAutoFit/>
              </a:bodyPr>
              <a:lstStyle/>
              <a:p>
                <a:pPr algn="l">
                  <a:defRPr sz="1100">
                    <a:latin typeface="Century" panose="02040604050505020304" pitchFamily="18" charset="0"/>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'リンク切公表時非表示（グラフの添え物）'!$X$34:$X$38</c:f>
              <c:strCache>
                <c:ptCount val="5"/>
                <c:pt idx="0">
                  <c:v>Agriculture 
(Enteric fermentation, 
Rice cultivation, etc.)</c:v>
                </c:pt>
                <c:pt idx="1">
                  <c:v>Waste
(Land filling, Wastewater 
treatment, etc.)</c:v>
                </c:pt>
                <c:pt idx="2">
                  <c:v>Fuel Combustion</c:v>
                </c:pt>
                <c:pt idx="3">
                  <c:v>Fugitive Emissions from Fuel
(Natural gas and Coal mining)</c:v>
                </c:pt>
                <c:pt idx="4">
                  <c:v>Industrial Processes and Product Use</c:v>
                </c:pt>
              </c:strCache>
            </c:strRef>
          </c:cat>
          <c:val>
            <c:numRef>
              <c:f>'リンク切公表時非表示（グラフの添え物）'!$BB$38</c:f>
              <c:numCache>
                <c:formatCode>0.0_);[Red]\(0.0\)</c:formatCode>
                <c:ptCount val="1"/>
                <c:pt idx="0">
                  <c:v>30.1</c:v>
                </c:pt>
              </c:numCache>
            </c:numRef>
          </c:val>
          <c:extLst>
            <c:ext xmlns:c16="http://schemas.microsoft.com/office/drawing/2014/chart" uri="{C3380CC4-5D6E-409C-BE32-E72D297353CC}">
              <c16:uniqueId val="{00000001-D73C-4B6A-9DA0-6441EA096F91}"/>
            </c:ext>
          </c:extLst>
        </c:ser>
        <c:ser>
          <c:idx val="0"/>
          <c:order val="1"/>
          <c:tx>
            <c:strRef>
              <c:f>'9.CH4'!$BB$13</c:f>
              <c:strCache>
                <c:ptCount val="1"/>
                <c:pt idx="0">
                  <c:v>2017</c:v>
                </c:pt>
              </c:strCache>
            </c:strRef>
          </c:tx>
          <c:spPr>
            <a:ln>
              <a:solidFill>
                <a:schemeClr val="tx1"/>
              </a:solidFill>
            </a:ln>
          </c:spPr>
          <c:dPt>
            <c:idx val="0"/>
            <c:bubble3D val="0"/>
            <c:spPr>
              <a:solidFill>
                <a:srgbClr val="9999FF"/>
              </a:solidFill>
              <a:ln>
                <a:solidFill>
                  <a:schemeClr val="tx1"/>
                </a:solidFill>
              </a:ln>
            </c:spPr>
            <c:extLst>
              <c:ext xmlns:c16="http://schemas.microsoft.com/office/drawing/2014/chart" uri="{C3380CC4-5D6E-409C-BE32-E72D297353CC}">
                <c16:uniqueId val="{00000002-D73C-4B6A-9DA0-6441EA096F91}"/>
              </c:ext>
            </c:extLst>
          </c:dPt>
          <c:dPt>
            <c:idx val="1"/>
            <c:bubble3D val="0"/>
            <c:spPr>
              <a:solidFill>
                <a:srgbClr val="C0504D">
                  <a:lumMod val="75000"/>
                </a:srgbClr>
              </a:solidFill>
              <a:ln>
                <a:solidFill>
                  <a:schemeClr val="tx1"/>
                </a:solidFill>
              </a:ln>
            </c:spPr>
            <c:extLst>
              <c:ext xmlns:c16="http://schemas.microsoft.com/office/drawing/2014/chart" uri="{C3380CC4-5D6E-409C-BE32-E72D297353CC}">
                <c16:uniqueId val="{00000003-D73C-4B6A-9DA0-6441EA096F91}"/>
              </c:ext>
            </c:extLst>
          </c:dPt>
          <c:dPt>
            <c:idx val="2"/>
            <c:bubble3D val="0"/>
            <c:spPr>
              <a:solidFill>
                <a:srgbClr val="FFFFCC"/>
              </a:solidFill>
              <a:ln>
                <a:solidFill>
                  <a:schemeClr val="tx1"/>
                </a:solidFill>
              </a:ln>
            </c:spPr>
            <c:extLst>
              <c:ext xmlns:c16="http://schemas.microsoft.com/office/drawing/2014/chart" uri="{C3380CC4-5D6E-409C-BE32-E72D297353CC}">
                <c16:uniqueId val="{00000004-D73C-4B6A-9DA0-6441EA096F91}"/>
              </c:ext>
            </c:extLst>
          </c:dPt>
          <c:dPt>
            <c:idx val="3"/>
            <c:bubble3D val="0"/>
            <c:spPr>
              <a:solidFill>
                <a:srgbClr val="CCFFFF"/>
              </a:solidFill>
              <a:ln>
                <a:solidFill>
                  <a:schemeClr val="tx1"/>
                </a:solidFill>
              </a:ln>
            </c:spPr>
            <c:extLst>
              <c:ext xmlns:c16="http://schemas.microsoft.com/office/drawing/2014/chart" uri="{C3380CC4-5D6E-409C-BE32-E72D297353CC}">
                <c16:uniqueId val="{00000005-D73C-4B6A-9DA0-6441EA096F91}"/>
              </c:ext>
            </c:extLst>
          </c:dPt>
          <c:dLbls>
            <c:dLbl>
              <c:idx val="0"/>
              <c:layout>
                <c:manualLayout>
                  <c:x val="0.11879041028745232"/>
                  <c:y val="0.11679516498888953"/>
                </c:manualLayout>
              </c:layout>
              <c:numFmt formatCode="0.0%" sourceLinked="0"/>
              <c:spPr>
                <a:noFill/>
                <a:ln>
                  <a:noFill/>
                </a:ln>
                <a:effectLst/>
              </c:spPr>
              <c:txPr>
                <a:bodyPr wrap="square" lIns="38100" tIns="19050" rIns="38100" bIns="19050" anchor="ctr">
                  <a:noAutofit/>
                </a:bodyPr>
                <a:lstStyle/>
                <a:p>
                  <a:pPr>
                    <a:defRPr sz="9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5765251927031407"/>
                      <c:h val="0.16228201017276125"/>
                    </c:manualLayout>
                  </c15:layout>
                </c:ext>
                <c:ext xmlns:c16="http://schemas.microsoft.com/office/drawing/2014/chart" uri="{C3380CC4-5D6E-409C-BE32-E72D297353CC}">
                  <c16:uniqueId val="{00000002-D73C-4B6A-9DA0-6441EA096F91}"/>
                </c:ext>
              </c:extLst>
            </c:dLbl>
            <c:dLbl>
              <c:idx val="1"/>
              <c:layout>
                <c:manualLayout>
                  <c:x val="-0.21477691844536032"/>
                  <c:y val="1.280732126308678E-2"/>
                </c:manualLayout>
              </c:layout>
              <c:numFmt formatCode="0.0%" sourceLinked="0"/>
              <c:spPr>
                <a:noFill/>
                <a:ln>
                  <a:noFill/>
                </a:ln>
                <a:effectLst/>
              </c:spPr>
              <c:txPr>
                <a:bodyPr wrap="square" lIns="38100" tIns="19050" rIns="38100" bIns="19050" anchor="ctr">
                  <a:noAutofit/>
                </a:bodyPr>
                <a:lstStyle/>
                <a:p>
                  <a:pPr>
                    <a:defRPr sz="9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728551730226158"/>
                      <c:h val="0.16254902588323678"/>
                    </c:manualLayout>
                  </c15:layout>
                </c:ext>
                <c:ext xmlns:c16="http://schemas.microsoft.com/office/drawing/2014/chart" uri="{C3380CC4-5D6E-409C-BE32-E72D297353CC}">
                  <c16:uniqueId val="{00000003-D73C-4B6A-9DA0-6441EA096F91}"/>
                </c:ext>
              </c:extLst>
            </c:dLbl>
            <c:dLbl>
              <c:idx val="2"/>
              <c:layout>
                <c:manualLayout>
                  <c:x val="-0.23544893378765183"/>
                  <c:y val="-1.5553022708950334E-2"/>
                </c:manualLayout>
              </c:layout>
              <c:numFmt formatCode="0.0%" sourceLinked="0"/>
              <c:spPr>
                <a:noFill/>
                <a:ln>
                  <a:noFill/>
                </a:ln>
                <a:effectLst/>
              </c:spPr>
              <c:txPr>
                <a:bodyPr wrap="square" lIns="38100" tIns="19050" rIns="38100" bIns="19050" anchor="ctr">
                  <a:noAutofit/>
                </a:bodyPr>
                <a:lstStyle/>
                <a:p>
                  <a:pPr>
                    <a:defRPr sz="9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8642418008208056"/>
                      <c:h val="8.4260393347080478E-2"/>
                    </c:manualLayout>
                  </c15:layout>
                </c:ext>
                <c:ext xmlns:c16="http://schemas.microsoft.com/office/drawing/2014/chart" uri="{C3380CC4-5D6E-409C-BE32-E72D297353CC}">
                  <c16:uniqueId val="{00000004-D73C-4B6A-9DA0-6441EA096F91}"/>
                </c:ext>
              </c:extLst>
            </c:dLbl>
            <c:dLbl>
              <c:idx val="3"/>
              <c:layout>
                <c:manualLayout>
                  <c:x val="-0.20527612707228449"/>
                  <c:y val="-0.13274535368134771"/>
                </c:manualLayout>
              </c:layout>
              <c:numFmt formatCode="0.0%" sourceLinked="0"/>
              <c:spPr>
                <a:noFill/>
                <a:ln>
                  <a:noFill/>
                </a:ln>
                <a:effectLst/>
              </c:spPr>
              <c:txPr>
                <a:bodyPr wrap="square" lIns="38100" tIns="19050" rIns="38100" bIns="19050" anchor="ctr" anchorCtr="0">
                  <a:noAutofit/>
                </a:bodyPr>
                <a:lstStyle/>
                <a:p>
                  <a:pPr algn="ctr">
                    <a:defRPr sz="9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165860478416192"/>
                      <c:h val="0.13880098031909663"/>
                    </c:manualLayout>
                  </c15:layout>
                </c:ext>
                <c:ext xmlns:c16="http://schemas.microsoft.com/office/drawing/2014/chart" uri="{C3380CC4-5D6E-409C-BE32-E72D297353CC}">
                  <c16:uniqueId val="{00000005-D73C-4B6A-9DA0-6441EA096F91}"/>
                </c:ext>
              </c:extLst>
            </c:dLbl>
            <c:dLbl>
              <c:idx val="4"/>
              <c:layout>
                <c:manualLayout>
                  <c:x val="0.15018472042555517"/>
                  <c:y val="-9.3112381196825675E-2"/>
                </c:manualLayout>
              </c:layout>
              <c:numFmt formatCode="0.00%" sourceLinked="0"/>
              <c:spPr>
                <a:noFill/>
                <a:ln>
                  <a:noFill/>
                </a:ln>
                <a:effectLst/>
              </c:spPr>
              <c:txPr>
                <a:bodyPr wrap="square" lIns="38100" tIns="19050" rIns="38100" bIns="19050" anchor="ctr" anchorCtr="0">
                  <a:noAutofit/>
                </a:bodyPr>
                <a:lstStyle/>
                <a:p>
                  <a:pPr algn="ctr">
                    <a:defRPr sz="9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504407488483027"/>
                      <c:h val="0.10580963026999156"/>
                    </c:manualLayout>
                  </c15:layout>
                </c:ext>
                <c:ext xmlns:c16="http://schemas.microsoft.com/office/drawing/2014/chart" uri="{C3380CC4-5D6E-409C-BE32-E72D297353CC}">
                  <c16:uniqueId val="{00000006-D73C-4B6A-9DA0-6441EA096F91}"/>
                </c:ext>
              </c:extLst>
            </c:dLbl>
            <c:dLbl>
              <c:idx val="5"/>
              <c:layout>
                <c:manualLayout>
                  <c:x val="0.11561169951899498"/>
                  <c:y val="-0.23192908249934727"/>
                </c:manualLayout>
              </c:layout>
              <c:numFmt formatCode="0.0%" sourceLinked="0"/>
              <c:spPr>
                <a:noFill/>
                <a:ln>
                  <a:noFill/>
                </a:ln>
                <a:effectLst/>
              </c:spPr>
              <c:txPr>
                <a:bodyPr wrap="square" lIns="38100" tIns="19050" rIns="38100" bIns="19050" anchor="ctr" anchorCtr="0">
                  <a:noAutofit/>
                </a:bodyPr>
                <a:lstStyle/>
                <a:p>
                  <a:pPr algn="l">
                    <a:defRPr sz="9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8889761583892653"/>
                      <c:h val="5.46017020835367E-2"/>
                    </c:manualLayout>
                  </c15:layout>
                </c:ext>
                <c:ext xmlns:c16="http://schemas.microsoft.com/office/drawing/2014/chart" uri="{C3380CC4-5D6E-409C-BE32-E72D297353CC}">
                  <c16:uniqueId val="{00000007-D73C-4B6A-9DA0-6441EA096F91}"/>
                </c:ext>
              </c:extLst>
            </c:dLbl>
            <c:dLbl>
              <c:idx val="6"/>
              <c:layout>
                <c:manualLayout>
                  <c:x val="0.26101714962698552"/>
                  <c:y val="-0.19856839464125328"/>
                </c:manualLayout>
              </c:layout>
              <c:numFmt formatCode="0.0%" sourceLinked="0"/>
              <c:spPr>
                <a:noFill/>
                <a:ln>
                  <a:noFill/>
                </a:ln>
                <a:effectLst/>
              </c:spPr>
              <c:txPr>
                <a:bodyPr wrap="square" lIns="38100" tIns="19050" rIns="38100" bIns="19050" anchor="ctr" anchorCtr="0">
                  <a:noAutofit/>
                </a:bodyPr>
                <a:lstStyle/>
                <a:p>
                  <a:pPr algn="l">
                    <a:defRPr sz="9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48170903348552513"/>
                      <c:h val="5.2977478523117218E-2"/>
                    </c:manualLayout>
                  </c15:layout>
                </c:ext>
                <c:ext xmlns:c16="http://schemas.microsoft.com/office/drawing/2014/chart" uri="{C3380CC4-5D6E-409C-BE32-E72D297353CC}">
                  <c16:uniqueId val="{00000008-D73C-4B6A-9DA0-6441EA096F91}"/>
                </c:ext>
              </c:extLst>
            </c:dLbl>
            <c:dLbl>
              <c:idx val="7"/>
              <c:layout>
                <c:manualLayout>
                  <c:x val="0.15966443120820537"/>
                  <c:y val="-0.16599296224281573"/>
                </c:manualLayout>
              </c:layout>
              <c:numFmt formatCode="0.0%" sourceLinked="0"/>
              <c:spPr>
                <a:noFill/>
                <a:ln>
                  <a:noFill/>
                </a:ln>
                <a:effectLst/>
              </c:spPr>
              <c:txPr>
                <a:bodyPr wrap="square" lIns="38100" tIns="19050" rIns="38100" bIns="19050" anchor="ctr" anchorCtr="0">
                  <a:noAutofit/>
                </a:bodyPr>
                <a:lstStyle/>
                <a:p>
                  <a:pPr algn="l">
                    <a:defRPr sz="9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8159204574799562"/>
                      <c:h val="5.7412040879523472E-2"/>
                    </c:manualLayout>
                  </c15:layout>
                </c:ext>
                <c:ext xmlns:c16="http://schemas.microsoft.com/office/drawing/2014/chart" uri="{C3380CC4-5D6E-409C-BE32-E72D297353CC}">
                  <c16:uniqueId val="{00000009-D73C-4B6A-9DA0-6441EA096F91}"/>
                </c:ext>
              </c:extLst>
            </c:dLbl>
            <c:dLbl>
              <c:idx val="8"/>
              <c:layout>
                <c:manualLayout>
                  <c:x val="0.15056543572207487"/>
                  <c:y val="-0.13067117915127491"/>
                </c:manualLayout>
              </c:layout>
              <c:numFmt formatCode="0.0%" sourceLinked="0"/>
              <c:spPr>
                <a:noFill/>
                <a:ln>
                  <a:noFill/>
                </a:ln>
                <a:effectLst/>
              </c:spPr>
              <c:txPr>
                <a:bodyPr wrap="square" lIns="38100" tIns="19050" rIns="38100" bIns="19050" anchor="ctr" anchorCtr="0">
                  <a:noAutofit/>
                </a:bodyPr>
                <a:lstStyle/>
                <a:p>
                  <a:pPr algn="l">
                    <a:defRPr sz="9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12560996194056"/>
                      <c:h val="5.756757400551045E-2"/>
                    </c:manualLayout>
                  </c15:layout>
                </c:ext>
                <c:ext xmlns:c16="http://schemas.microsoft.com/office/drawing/2014/chart" uri="{C3380CC4-5D6E-409C-BE32-E72D297353CC}">
                  <c16:uniqueId val="{0000000A-D73C-4B6A-9DA0-6441EA096F91}"/>
                </c:ext>
              </c:extLst>
            </c:dLbl>
            <c:dLbl>
              <c:idx val="9"/>
              <c:layout>
                <c:manualLayout>
                  <c:x val="0.18563216290703199"/>
                  <c:y val="-9.7873773425133689E-2"/>
                </c:manualLayout>
              </c:layout>
              <c:numFmt formatCode="0.0%" sourceLinked="0"/>
              <c:spPr>
                <a:noFill/>
                <a:ln>
                  <a:noFill/>
                </a:ln>
                <a:effectLst/>
              </c:spPr>
              <c:txPr>
                <a:bodyPr wrap="square" lIns="38100" tIns="19050" rIns="38100" bIns="19050" anchor="ctr" anchorCtr="0">
                  <a:noAutofit/>
                </a:bodyPr>
                <a:lstStyle/>
                <a:p>
                  <a:pPr algn="l">
                    <a:defRPr sz="9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3588439724359703"/>
                      <c:h val="5.1635830161562951E-2"/>
                    </c:manualLayout>
                  </c15:layout>
                </c:ext>
                <c:ext xmlns:c16="http://schemas.microsoft.com/office/drawing/2014/chart" uri="{C3380CC4-5D6E-409C-BE32-E72D297353CC}">
                  <c16:uniqueId val="{0000000B-D73C-4B6A-9DA0-6441EA096F91}"/>
                </c:ext>
              </c:extLst>
            </c:dLbl>
            <c:numFmt formatCode="0.0%" sourceLinked="0"/>
            <c:spPr>
              <a:noFill/>
              <a:ln>
                <a:noFill/>
              </a:ln>
              <a:effectLst/>
            </c:spPr>
            <c:txPr>
              <a:bodyPr wrap="square" lIns="38100" tIns="19050" rIns="38100" bIns="19050" anchor="ctr">
                <a:spAutoFit/>
              </a:bodyPr>
              <a:lstStyle/>
              <a:p>
                <a:pPr>
                  <a:defRPr sz="900">
                    <a:latin typeface="Century" panose="02040604050505020304" pitchFamily="18" charset="0"/>
                  </a:defRPr>
                </a:pPr>
                <a:endParaRPr lang="ja-JP"/>
              </a:p>
            </c:txPr>
            <c:showLegendKey val="0"/>
            <c:showVal val="1"/>
            <c:showCatName val="1"/>
            <c:showSerName val="0"/>
            <c:showPercent val="0"/>
            <c:showBubbleSize val="0"/>
            <c:showLeaderLines val="0"/>
            <c:extLst>
              <c:ext xmlns:c15="http://schemas.microsoft.com/office/drawing/2012/chart" uri="{CE6537A1-D6FC-4f65-9D91-7224C49458BB}"/>
            </c:extLst>
          </c:dLbls>
          <c:cat>
            <c:strRef>
              <c:f>'リンク切公表時非表示（グラフの添え物）'!$X$34:$X$38</c:f>
              <c:strCache>
                <c:ptCount val="5"/>
                <c:pt idx="0">
                  <c:v>Agriculture 
(Enteric fermentation, 
Rice cultivation, etc.)</c:v>
                </c:pt>
                <c:pt idx="1">
                  <c:v>Waste
(Land filling, Wastewater 
treatment, etc.)</c:v>
                </c:pt>
                <c:pt idx="2">
                  <c:v>Fuel Combustion</c:v>
                </c:pt>
                <c:pt idx="3">
                  <c:v>Fugitive Emissions from Fuel
(Natural gas and Coal mining)</c:v>
                </c:pt>
                <c:pt idx="4">
                  <c:v>Industrial Processes and Product Use</c:v>
                </c:pt>
              </c:strCache>
            </c:strRef>
          </c:cat>
          <c:val>
            <c:numRef>
              <c:f>'9.CH4'!$BB$14:$BB$18</c:f>
              <c:numCache>
                <c:formatCode>0.0%</c:formatCode>
                <c:ptCount val="5"/>
                <c:pt idx="0">
                  <c:v>0.77498889091866152</c:v>
                </c:pt>
                <c:pt idx="1">
                  <c:v>0.16650452413944225</c:v>
                </c:pt>
                <c:pt idx="2">
                  <c:v>3.0445117801755368E-2</c:v>
                </c:pt>
                <c:pt idx="3">
                  <c:v>2.6641604967739676E-2</c:v>
                </c:pt>
                <c:pt idx="4" formatCode="0.00%">
                  <c:v>1.4198621724012725E-3</c:v>
                </c:pt>
              </c:numCache>
            </c:numRef>
          </c:val>
          <c:extLst>
            <c:ext xmlns:c16="http://schemas.microsoft.com/office/drawing/2014/chart" uri="{C3380CC4-5D6E-409C-BE32-E72D297353CC}">
              <c16:uniqueId val="{0000000C-D73C-4B6A-9DA0-6441EA096F91}"/>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85915445263772"/>
          <c:y val="0.16372939689294219"/>
          <c:w val="0.67999514475359146"/>
          <c:h val="0.69970551176144768"/>
        </c:manualLayout>
      </c:layout>
      <c:lineChart>
        <c:grouping val="standard"/>
        <c:varyColors val="0"/>
        <c:ser>
          <c:idx val="0"/>
          <c:order val="0"/>
          <c:tx>
            <c:strRef>
              <c:f>'リンク切公表時非表示（グラフの添え物）'!$W$12</c:f>
              <c:strCache>
                <c:ptCount val="1"/>
                <c:pt idx="0">
                  <c:v>非エネルギー起源CO₂</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'1.Total'!$AA$4:$BE$4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'1.Total'!$AA$7:$BE$7</c:f>
              <c:numCache>
                <c:formatCode>#,##0.0_ </c:formatCode>
                <c:ptCount val="28"/>
                <c:pt idx="0">
                  <c:v>96.416964925437355</c:v>
                </c:pt>
                <c:pt idx="1">
                  <c:v>97.490192562324978</c:v>
                </c:pt>
                <c:pt idx="2">
                  <c:v>98.972370944795927</c:v>
                </c:pt>
                <c:pt idx="3">
                  <c:v>96.530472087713733</c:v>
                </c:pt>
                <c:pt idx="4">
                  <c:v>101.56807635631895</c:v>
                </c:pt>
                <c:pt idx="5">
                  <c:v>102.63853499698081</c:v>
                </c:pt>
                <c:pt idx="6">
                  <c:v>103.9791335388482</c:v>
                </c:pt>
                <c:pt idx="7">
                  <c:v>102.90308485546988</c:v>
                </c:pt>
                <c:pt idx="8">
                  <c:v>96.597470269016057</c:v>
                </c:pt>
                <c:pt idx="9">
                  <c:v>96.858720979513194</c:v>
                </c:pt>
                <c:pt idx="10">
                  <c:v>98.898082545478971</c:v>
                </c:pt>
                <c:pt idx="11">
                  <c:v>96.760334163341597</c:v>
                </c:pt>
                <c:pt idx="12">
                  <c:v>94.089009650961472</c:v>
                </c:pt>
                <c:pt idx="13">
                  <c:v>93.861431144475574</c:v>
                </c:pt>
                <c:pt idx="14">
                  <c:v>92.891432925425008</c:v>
                </c:pt>
                <c:pt idx="15">
                  <c:v>92.976226122408633</c:v>
                </c:pt>
                <c:pt idx="16">
                  <c:v>91.561531793753659</c:v>
                </c:pt>
                <c:pt idx="17">
                  <c:v>91.378557470644139</c:v>
                </c:pt>
                <c:pt idx="18">
                  <c:v>87.90206143368134</c:v>
                </c:pt>
                <c:pt idx="19">
                  <c:v>78.3019849777709</c:v>
                </c:pt>
                <c:pt idx="20">
                  <c:v>79.799792477124285</c:v>
                </c:pt>
                <c:pt idx="21">
                  <c:v>78.849194487068075</c:v>
                </c:pt>
                <c:pt idx="22">
                  <c:v>80.807706154651541</c:v>
                </c:pt>
                <c:pt idx="23">
                  <c:v>82.120479522458339</c:v>
                </c:pt>
                <c:pt idx="24">
                  <c:v>80.524304969565605</c:v>
                </c:pt>
                <c:pt idx="25">
                  <c:v>79.441624213936478</c:v>
                </c:pt>
                <c:pt idx="26">
                  <c:v>79.10583786869023</c:v>
                </c:pt>
                <c:pt idx="27">
                  <c:v>79.330149636381989</c:v>
                </c:pt>
              </c:numCache>
            </c:numRef>
          </c:val>
          <c:smooth val="0"/>
          <c:extLst>
            <c:ext xmlns:c16="http://schemas.microsoft.com/office/drawing/2014/chart" uri="{C3380CC4-5D6E-409C-BE32-E72D297353CC}">
              <c16:uniqueId val="{00000000-33AE-4DB0-8707-4A0DD538BA66}"/>
            </c:ext>
          </c:extLst>
        </c:ser>
        <c:ser>
          <c:idx val="1"/>
          <c:order val="1"/>
          <c:tx>
            <c:strRef>
              <c:f>'リンク切公表時非表示（グラフの添え物）'!$W$13</c:f>
              <c:strCache>
                <c:ptCount val="1"/>
                <c:pt idx="0">
                  <c:v>CH₄</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'1.Total'!$AA$4:$BE$4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'1.Total'!$AA$8:$BE$8</c:f>
              <c:numCache>
                <c:formatCode>#,##0.0_ </c:formatCode>
                <c:ptCount val="28"/>
                <c:pt idx="0">
                  <c:v>44.346645520021177</c:v>
                </c:pt>
                <c:pt idx="1">
                  <c:v>43.184488083340256</c:v>
                </c:pt>
                <c:pt idx="2">
                  <c:v>44.044231903064912</c:v>
                </c:pt>
                <c:pt idx="3">
                  <c:v>39.954974160233121</c:v>
                </c:pt>
                <c:pt idx="4">
                  <c:v>43.345754411071916</c:v>
                </c:pt>
                <c:pt idx="5">
                  <c:v>41.86540907423818</c:v>
                </c:pt>
                <c:pt idx="6">
                  <c:v>40.669697131570409</c:v>
                </c:pt>
                <c:pt idx="7">
                  <c:v>39.925005858688472</c:v>
                </c:pt>
                <c:pt idx="8">
                  <c:v>38.06810668609949</c:v>
                </c:pt>
                <c:pt idx="9">
                  <c:v>37.955415384151912</c:v>
                </c:pt>
                <c:pt idx="10">
                  <c:v>37.950868873741655</c:v>
                </c:pt>
                <c:pt idx="11">
                  <c:v>37.069874536831314</c:v>
                </c:pt>
                <c:pt idx="12">
                  <c:v>36.34182845436171</c:v>
                </c:pt>
                <c:pt idx="13">
                  <c:v>34.868060874803163</c:v>
                </c:pt>
                <c:pt idx="14">
                  <c:v>35.871730515897539</c:v>
                </c:pt>
                <c:pt idx="15">
                  <c:v>35.6656384100312</c:v>
                </c:pt>
                <c:pt idx="16">
                  <c:v>35.039193058078489</c:v>
                </c:pt>
                <c:pt idx="17">
                  <c:v>35.278439871608022</c:v>
                </c:pt>
                <c:pt idx="18">
                  <c:v>34.947685281124024</c:v>
                </c:pt>
                <c:pt idx="19">
                  <c:v>33.984702324108028</c:v>
                </c:pt>
                <c:pt idx="20">
                  <c:v>34.496989387805378</c:v>
                </c:pt>
                <c:pt idx="21">
                  <c:v>33.501054569977299</c:v>
                </c:pt>
                <c:pt idx="22">
                  <c:v>32.642885315146721</c:v>
                </c:pt>
                <c:pt idx="23">
                  <c:v>32.287734281059961</c:v>
                </c:pt>
                <c:pt idx="24">
                  <c:v>31.654605520689984</c:v>
                </c:pt>
                <c:pt idx="25">
                  <c:v>30.830421502627392</c:v>
                </c:pt>
                <c:pt idx="26">
                  <c:v>30.504056315853035</c:v>
                </c:pt>
                <c:pt idx="27">
                  <c:v>30.064374821601259</c:v>
                </c:pt>
              </c:numCache>
            </c:numRef>
          </c:val>
          <c:smooth val="0"/>
          <c:extLst>
            <c:ext xmlns:c16="http://schemas.microsoft.com/office/drawing/2014/chart" uri="{C3380CC4-5D6E-409C-BE32-E72D297353CC}">
              <c16:uniqueId val="{00000001-33AE-4DB0-8707-4A0DD538BA66}"/>
            </c:ext>
          </c:extLst>
        </c:ser>
        <c:ser>
          <c:idx val="2"/>
          <c:order val="2"/>
          <c:tx>
            <c:strRef>
              <c:f>'リンク切公表時非表示（グラフの添え物）'!$W$14</c:f>
              <c:strCache>
                <c:ptCount val="1"/>
                <c:pt idx="0">
                  <c:v>N₂O</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'1.Total'!$AA$4:$BE$4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'1.Total'!$AA$9:$BE$9</c:f>
              <c:numCache>
                <c:formatCode>#,##0.0_ </c:formatCode>
                <c:ptCount val="28"/>
                <c:pt idx="0">
                  <c:v>31.787779583662257</c:v>
                </c:pt>
                <c:pt idx="1">
                  <c:v>31.51316669324034</c:v>
                </c:pt>
                <c:pt idx="2">
                  <c:v>31.69733729888333</c:v>
                </c:pt>
                <c:pt idx="3">
                  <c:v>31.56898260487317</c:v>
                </c:pt>
                <c:pt idx="4">
                  <c:v>32.835523634919845</c:v>
                </c:pt>
                <c:pt idx="5">
                  <c:v>33.160843935355402</c:v>
                </c:pt>
                <c:pt idx="6">
                  <c:v>34.299293341287836</c:v>
                </c:pt>
                <c:pt idx="7">
                  <c:v>35.095409009041006</c:v>
                </c:pt>
                <c:pt idx="8">
                  <c:v>33.509194381912785</c:v>
                </c:pt>
                <c:pt idx="9">
                  <c:v>27.36089739097644</c:v>
                </c:pt>
                <c:pt idx="10">
                  <c:v>29.87559211002749</c:v>
                </c:pt>
                <c:pt idx="11">
                  <c:v>26.29089680759785</c:v>
                </c:pt>
                <c:pt idx="12">
                  <c:v>25.757884680243659</c:v>
                </c:pt>
                <c:pt idx="13">
                  <c:v>25.620393680818029</c:v>
                </c:pt>
                <c:pt idx="14">
                  <c:v>25.462294499857165</c:v>
                </c:pt>
                <c:pt idx="15">
                  <c:v>25.049427272352396</c:v>
                </c:pt>
                <c:pt idx="16">
                  <c:v>24.938942207620396</c:v>
                </c:pt>
                <c:pt idx="17">
                  <c:v>24.319041483297081</c:v>
                </c:pt>
                <c:pt idx="18">
                  <c:v>23.523366290820068</c:v>
                </c:pt>
                <c:pt idx="19">
                  <c:v>22.87041913822808</c:v>
                </c:pt>
                <c:pt idx="20">
                  <c:v>22.281746391708563</c:v>
                </c:pt>
                <c:pt idx="21">
                  <c:v>21.866712936295272</c:v>
                </c:pt>
                <c:pt idx="22">
                  <c:v>21.532342177732524</c:v>
                </c:pt>
                <c:pt idx="23">
                  <c:v>21.588676390610555</c:v>
                </c:pt>
                <c:pt idx="24">
                  <c:v>21.201999451282166</c:v>
                </c:pt>
                <c:pt idx="25">
                  <c:v>20.805142998242303</c:v>
                </c:pt>
                <c:pt idx="26">
                  <c:v>20.261801298815413</c:v>
                </c:pt>
                <c:pt idx="27">
                  <c:v>20.461290864859368</c:v>
                </c:pt>
              </c:numCache>
            </c:numRef>
          </c:val>
          <c:smooth val="0"/>
          <c:extLst>
            <c:ext xmlns:c16="http://schemas.microsoft.com/office/drawing/2014/chart" uri="{C3380CC4-5D6E-409C-BE32-E72D297353CC}">
              <c16:uniqueId val="{00000002-33AE-4DB0-8707-4A0DD538BA66}"/>
            </c:ext>
          </c:extLst>
        </c:ser>
        <c:ser>
          <c:idx val="3"/>
          <c:order val="3"/>
          <c:tx>
            <c:strRef>
              <c:f>'リンク切公表時非表示（グラフの添え物）'!$W$15</c:f>
              <c:strCache>
                <c:ptCount val="1"/>
                <c:pt idx="0">
                  <c:v>HFCs</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'1.Total'!$AA$4:$BE$4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'1.Total'!$AA$11:$BE$11</c:f>
              <c:numCache>
                <c:formatCode>#,##0.0_ </c:formatCode>
                <c:ptCount val="28"/>
                <c:pt idx="0">
                  <c:v>15.9323098610065</c:v>
                </c:pt>
                <c:pt idx="1">
                  <c:v>17.349612944863189</c:v>
                </c:pt>
                <c:pt idx="2">
                  <c:v>17.76722403564693</c:v>
                </c:pt>
                <c:pt idx="3">
                  <c:v>18.129158284890007</c:v>
                </c:pt>
                <c:pt idx="4">
                  <c:v>21.051895213035113</c:v>
                </c:pt>
                <c:pt idx="5">
                  <c:v>25.213191034391045</c:v>
                </c:pt>
                <c:pt idx="6">
                  <c:v>24.598107256849218</c:v>
                </c:pt>
                <c:pt idx="7">
                  <c:v>24.436792431397134</c:v>
                </c:pt>
                <c:pt idx="8">
                  <c:v>23.742102500183375</c:v>
                </c:pt>
                <c:pt idx="9">
                  <c:v>24.368275903524488</c:v>
                </c:pt>
                <c:pt idx="10">
                  <c:v>22.851998107079659</c:v>
                </c:pt>
                <c:pt idx="11">
                  <c:v>19.462521407101939</c:v>
                </c:pt>
                <c:pt idx="12">
                  <c:v>16.236391797572242</c:v>
                </c:pt>
                <c:pt idx="13">
                  <c:v>16.229258623473811</c:v>
                </c:pt>
                <c:pt idx="14">
                  <c:v>12.422564206556329</c:v>
                </c:pt>
                <c:pt idx="15">
                  <c:v>12.784022032514812</c:v>
                </c:pt>
                <c:pt idx="16">
                  <c:v>14.630088728013055</c:v>
                </c:pt>
                <c:pt idx="17">
                  <c:v>16.713161241445693</c:v>
                </c:pt>
                <c:pt idx="18">
                  <c:v>19.293643333906061</c:v>
                </c:pt>
                <c:pt idx="19">
                  <c:v>20.93462850503747</c:v>
                </c:pt>
                <c:pt idx="20">
                  <c:v>23.315838765334192</c:v>
                </c:pt>
                <c:pt idx="21">
                  <c:v>26.105620317760337</c:v>
                </c:pt>
                <c:pt idx="22">
                  <c:v>29.361505502609546</c:v>
                </c:pt>
                <c:pt idx="23">
                  <c:v>32.10465680689456</c:v>
                </c:pt>
                <c:pt idx="24">
                  <c:v>35.784267658765337</c:v>
                </c:pt>
                <c:pt idx="25">
                  <c:v>39.260611167515094</c:v>
                </c:pt>
                <c:pt idx="26">
                  <c:v>42.572592556459128</c:v>
                </c:pt>
                <c:pt idx="27">
                  <c:v>44.885373758172598</c:v>
                </c:pt>
              </c:numCache>
            </c:numRef>
          </c:val>
          <c:smooth val="0"/>
          <c:extLst>
            <c:ext xmlns:c16="http://schemas.microsoft.com/office/drawing/2014/chart" uri="{C3380CC4-5D6E-409C-BE32-E72D297353CC}">
              <c16:uniqueId val="{00000003-33AE-4DB0-8707-4A0DD538BA66}"/>
            </c:ext>
          </c:extLst>
        </c:ser>
        <c:ser>
          <c:idx val="4"/>
          <c:order val="4"/>
          <c:tx>
            <c:strRef>
              <c:f>'リンク切公表時非表示（グラフの添え物）'!$W$16</c:f>
              <c:strCache>
                <c:ptCount val="1"/>
                <c:pt idx="0">
                  <c:v>PFCs</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'1.Total'!$AA$4:$BE$4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'1.Total'!$AA$12:$BE$12</c:f>
              <c:numCache>
                <c:formatCode>#,##0.0_ </c:formatCode>
                <c:ptCount val="28"/>
                <c:pt idx="0">
                  <c:v>6.5392993330603124</c:v>
                </c:pt>
                <c:pt idx="1">
                  <c:v>7.5069220881606293</c:v>
                </c:pt>
                <c:pt idx="2">
                  <c:v>7.6172931076973525</c:v>
                </c:pt>
                <c:pt idx="3">
                  <c:v>10.942797023893531</c:v>
                </c:pt>
                <c:pt idx="4">
                  <c:v>13.443461837094947</c:v>
                </c:pt>
                <c:pt idx="5">
                  <c:v>17.609918599177117</c:v>
                </c:pt>
                <c:pt idx="6">
                  <c:v>18.258177043160494</c:v>
                </c:pt>
                <c:pt idx="7">
                  <c:v>19.984282883097684</c:v>
                </c:pt>
                <c:pt idx="8">
                  <c:v>16.568476128945992</c:v>
                </c:pt>
                <c:pt idx="9">
                  <c:v>13.118064707488832</c:v>
                </c:pt>
                <c:pt idx="10">
                  <c:v>11.873109881357884</c:v>
                </c:pt>
                <c:pt idx="11">
                  <c:v>9.8784684342627678</c:v>
                </c:pt>
                <c:pt idx="12">
                  <c:v>9.1994397103048353</c:v>
                </c:pt>
                <c:pt idx="13">
                  <c:v>8.8542056268787857</c:v>
                </c:pt>
                <c:pt idx="14">
                  <c:v>9.216640483583598</c:v>
                </c:pt>
                <c:pt idx="15">
                  <c:v>8.6233516588427417</c:v>
                </c:pt>
                <c:pt idx="16">
                  <c:v>8.9987757459274516</c:v>
                </c:pt>
                <c:pt idx="17">
                  <c:v>7.9168495857216747</c:v>
                </c:pt>
                <c:pt idx="18">
                  <c:v>5.7434047787878875</c:v>
                </c:pt>
                <c:pt idx="19">
                  <c:v>4.0468721450282388</c:v>
                </c:pt>
                <c:pt idx="20">
                  <c:v>4.2495437036642674</c:v>
                </c:pt>
                <c:pt idx="21">
                  <c:v>3.7554464923644928</c:v>
                </c:pt>
                <c:pt idx="22">
                  <c:v>3.4363283067771979</c:v>
                </c:pt>
                <c:pt idx="23">
                  <c:v>3.2800593072681292</c:v>
                </c:pt>
                <c:pt idx="24">
                  <c:v>3.361425307453592</c:v>
                </c:pt>
                <c:pt idx="25">
                  <c:v>3.3081046771154901</c:v>
                </c:pt>
                <c:pt idx="26">
                  <c:v>3.3753293478526576</c:v>
                </c:pt>
                <c:pt idx="27">
                  <c:v>3.5121465828604048</c:v>
                </c:pt>
              </c:numCache>
            </c:numRef>
          </c:val>
          <c:smooth val="0"/>
          <c:extLst>
            <c:ext xmlns:c16="http://schemas.microsoft.com/office/drawing/2014/chart" uri="{C3380CC4-5D6E-409C-BE32-E72D297353CC}">
              <c16:uniqueId val="{00000004-33AE-4DB0-8707-4A0DD538BA66}"/>
            </c:ext>
          </c:extLst>
        </c:ser>
        <c:ser>
          <c:idx val="5"/>
          <c:order val="5"/>
          <c:tx>
            <c:strRef>
              <c:f>'リンク切公表時非表示（グラフの添え物）'!$W$17</c:f>
              <c:strCache>
                <c:ptCount val="1"/>
                <c:pt idx="0">
                  <c:v>SF₆</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'1.Total'!$AA$4:$BE$4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'1.Total'!$AA$13:$BE$13</c:f>
              <c:numCache>
                <c:formatCode>#,##0.0_ </c:formatCode>
                <c:ptCount val="28"/>
                <c:pt idx="0">
                  <c:v>12.850069876123966</c:v>
                </c:pt>
                <c:pt idx="1">
                  <c:v>14.206042348977288</c:v>
                </c:pt>
                <c:pt idx="2">
                  <c:v>15.635824676234234</c:v>
                </c:pt>
                <c:pt idx="3">
                  <c:v>15.701970570462503</c:v>
                </c:pt>
                <c:pt idx="4">
                  <c:v>15.019955788766001</c:v>
                </c:pt>
                <c:pt idx="5">
                  <c:v>16.447524694550538</c:v>
                </c:pt>
                <c:pt idx="6">
                  <c:v>17.022187764473411</c:v>
                </c:pt>
                <c:pt idx="7">
                  <c:v>14.510540478356033</c:v>
                </c:pt>
                <c:pt idx="8">
                  <c:v>13.224101247799888</c:v>
                </c:pt>
                <c:pt idx="9">
                  <c:v>9.1766166900014632</c:v>
                </c:pt>
                <c:pt idx="10">
                  <c:v>7.0313589307549007</c:v>
                </c:pt>
                <c:pt idx="11">
                  <c:v>6.0660167800018465</c:v>
                </c:pt>
                <c:pt idx="12">
                  <c:v>5.7354807991064209</c:v>
                </c:pt>
                <c:pt idx="13">
                  <c:v>5.4063108216924833</c:v>
                </c:pt>
                <c:pt idx="14">
                  <c:v>5.2587023289238077</c:v>
                </c:pt>
                <c:pt idx="15">
                  <c:v>5.0530064154062853</c:v>
                </c:pt>
                <c:pt idx="16">
                  <c:v>5.2289023176758471</c:v>
                </c:pt>
                <c:pt idx="17">
                  <c:v>4.733451609827128</c:v>
                </c:pt>
                <c:pt idx="18">
                  <c:v>4.1771687224711584</c:v>
                </c:pt>
                <c:pt idx="19">
                  <c:v>2.4466334261602305</c:v>
                </c:pt>
                <c:pt idx="20">
                  <c:v>2.4238716471637818</c:v>
                </c:pt>
                <c:pt idx="21">
                  <c:v>2.247642725314186</c:v>
                </c:pt>
                <c:pt idx="22">
                  <c:v>2.2345432822934996</c:v>
                </c:pt>
                <c:pt idx="23">
                  <c:v>2.1018130508240449</c:v>
                </c:pt>
                <c:pt idx="24">
                  <c:v>2.0650671486339114</c:v>
                </c:pt>
                <c:pt idx="25">
                  <c:v>2.1527127107988937</c:v>
                </c:pt>
                <c:pt idx="26">
                  <c:v>2.2374343184199299</c:v>
                </c:pt>
                <c:pt idx="27">
                  <c:v>2.1351473783721167</c:v>
                </c:pt>
              </c:numCache>
            </c:numRef>
          </c:val>
          <c:smooth val="0"/>
          <c:extLst>
            <c:ext xmlns:c16="http://schemas.microsoft.com/office/drawing/2014/chart" uri="{C3380CC4-5D6E-409C-BE32-E72D297353CC}">
              <c16:uniqueId val="{00000005-33AE-4DB0-8707-4A0DD538BA66}"/>
            </c:ext>
          </c:extLst>
        </c:ser>
        <c:ser>
          <c:idx val="6"/>
          <c:order val="6"/>
          <c:tx>
            <c:strRef>
              <c:f>'リンク切公表時非表示（グラフの添え物）'!$W$18</c:f>
              <c:strCache>
                <c:ptCount val="1"/>
                <c:pt idx="0">
                  <c:v>NF₃</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'1.Total'!$AA$4:$BE$4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'1.Total'!$AA$14:$BE$14</c:f>
              <c:numCache>
                <c:formatCode>#,##0.00_ </c:formatCode>
                <c:ptCount val="28"/>
                <c:pt idx="0">
                  <c:v>3.260985386689496E-2</c:v>
                </c:pt>
                <c:pt idx="1">
                  <c:v>3.260985386689496E-2</c:v>
                </c:pt>
                <c:pt idx="2">
                  <c:v>3.260985386689496E-2</c:v>
                </c:pt>
                <c:pt idx="3">
                  <c:v>4.3479805155859939E-2</c:v>
                </c:pt>
                <c:pt idx="4">
                  <c:v>7.6089659022754899E-2</c:v>
                </c:pt>
                <c:pt idx="5">
                  <c:v>0.20109409884585214</c:v>
                </c:pt>
                <c:pt idx="6">
                  <c:v>0.19255413105106323</c:v>
                </c:pt>
                <c:pt idx="7">
                  <c:v>0.17105935042516235</c:v>
                </c:pt>
                <c:pt idx="8">
                  <c:v>0.18813466808746665</c:v>
                </c:pt>
                <c:pt idx="9">
                  <c:v>0.3152691710736984</c:v>
                </c:pt>
                <c:pt idx="10">
                  <c:v>0.28577261607893389</c:v>
                </c:pt>
                <c:pt idx="11">
                  <c:v>0.29481291048766206</c:v>
                </c:pt>
                <c:pt idx="12">
                  <c:v>0.37148283306236585</c:v>
                </c:pt>
                <c:pt idx="13">
                  <c:v>0.4160962715590813</c:v>
                </c:pt>
                <c:pt idx="14">
                  <c:v>0.48603833940564012</c:v>
                </c:pt>
                <c:pt idx="15" formatCode="#,##0.0_ ">
                  <c:v>1.4717527115608</c:v>
                </c:pt>
                <c:pt idx="16" formatCode="#,##0.0_ ">
                  <c:v>1.4013137439505405</c:v>
                </c:pt>
                <c:pt idx="17" formatCode="#,##0.0_ ">
                  <c:v>1.58679745628361</c:v>
                </c:pt>
                <c:pt idx="18" formatCode="#,##0.0_ ">
                  <c:v>1.481039653866997</c:v>
                </c:pt>
                <c:pt idx="19" formatCode="#,##0.0_ ">
                  <c:v>1.3541553975192695</c:v>
                </c:pt>
                <c:pt idx="20" formatCode="#,##0.0_ ">
                  <c:v>1.5397414715489333</c:v>
                </c:pt>
                <c:pt idx="21" formatCode="#,##0.0_ ">
                  <c:v>1.80037996890664</c:v>
                </c:pt>
                <c:pt idx="22" formatCode="#,##0.0_ ">
                  <c:v>1.5118522493828876</c:v>
                </c:pt>
                <c:pt idx="23" formatCode="#,##0.0_ ">
                  <c:v>1.6172373656739449</c:v>
                </c:pt>
                <c:pt idx="24" formatCode="#,##0.0_ ">
                  <c:v>1.1228673385696302</c:v>
                </c:pt>
                <c:pt idx="25">
                  <c:v>0.57103108219650822</c:v>
                </c:pt>
                <c:pt idx="26">
                  <c:v>0.63443528411853689</c:v>
                </c:pt>
                <c:pt idx="27">
                  <c:v>0.44977529760978152</c:v>
                </c:pt>
              </c:numCache>
            </c:numRef>
          </c:val>
          <c:smooth val="0"/>
          <c:extLst>
            <c:ext xmlns:c16="http://schemas.microsoft.com/office/drawing/2014/chart" uri="{C3380CC4-5D6E-409C-BE32-E72D297353CC}">
              <c16:uniqueId val="{00000006-33AE-4DB0-8707-4A0DD538BA66}"/>
            </c:ext>
          </c:extLst>
        </c:ser>
        <c:dLbls>
          <c:showLegendKey val="0"/>
          <c:showVal val="0"/>
          <c:showCatName val="0"/>
          <c:showSerName val="0"/>
          <c:showPercent val="0"/>
          <c:showBubbleSize val="0"/>
        </c:dLbls>
        <c:marker val="1"/>
        <c:smooth val="0"/>
        <c:axId val="178292992"/>
        <c:axId val="178311552"/>
      </c:lineChart>
      <c:catAx>
        <c:axId val="178292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a:lstStyle/>
          <a:p>
            <a:pPr>
              <a:defRPr sz="1100">
                <a:latin typeface="Century" panose="02040604050505020304" pitchFamily="18" charset="0"/>
              </a:defRPr>
            </a:pPr>
            <a:endParaRPr lang="ja-JP"/>
          </a:p>
        </c:txPr>
        <c:crossAx val="178311552"/>
        <c:crosses val="autoZero"/>
        <c:auto val="1"/>
        <c:lblAlgn val="ctr"/>
        <c:lblOffset val="100"/>
        <c:noMultiLvlLbl val="0"/>
      </c:catAx>
      <c:valAx>
        <c:axId val="178311552"/>
        <c:scaling>
          <c:orientation val="minMax"/>
          <c:max val="110"/>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noFill/>
          <a:ln>
            <a:noFill/>
          </a:ln>
          <a:effectLst/>
        </c:spPr>
        <c:txPr>
          <a:bodyPr rot="-60000000" vert="horz"/>
          <a:lstStyle/>
          <a:p>
            <a:pPr>
              <a:defRPr sz="1200">
                <a:latin typeface="Century" panose="02040604050505020304" pitchFamily="18" charset="0"/>
              </a:defRPr>
            </a:pPr>
            <a:endParaRPr lang="ja-JP"/>
          </a:p>
        </c:txPr>
        <c:crossAx val="178292992"/>
        <c:crosses val="autoZero"/>
        <c:crossBetween val="between"/>
        <c:majorUnit val="10"/>
      </c:valAx>
      <c:spPr>
        <a:noFill/>
        <a:ln>
          <a:noFill/>
        </a:ln>
        <a:effectLst/>
      </c:spPr>
    </c:plotArea>
    <c:legend>
      <c:legendPos val="r"/>
      <c:layout>
        <c:manualLayout>
          <c:xMode val="edge"/>
          <c:yMode val="edge"/>
          <c:x val="0.79438990199385728"/>
          <c:y val="0.16154035153548221"/>
          <c:w val="0.16875862943261766"/>
          <c:h val="0.71249725666662211"/>
        </c:manualLayout>
      </c:layout>
      <c:overlay val="0"/>
      <c:spPr>
        <a:noFill/>
        <a:ln>
          <a:noFill/>
        </a:ln>
        <a:effectLst/>
      </c:spPr>
      <c:txPr>
        <a:bodyPr rot="0" vert="horz"/>
        <a:lstStyle/>
        <a:p>
          <a:pPr>
            <a:defRPr>
              <a:latin typeface="Century" panose="02040604050505020304" pitchFamily="18" charset="0"/>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Century" panose="02040604050505020304" pitchFamily="18" charset="0"/>
        </a:defRPr>
      </a:pPr>
      <a:endParaRPr lang="ja-JP"/>
    </a:p>
  </c:txPr>
  <c:printSettings>
    <c:headerFooter/>
    <c:pageMargins b="0.75000000000000033" l="0.70000000000000029" r="0.70000000000000029" t="0.75000000000000033" header="0.30000000000000016" footer="0.30000000000000016"/>
    <c:pageSetup/>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9384931086218991"/>
          <c:y val="0.16497935575038489"/>
          <c:w val="0.55867440506816068"/>
          <c:h val="0.68909681575877291"/>
        </c:manualLayout>
      </c:layout>
      <c:doughnutChart>
        <c:varyColors val="1"/>
        <c:ser>
          <c:idx val="1"/>
          <c:order val="0"/>
          <c:tx>
            <c:strRef>
              <c:f>'リンク切公表時非表示（グラフの添え物）'!$AP$37</c:f>
              <c:strCache>
                <c:ptCount val="1"/>
                <c:pt idx="0">
                  <c:v>   in FY2005</c:v>
                </c:pt>
              </c:strCache>
            </c:strRef>
          </c:tx>
          <c:spPr>
            <a:noFill/>
          </c:spPr>
          <c:dLbls>
            <c:dLbl>
              <c:idx val="0"/>
              <c:layout>
                <c:manualLayout>
                  <c:x val="8.2818878566382384E-2"/>
                  <c:y val="-9.6197956361763023E-2"/>
                </c:manualLayout>
              </c:layout>
              <c:tx>
                <c:rich>
                  <a:bodyPr wrap="square" lIns="38100" tIns="19050" rIns="38100" bIns="19050" anchor="ctr" anchorCtr="0">
                    <a:noAutofit/>
                  </a:bodyPr>
                  <a:lstStyle/>
                  <a:p>
                    <a:pPr algn="l">
                      <a:defRPr sz="1100">
                        <a:latin typeface="Century" panose="02040604050505020304" pitchFamily="18" charset="0"/>
                      </a:defRPr>
                    </a:pPr>
                    <a:fld id="{EB5B5B66-8DB5-489A-8D50-22FFB6340167}" type="SERIESNAME">
                      <a:rPr lang="en-US" altLang="ja-JP" sz="1100" baseline="0">
                        <a:latin typeface="Century" panose="02040604050505020304" pitchFamily="18" charset="0"/>
                      </a:rPr>
                      <a:pPr algn="l">
                        <a:defRPr sz="1100">
                          <a:latin typeface="Century" panose="02040604050505020304" pitchFamily="18" charset="0"/>
                        </a:defRPr>
                      </a:pPr>
                      <a:t>[系列名]</a:t>
                    </a:fld>
                    <a:endParaRPr lang="en-US" altLang="ja-JP" sz="1100" baseline="0">
                      <a:latin typeface="Century" panose="02040604050505020304" pitchFamily="18" charset="0"/>
                    </a:endParaRPr>
                  </a:p>
                  <a:p>
                    <a:pPr algn="l">
                      <a:defRPr sz="1100">
                        <a:latin typeface="Century" panose="02040604050505020304" pitchFamily="18" charset="0"/>
                      </a:defRPr>
                    </a:pPr>
                    <a:fld id="{6CCEE0DA-C865-4D5D-AA6D-DDA06A5B991A}" type="VALUE">
                      <a:rPr lang="en-US" altLang="ja-JP" sz="1100" baseline="0">
                        <a:latin typeface="Century" panose="02040604050505020304" pitchFamily="18" charset="0"/>
                      </a:rPr>
                      <a:pPr algn="l">
                        <a:defRPr sz="1100">
                          <a:latin typeface="Century" panose="02040604050505020304" pitchFamily="18" charset="0"/>
                        </a:defRPr>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4279823632620029"/>
                      <c:h val="0.14058988563834104"/>
                    </c:manualLayout>
                  </c15:layout>
                  <c15:dlblFieldTable/>
                  <c15:showDataLabelsRange val="0"/>
                </c:ext>
                <c:ext xmlns:c16="http://schemas.microsoft.com/office/drawing/2014/chart" uri="{C3380CC4-5D6E-409C-BE32-E72D297353CC}">
                  <c16:uniqueId val="{00000000-8BDF-47A0-A74F-B63EFCE7BF4D}"/>
                </c:ext>
              </c:extLst>
            </c:dLbl>
            <c:spPr>
              <a:noFill/>
              <a:ln>
                <a:noFill/>
              </a:ln>
              <a:effectLst/>
            </c:spPr>
            <c:txPr>
              <a:bodyPr wrap="square" lIns="38100" tIns="19050" rIns="38100" bIns="19050" anchor="ctr" anchorCtr="0">
                <a:spAutoFit/>
              </a:bodyPr>
              <a:lstStyle/>
              <a:p>
                <a:pPr algn="l">
                  <a:defRPr sz="1100"/>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'リンク切公表時非表示（グラフの添え物）'!$X$34:$X$38</c:f>
              <c:strCache>
                <c:ptCount val="5"/>
                <c:pt idx="0">
                  <c:v>Agriculture 
(Enteric fermentation, 
Rice cultivation, etc.)</c:v>
                </c:pt>
                <c:pt idx="1">
                  <c:v>Waste
(Land filling, Wastewater 
treatment, etc.)</c:v>
                </c:pt>
                <c:pt idx="2">
                  <c:v>Fuel Combustion</c:v>
                </c:pt>
                <c:pt idx="3">
                  <c:v>Fugitive Emissions from Fuel
(Natural gas and Coal mining)</c:v>
                </c:pt>
                <c:pt idx="4">
                  <c:v>Industrial Processes and Product Use</c:v>
                </c:pt>
              </c:strCache>
            </c:strRef>
          </c:cat>
          <c:val>
            <c:numRef>
              <c:f>'リンク切公表時非表示（グラフの添え物）'!$AP$38</c:f>
              <c:numCache>
                <c:formatCode>0.0_);[Red]\(0.0\)</c:formatCode>
                <c:ptCount val="1"/>
                <c:pt idx="0">
                  <c:v>35.700000000000003</c:v>
                </c:pt>
              </c:numCache>
            </c:numRef>
          </c:val>
          <c:extLst>
            <c:ext xmlns:c16="http://schemas.microsoft.com/office/drawing/2014/chart" uri="{C3380CC4-5D6E-409C-BE32-E72D297353CC}">
              <c16:uniqueId val="{00000001-8BDF-47A0-A74F-B63EFCE7BF4D}"/>
            </c:ext>
          </c:extLst>
        </c:ser>
        <c:ser>
          <c:idx val="0"/>
          <c:order val="1"/>
          <c:tx>
            <c:strRef>
              <c:f>'9.CH4'!$AP$13</c:f>
              <c:strCache>
                <c:ptCount val="1"/>
                <c:pt idx="0">
                  <c:v>2005</c:v>
                </c:pt>
              </c:strCache>
            </c:strRef>
          </c:tx>
          <c:spPr>
            <a:ln>
              <a:solidFill>
                <a:schemeClr val="tx1"/>
              </a:solidFill>
            </a:ln>
          </c:spPr>
          <c:dPt>
            <c:idx val="0"/>
            <c:bubble3D val="0"/>
            <c:spPr>
              <a:solidFill>
                <a:srgbClr val="9999FF"/>
              </a:solidFill>
              <a:ln>
                <a:solidFill>
                  <a:schemeClr val="tx1"/>
                </a:solidFill>
              </a:ln>
            </c:spPr>
            <c:extLst>
              <c:ext xmlns:c16="http://schemas.microsoft.com/office/drawing/2014/chart" uri="{C3380CC4-5D6E-409C-BE32-E72D297353CC}">
                <c16:uniqueId val="{00000002-8BDF-47A0-A74F-B63EFCE7BF4D}"/>
              </c:ext>
            </c:extLst>
          </c:dPt>
          <c:dPt>
            <c:idx val="1"/>
            <c:bubble3D val="0"/>
            <c:spPr>
              <a:solidFill>
                <a:srgbClr val="C0504D">
                  <a:lumMod val="75000"/>
                </a:srgbClr>
              </a:solidFill>
              <a:ln>
                <a:solidFill>
                  <a:schemeClr val="tx1"/>
                </a:solidFill>
              </a:ln>
            </c:spPr>
            <c:extLst>
              <c:ext xmlns:c16="http://schemas.microsoft.com/office/drawing/2014/chart" uri="{C3380CC4-5D6E-409C-BE32-E72D297353CC}">
                <c16:uniqueId val="{00000003-8BDF-47A0-A74F-B63EFCE7BF4D}"/>
              </c:ext>
            </c:extLst>
          </c:dPt>
          <c:dPt>
            <c:idx val="2"/>
            <c:bubble3D val="0"/>
            <c:spPr>
              <a:solidFill>
                <a:srgbClr val="FFFFCC"/>
              </a:solidFill>
              <a:ln>
                <a:solidFill>
                  <a:schemeClr val="tx1"/>
                </a:solidFill>
              </a:ln>
            </c:spPr>
            <c:extLst>
              <c:ext xmlns:c16="http://schemas.microsoft.com/office/drawing/2014/chart" uri="{C3380CC4-5D6E-409C-BE32-E72D297353CC}">
                <c16:uniqueId val="{00000004-8BDF-47A0-A74F-B63EFCE7BF4D}"/>
              </c:ext>
            </c:extLst>
          </c:dPt>
          <c:dPt>
            <c:idx val="3"/>
            <c:bubble3D val="0"/>
            <c:spPr>
              <a:solidFill>
                <a:srgbClr val="CCFFFF"/>
              </a:solidFill>
              <a:ln>
                <a:solidFill>
                  <a:schemeClr val="tx1"/>
                </a:solidFill>
              </a:ln>
            </c:spPr>
            <c:extLst>
              <c:ext xmlns:c16="http://schemas.microsoft.com/office/drawing/2014/chart" uri="{C3380CC4-5D6E-409C-BE32-E72D297353CC}">
                <c16:uniqueId val="{00000005-8BDF-47A0-A74F-B63EFCE7BF4D}"/>
              </c:ext>
            </c:extLst>
          </c:dPt>
          <c:dLbls>
            <c:dLbl>
              <c:idx val="0"/>
              <c:layout>
                <c:manualLayout>
                  <c:x val="9.2350193408707121E-2"/>
                  <c:y val="0.20328044282033084"/>
                </c:manualLayout>
              </c:layout>
              <c:numFmt formatCode="0.0%" sourceLinked="0"/>
              <c:spPr>
                <a:noFill/>
                <a:ln>
                  <a:noFill/>
                </a:ln>
                <a:effectLst/>
              </c:spPr>
              <c:txPr>
                <a:bodyPr wrap="square" lIns="38100" tIns="19050" rIns="38100" bIns="19050" anchor="ctr">
                  <a:noAutofit/>
                </a:bodyPr>
                <a:lstStyle/>
                <a:p>
                  <a:pPr>
                    <a:defRPr sz="9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293373097261833"/>
                      <c:h val="0.22473390368850082"/>
                    </c:manualLayout>
                  </c15:layout>
                </c:ext>
                <c:ext xmlns:c16="http://schemas.microsoft.com/office/drawing/2014/chart" uri="{C3380CC4-5D6E-409C-BE32-E72D297353CC}">
                  <c16:uniqueId val="{00000002-8BDF-47A0-A74F-B63EFCE7BF4D}"/>
                </c:ext>
              </c:extLst>
            </c:dLbl>
            <c:dLbl>
              <c:idx val="1"/>
              <c:layout>
                <c:manualLayout>
                  <c:x val="-0.1963373499026905"/>
                  <c:y val="0.1831487198833873"/>
                </c:manualLayout>
              </c:layout>
              <c:numFmt formatCode="0.0%" sourceLinked="0"/>
              <c:spPr>
                <a:noFill/>
                <a:ln>
                  <a:noFill/>
                </a:ln>
                <a:effectLst/>
              </c:spPr>
              <c:txPr>
                <a:bodyPr wrap="square" lIns="38100" tIns="19050" rIns="38100" bIns="19050" anchor="ctr">
                  <a:noAutofit/>
                </a:bodyPr>
                <a:lstStyle/>
                <a:p>
                  <a:pPr>
                    <a:defRPr sz="9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694796293879421"/>
                      <c:h val="0.23610542476122026"/>
                    </c:manualLayout>
                  </c15:layout>
                </c:ext>
                <c:ext xmlns:c16="http://schemas.microsoft.com/office/drawing/2014/chart" uri="{C3380CC4-5D6E-409C-BE32-E72D297353CC}">
                  <c16:uniqueId val="{00000003-8BDF-47A0-A74F-B63EFCE7BF4D}"/>
                </c:ext>
              </c:extLst>
            </c:dLbl>
            <c:dLbl>
              <c:idx val="2"/>
              <c:layout>
                <c:manualLayout>
                  <c:x val="-0.23560611923419703"/>
                  <c:y val="-1.0319297283847454E-2"/>
                </c:manualLayout>
              </c:layout>
              <c:numFmt formatCode="0.0%" sourceLinked="0"/>
              <c:spPr>
                <a:noFill/>
                <a:ln>
                  <a:noFill/>
                </a:ln>
                <a:effectLst/>
              </c:spPr>
              <c:txPr>
                <a:bodyPr wrap="square" lIns="38100" tIns="19050" rIns="38100" bIns="19050" anchor="ctr">
                  <a:noAutofit/>
                </a:bodyPr>
                <a:lstStyle/>
                <a:p>
                  <a:pPr>
                    <a:defRPr sz="9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9739369676393279"/>
                      <c:h val="0.11980051540878235"/>
                    </c:manualLayout>
                  </c15:layout>
                </c:ext>
                <c:ext xmlns:c16="http://schemas.microsoft.com/office/drawing/2014/chart" uri="{C3380CC4-5D6E-409C-BE32-E72D297353CC}">
                  <c16:uniqueId val="{00000004-8BDF-47A0-A74F-B63EFCE7BF4D}"/>
                </c:ext>
              </c:extLst>
            </c:dLbl>
            <c:dLbl>
              <c:idx val="3"/>
              <c:layout>
                <c:manualLayout>
                  <c:x val="-0.2101616933742414"/>
                  <c:y val="-0.14533671482992944"/>
                </c:manualLayout>
              </c:layout>
              <c:tx>
                <c:rich>
                  <a:bodyPr wrap="square" lIns="38100" tIns="19050" rIns="38100" bIns="19050" anchor="ctr" anchorCtr="0">
                    <a:noAutofit/>
                  </a:bodyPr>
                  <a:lstStyle/>
                  <a:p>
                    <a:pPr algn="ctr">
                      <a:defRPr sz="900">
                        <a:latin typeface="Century" panose="02040604050505020304" pitchFamily="18" charset="0"/>
                      </a:defRPr>
                    </a:pPr>
                    <a:fld id="{FF5EEA7B-8A64-4532-A1CF-076BED070A44}" type="CATEGORYNAME">
                      <a:rPr lang="en-US" altLang="ja-JP" sz="900">
                        <a:latin typeface="Century" panose="02040604050505020304" pitchFamily="18" charset="0"/>
                      </a:rPr>
                      <a:pPr algn="ctr">
                        <a:defRPr sz="900">
                          <a:latin typeface="Century" panose="02040604050505020304" pitchFamily="18" charset="0"/>
                        </a:defRPr>
                      </a:pPr>
                      <a:t>[分類名]</a:t>
                    </a:fld>
                    <a:r>
                      <a:rPr lang="en-US" altLang="ja-JP" sz="900" baseline="0">
                        <a:latin typeface="Century" panose="02040604050505020304" pitchFamily="18" charset="0"/>
                      </a:rPr>
                      <a:t>
</a:t>
                    </a:r>
                    <a:fld id="{76B7A9F5-0C5E-4DEC-B0AB-51656C794E48}" type="PERCENTAGE">
                      <a:rPr lang="en-US" altLang="ja-JP" sz="900" baseline="0">
                        <a:latin typeface="Century" panose="02040604050505020304" pitchFamily="18" charset="0"/>
                      </a:rPr>
                      <a:pPr algn="ctr">
                        <a:defRPr sz="900">
                          <a:latin typeface="Century" panose="02040604050505020304" pitchFamily="18" charset="0"/>
                        </a:defRPr>
                      </a:pPr>
                      <a:t>[パーセンテージ]</a:t>
                    </a:fld>
                    <a:endParaRPr lang="en-US" altLang="ja-JP" sz="900" baseline="0">
                      <a:latin typeface="Century" panose="02040604050505020304" pitchFamily="18" charset="0"/>
                    </a:endParaRPr>
                  </a:p>
                </c:rich>
              </c:tx>
              <c:numFmt formatCode="0.0%" sourceLinked="0"/>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42445272147648494"/>
                      <c:h val="0.17465048480388962"/>
                    </c:manualLayout>
                  </c15:layout>
                  <c15:dlblFieldTable/>
                  <c15:showDataLabelsRange val="0"/>
                </c:ext>
                <c:ext xmlns:c16="http://schemas.microsoft.com/office/drawing/2014/chart" uri="{C3380CC4-5D6E-409C-BE32-E72D297353CC}">
                  <c16:uniqueId val="{00000005-8BDF-47A0-A74F-B63EFCE7BF4D}"/>
                </c:ext>
              </c:extLst>
            </c:dLbl>
            <c:dLbl>
              <c:idx val="4"/>
              <c:layout>
                <c:manualLayout>
                  <c:x val="0.2188816670190285"/>
                  <c:y val="-9.4578872045306392E-2"/>
                </c:manualLayout>
              </c:layout>
              <c:numFmt formatCode="0.00%" sourceLinked="0"/>
              <c:spPr>
                <a:noFill/>
                <a:ln>
                  <a:noFill/>
                </a:ln>
                <a:effectLst/>
              </c:spPr>
              <c:txPr>
                <a:bodyPr wrap="square" lIns="38100" tIns="19050" rIns="38100" bIns="19050" anchor="ctr" anchorCtr="0">
                  <a:noAutofit/>
                </a:bodyPr>
                <a:lstStyle/>
                <a:p>
                  <a:pPr algn="ctr">
                    <a:defRPr sz="9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3591228245731491"/>
                      <c:h val="0.15428928324807401"/>
                    </c:manualLayout>
                  </c15:layout>
                </c:ext>
                <c:ext xmlns:c16="http://schemas.microsoft.com/office/drawing/2014/chart" uri="{C3380CC4-5D6E-409C-BE32-E72D297353CC}">
                  <c16:uniqueId val="{00000006-8BDF-47A0-A74F-B63EFCE7BF4D}"/>
                </c:ext>
              </c:extLst>
            </c:dLbl>
            <c:dLbl>
              <c:idx val="5"/>
              <c:layout>
                <c:manualLayout>
                  <c:x val="0.11561169951899498"/>
                  <c:y val="-0.23192908249934727"/>
                </c:manualLayout>
              </c:layout>
              <c:numFmt formatCode="0.0%" sourceLinked="0"/>
              <c:spPr>
                <a:noFill/>
                <a:ln>
                  <a:noFill/>
                </a:ln>
                <a:effectLst/>
              </c:spPr>
              <c:txPr>
                <a:bodyPr wrap="square" lIns="38100" tIns="19050" rIns="38100" bIns="19050" anchor="ctr" anchorCtr="0">
                  <a:noAutofit/>
                </a:bodyPr>
                <a:lstStyle/>
                <a:p>
                  <a:pPr algn="l">
                    <a:defRPr sz="9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8889761583892653"/>
                      <c:h val="5.46017020835367E-2"/>
                    </c:manualLayout>
                  </c15:layout>
                </c:ext>
                <c:ext xmlns:c16="http://schemas.microsoft.com/office/drawing/2014/chart" uri="{C3380CC4-5D6E-409C-BE32-E72D297353CC}">
                  <c16:uniqueId val="{00000007-8BDF-47A0-A74F-B63EFCE7BF4D}"/>
                </c:ext>
              </c:extLst>
            </c:dLbl>
            <c:dLbl>
              <c:idx val="6"/>
              <c:layout>
                <c:manualLayout>
                  <c:x val="0.26101714962698552"/>
                  <c:y val="-0.19856839464125328"/>
                </c:manualLayout>
              </c:layout>
              <c:numFmt formatCode="0.0%" sourceLinked="0"/>
              <c:spPr>
                <a:noFill/>
                <a:ln>
                  <a:noFill/>
                </a:ln>
                <a:effectLst/>
              </c:spPr>
              <c:txPr>
                <a:bodyPr wrap="square" lIns="38100" tIns="19050" rIns="38100" bIns="19050" anchor="ctr" anchorCtr="0">
                  <a:noAutofit/>
                </a:bodyPr>
                <a:lstStyle/>
                <a:p>
                  <a:pPr algn="l">
                    <a:defRPr sz="9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48170903348552513"/>
                      <c:h val="5.2977478523117218E-2"/>
                    </c:manualLayout>
                  </c15:layout>
                </c:ext>
                <c:ext xmlns:c16="http://schemas.microsoft.com/office/drawing/2014/chart" uri="{C3380CC4-5D6E-409C-BE32-E72D297353CC}">
                  <c16:uniqueId val="{00000008-8BDF-47A0-A74F-B63EFCE7BF4D}"/>
                </c:ext>
              </c:extLst>
            </c:dLbl>
            <c:dLbl>
              <c:idx val="7"/>
              <c:layout>
                <c:manualLayout>
                  <c:x val="0.15966443120820537"/>
                  <c:y val="-0.16599296224281573"/>
                </c:manualLayout>
              </c:layout>
              <c:numFmt formatCode="0.0%" sourceLinked="0"/>
              <c:spPr>
                <a:noFill/>
                <a:ln>
                  <a:noFill/>
                </a:ln>
                <a:effectLst/>
              </c:spPr>
              <c:txPr>
                <a:bodyPr wrap="square" lIns="38100" tIns="19050" rIns="38100" bIns="19050" anchor="ctr" anchorCtr="0">
                  <a:noAutofit/>
                </a:bodyPr>
                <a:lstStyle/>
                <a:p>
                  <a:pPr algn="l">
                    <a:defRPr sz="9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8159204574799562"/>
                      <c:h val="5.7412040879523472E-2"/>
                    </c:manualLayout>
                  </c15:layout>
                </c:ext>
                <c:ext xmlns:c16="http://schemas.microsoft.com/office/drawing/2014/chart" uri="{C3380CC4-5D6E-409C-BE32-E72D297353CC}">
                  <c16:uniqueId val="{00000009-8BDF-47A0-A74F-B63EFCE7BF4D}"/>
                </c:ext>
              </c:extLst>
            </c:dLbl>
            <c:dLbl>
              <c:idx val="8"/>
              <c:layout>
                <c:manualLayout>
                  <c:x val="0.15056543572207487"/>
                  <c:y val="-0.13067117915127491"/>
                </c:manualLayout>
              </c:layout>
              <c:numFmt formatCode="0.0%" sourceLinked="0"/>
              <c:spPr>
                <a:noFill/>
                <a:ln>
                  <a:noFill/>
                </a:ln>
                <a:effectLst/>
              </c:spPr>
              <c:txPr>
                <a:bodyPr wrap="square" lIns="38100" tIns="19050" rIns="38100" bIns="19050" anchor="ctr" anchorCtr="0">
                  <a:noAutofit/>
                </a:bodyPr>
                <a:lstStyle/>
                <a:p>
                  <a:pPr algn="l">
                    <a:defRPr sz="9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12560996194056"/>
                      <c:h val="5.756757400551045E-2"/>
                    </c:manualLayout>
                  </c15:layout>
                </c:ext>
                <c:ext xmlns:c16="http://schemas.microsoft.com/office/drawing/2014/chart" uri="{C3380CC4-5D6E-409C-BE32-E72D297353CC}">
                  <c16:uniqueId val="{0000000A-8BDF-47A0-A74F-B63EFCE7BF4D}"/>
                </c:ext>
              </c:extLst>
            </c:dLbl>
            <c:dLbl>
              <c:idx val="9"/>
              <c:layout>
                <c:manualLayout>
                  <c:x val="0.18563216290703199"/>
                  <c:y val="-9.7873773425133689E-2"/>
                </c:manualLayout>
              </c:layout>
              <c:numFmt formatCode="0.0%" sourceLinked="0"/>
              <c:spPr>
                <a:noFill/>
                <a:ln>
                  <a:noFill/>
                </a:ln>
                <a:effectLst/>
              </c:spPr>
              <c:txPr>
                <a:bodyPr wrap="square" lIns="38100" tIns="19050" rIns="38100" bIns="19050" anchor="ctr" anchorCtr="0">
                  <a:noAutofit/>
                </a:bodyPr>
                <a:lstStyle/>
                <a:p>
                  <a:pPr algn="l">
                    <a:defRPr sz="9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3588439724359703"/>
                      <c:h val="5.1635830161562951E-2"/>
                    </c:manualLayout>
                  </c15:layout>
                </c:ext>
                <c:ext xmlns:c16="http://schemas.microsoft.com/office/drawing/2014/chart" uri="{C3380CC4-5D6E-409C-BE32-E72D297353CC}">
                  <c16:uniqueId val="{0000000B-8BDF-47A0-A74F-B63EFCE7BF4D}"/>
                </c:ext>
              </c:extLst>
            </c:dLbl>
            <c:numFmt formatCode="0.0%" sourceLinked="0"/>
            <c:spPr>
              <a:noFill/>
              <a:ln>
                <a:noFill/>
              </a:ln>
              <a:effectLst/>
            </c:spPr>
            <c:txPr>
              <a:bodyPr wrap="square" lIns="38100" tIns="19050" rIns="38100" bIns="19050" anchor="ctr">
                <a:spAutoFit/>
              </a:bodyPr>
              <a:lstStyle/>
              <a:p>
                <a:pPr>
                  <a:defRPr sz="900">
                    <a:latin typeface="Century" panose="02040604050505020304" pitchFamily="18" charset="0"/>
                  </a:defRPr>
                </a:pPr>
                <a:endParaRPr lang="ja-JP"/>
              </a:p>
            </c:txPr>
            <c:showLegendKey val="0"/>
            <c:showVal val="1"/>
            <c:showCatName val="1"/>
            <c:showSerName val="0"/>
            <c:showPercent val="0"/>
            <c:showBubbleSize val="0"/>
            <c:showLeaderLines val="0"/>
            <c:extLst>
              <c:ext xmlns:c15="http://schemas.microsoft.com/office/drawing/2012/chart" uri="{CE6537A1-D6FC-4f65-9D91-7224C49458BB}"/>
            </c:extLst>
          </c:dLbls>
          <c:cat>
            <c:strRef>
              <c:f>'リンク切公表時非表示（グラフの添え物）'!$X$34:$X$38</c:f>
              <c:strCache>
                <c:ptCount val="5"/>
                <c:pt idx="0">
                  <c:v>Agriculture 
(Enteric fermentation, 
Rice cultivation, etc.)</c:v>
                </c:pt>
                <c:pt idx="1">
                  <c:v>Waste
(Land filling, Wastewater 
treatment, etc.)</c:v>
                </c:pt>
                <c:pt idx="2">
                  <c:v>Fuel Combustion</c:v>
                </c:pt>
                <c:pt idx="3">
                  <c:v>Fugitive Emissions from Fuel
(Natural gas and Coal mining)</c:v>
                </c:pt>
                <c:pt idx="4">
                  <c:v>Industrial Processes and Product Use</c:v>
                </c:pt>
              </c:strCache>
            </c:strRef>
          </c:cat>
          <c:val>
            <c:numRef>
              <c:f>'9.CH4'!$AP$14:$AP$18</c:f>
              <c:numCache>
                <c:formatCode>0.0%</c:formatCode>
                <c:ptCount val="5"/>
                <c:pt idx="0">
                  <c:v>0.6944305709353209</c:v>
                </c:pt>
                <c:pt idx="1">
                  <c:v>0.23874693432800104</c:v>
                </c:pt>
                <c:pt idx="2">
                  <c:v>3.7936784432976552E-2</c:v>
                </c:pt>
                <c:pt idx="3">
                  <c:v>2.7377478268509003E-2</c:v>
                </c:pt>
                <c:pt idx="4" formatCode="0.00%">
                  <c:v>1.5082320351924672E-3</c:v>
                </c:pt>
              </c:numCache>
            </c:numRef>
          </c:val>
          <c:extLst>
            <c:ext xmlns:c16="http://schemas.microsoft.com/office/drawing/2014/chart" uri="{C3380CC4-5D6E-409C-BE32-E72D297353CC}">
              <c16:uniqueId val="{0000000C-8BDF-47A0-A74F-B63EFCE7BF4D}"/>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2"/>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9729767067797525"/>
          <c:y val="0.16468386143775704"/>
          <c:w val="0.55532623018505767"/>
          <c:h val="0.6874556305880074"/>
        </c:manualLayout>
      </c:layout>
      <c:doughnutChart>
        <c:varyColors val="1"/>
        <c:ser>
          <c:idx val="1"/>
          <c:order val="0"/>
          <c:tx>
            <c:strRef>
              <c:f>'リンク切公表時非表示（グラフの添え物）'!$AX$37</c:f>
              <c:strCache>
                <c:ptCount val="1"/>
                <c:pt idx="0">
                  <c:v>   in FY2013</c:v>
                </c:pt>
              </c:strCache>
            </c:strRef>
          </c:tx>
          <c:spPr>
            <a:noFill/>
          </c:spPr>
          <c:dLbls>
            <c:dLbl>
              <c:idx val="0"/>
              <c:layout>
                <c:manualLayout>
                  <c:x val="9.1505765417457946E-2"/>
                  <c:y val="-0.10990211189086378"/>
                </c:manualLayout>
              </c:layout>
              <c:tx>
                <c:rich>
                  <a:bodyPr wrap="square" lIns="38100" tIns="19050" rIns="38100" bIns="19050" anchor="ctr" anchorCtr="0">
                    <a:noAutofit/>
                  </a:bodyPr>
                  <a:lstStyle/>
                  <a:p>
                    <a:pPr algn="l">
                      <a:defRPr sz="1100">
                        <a:latin typeface="Century" panose="02040604050505020304" pitchFamily="18" charset="0"/>
                      </a:defRPr>
                    </a:pPr>
                    <a:fld id="{EB5B5B66-8DB5-489A-8D50-22FFB6340167}" type="SERIESNAME">
                      <a:rPr lang="en-US" altLang="ja-JP" sz="1100" baseline="0">
                        <a:latin typeface="Century" panose="02040604050505020304" pitchFamily="18" charset="0"/>
                      </a:rPr>
                      <a:pPr algn="l">
                        <a:defRPr sz="1100">
                          <a:latin typeface="Century" panose="02040604050505020304" pitchFamily="18" charset="0"/>
                        </a:defRPr>
                      </a:pPr>
                      <a:t>[系列名]</a:t>
                    </a:fld>
                    <a:endParaRPr lang="en-US" altLang="ja-JP" sz="1100" baseline="0">
                      <a:latin typeface="Century" panose="02040604050505020304" pitchFamily="18" charset="0"/>
                    </a:endParaRPr>
                  </a:p>
                  <a:p>
                    <a:pPr algn="l">
                      <a:defRPr sz="1100">
                        <a:latin typeface="Century" panose="02040604050505020304" pitchFamily="18" charset="0"/>
                      </a:defRPr>
                    </a:pPr>
                    <a:fld id="{6CCEE0DA-C865-4D5D-AA6D-DDA06A5B991A}" type="VALUE">
                      <a:rPr lang="en-US" altLang="ja-JP" sz="1100" baseline="0">
                        <a:latin typeface="Century" panose="02040604050505020304" pitchFamily="18" charset="0"/>
                      </a:rPr>
                      <a:pPr algn="l">
                        <a:defRPr sz="1100">
                          <a:latin typeface="Century" panose="02040604050505020304" pitchFamily="18" charset="0"/>
                        </a:defRPr>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4370109107559178"/>
                      <c:h val="0.15716072689674906"/>
                    </c:manualLayout>
                  </c15:layout>
                  <c15:dlblFieldTable/>
                  <c15:showDataLabelsRange val="0"/>
                </c:ext>
                <c:ext xmlns:c16="http://schemas.microsoft.com/office/drawing/2014/chart" uri="{C3380CC4-5D6E-409C-BE32-E72D297353CC}">
                  <c16:uniqueId val="{00000000-ED4C-4F5B-AA9E-686C98679EAB}"/>
                </c:ext>
              </c:extLst>
            </c:dLbl>
            <c:spPr>
              <a:noFill/>
              <a:ln>
                <a:noFill/>
              </a:ln>
              <a:effectLst/>
            </c:spPr>
            <c:txPr>
              <a:bodyPr wrap="square" lIns="38100" tIns="19050" rIns="38100" bIns="19050" anchor="ctr" anchorCtr="0">
                <a:spAutoFit/>
              </a:bodyPr>
              <a:lstStyle/>
              <a:p>
                <a:pPr algn="l">
                  <a:defRPr sz="1100">
                    <a:latin typeface="Century" panose="02040604050505020304" pitchFamily="18" charset="0"/>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'リンク切公表時非表示（グラフの添え物）'!$X$34:$X$38</c:f>
              <c:strCache>
                <c:ptCount val="5"/>
                <c:pt idx="0">
                  <c:v>Agriculture 
(Enteric fermentation, 
Rice cultivation, etc.)</c:v>
                </c:pt>
                <c:pt idx="1">
                  <c:v>Waste
(Land filling, Wastewater 
treatment, etc.)</c:v>
                </c:pt>
                <c:pt idx="2">
                  <c:v>Fuel Combustion</c:v>
                </c:pt>
                <c:pt idx="3">
                  <c:v>Fugitive Emissions from Fuel
(Natural gas and Coal mining)</c:v>
                </c:pt>
                <c:pt idx="4">
                  <c:v>Industrial Processes and Product Use</c:v>
                </c:pt>
              </c:strCache>
            </c:strRef>
          </c:cat>
          <c:val>
            <c:numRef>
              <c:f>'リンク切公表時非表示（グラフの添え物）'!$AX$38</c:f>
              <c:numCache>
                <c:formatCode>0.0_);[Red]\(0.0\)</c:formatCode>
                <c:ptCount val="1"/>
                <c:pt idx="0">
                  <c:v>32.299999999999997</c:v>
                </c:pt>
              </c:numCache>
            </c:numRef>
          </c:val>
          <c:extLst>
            <c:ext xmlns:c16="http://schemas.microsoft.com/office/drawing/2014/chart" uri="{C3380CC4-5D6E-409C-BE32-E72D297353CC}">
              <c16:uniqueId val="{00000001-ED4C-4F5B-AA9E-686C98679EAB}"/>
            </c:ext>
          </c:extLst>
        </c:ser>
        <c:ser>
          <c:idx val="0"/>
          <c:order val="1"/>
          <c:tx>
            <c:strRef>
              <c:f>'9.CH4'!$AX$13</c:f>
              <c:strCache>
                <c:ptCount val="1"/>
                <c:pt idx="0">
                  <c:v>2013</c:v>
                </c:pt>
              </c:strCache>
            </c:strRef>
          </c:tx>
          <c:spPr>
            <a:ln>
              <a:solidFill>
                <a:schemeClr val="tx1"/>
              </a:solidFill>
            </a:ln>
          </c:spPr>
          <c:dPt>
            <c:idx val="0"/>
            <c:bubble3D val="0"/>
            <c:spPr>
              <a:solidFill>
                <a:srgbClr val="9999FF"/>
              </a:solidFill>
              <a:ln>
                <a:solidFill>
                  <a:schemeClr val="tx1"/>
                </a:solidFill>
              </a:ln>
            </c:spPr>
            <c:extLst>
              <c:ext xmlns:c16="http://schemas.microsoft.com/office/drawing/2014/chart" uri="{C3380CC4-5D6E-409C-BE32-E72D297353CC}">
                <c16:uniqueId val="{00000002-ED4C-4F5B-AA9E-686C98679EAB}"/>
              </c:ext>
            </c:extLst>
          </c:dPt>
          <c:dPt>
            <c:idx val="1"/>
            <c:bubble3D val="0"/>
            <c:spPr>
              <a:solidFill>
                <a:srgbClr val="C0504D">
                  <a:lumMod val="75000"/>
                </a:srgbClr>
              </a:solidFill>
              <a:ln>
                <a:solidFill>
                  <a:schemeClr val="tx1"/>
                </a:solidFill>
              </a:ln>
            </c:spPr>
            <c:extLst>
              <c:ext xmlns:c16="http://schemas.microsoft.com/office/drawing/2014/chart" uri="{C3380CC4-5D6E-409C-BE32-E72D297353CC}">
                <c16:uniqueId val="{00000003-ED4C-4F5B-AA9E-686C98679EAB}"/>
              </c:ext>
            </c:extLst>
          </c:dPt>
          <c:dPt>
            <c:idx val="2"/>
            <c:bubble3D val="0"/>
            <c:spPr>
              <a:solidFill>
                <a:srgbClr val="FFFFCC"/>
              </a:solidFill>
              <a:ln>
                <a:solidFill>
                  <a:schemeClr val="tx1"/>
                </a:solidFill>
              </a:ln>
            </c:spPr>
            <c:extLst>
              <c:ext xmlns:c16="http://schemas.microsoft.com/office/drawing/2014/chart" uri="{C3380CC4-5D6E-409C-BE32-E72D297353CC}">
                <c16:uniqueId val="{00000004-ED4C-4F5B-AA9E-686C98679EAB}"/>
              </c:ext>
            </c:extLst>
          </c:dPt>
          <c:dPt>
            <c:idx val="3"/>
            <c:bubble3D val="0"/>
            <c:spPr>
              <a:solidFill>
                <a:srgbClr val="CCFFFF"/>
              </a:solidFill>
              <a:ln>
                <a:solidFill>
                  <a:schemeClr val="tx1"/>
                </a:solidFill>
              </a:ln>
            </c:spPr>
            <c:extLst>
              <c:ext xmlns:c16="http://schemas.microsoft.com/office/drawing/2014/chart" uri="{C3380CC4-5D6E-409C-BE32-E72D297353CC}">
                <c16:uniqueId val="{00000005-ED4C-4F5B-AA9E-686C98679EAB}"/>
              </c:ext>
            </c:extLst>
          </c:dPt>
          <c:dLbls>
            <c:dLbl>
              <c:idx val="0"/>
              <c:layout>
                <c:manualLayout>
                  <c:x val="0.11634284203675989"/>
                  <c:y val="0.18170771299271987"/>
                </c:manualLayout>
              </c:layout>
              <c:numFmt formatCode="0.0%" sourceLinked="0"/>
              <c:spPr>
                <a:noFill/>
                <a:ln>
                  <a:noFill/>
                </a:ln>
                <a:effectLst/>
              </c:spPr>
              <c:txPr>
                <a:bodyPr wrap="square" lIns="38100" tIns="19050" rIns="38100" bIns="19050" anchor="ctr">
                  <a:noAutofit/>
                </a:bodyPr>
                <a:lstStyle/>
                <a:p>
                  <a:pPr>
                    <a:defRPr sz="9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22309510898179"/>
                      <c:h val="0.20405719157867117"/>
                    </c:manualLayout>
                  </c15:layout>
                </c:ext>
                <c:ext xmlns:c16="http://schemas.microsoft.com/office/drawing/2014/chart" uri="{C3380CC4-5D6E-409C-BE32-E72D297353CC}">
                  <c16:uniqueId val="{00000002-ED4C-4F5B-AA9E-686C98679EAB}"/>
                </c:ext>
              </c:extLst>
            </c:dLbl>
            <c:dLbl>
              <c:idx val="1"/>
              <c:layout>
                <c:manualLayout>
                  <c:x val="-0.22837310104254552"/>
                  <c:y val="0.11905471107413114"/>
                </c:manualLayout>
              </c:layout>
              <c:numFmt formatCode="0.0%" sourceLinked="0"/>
              <c:spPr>
                <a:noFill/>
                <a:ln>
                  <a:noFill/>
                </a:ln>
                <a:effectLst/>
              </c:spPr>
              <c:txPr>
                <a:bodyPr wrap="square" lIns="38100" tIns="19050" rIns="38100" bIns="19050" anchor="ctr">
                  <a:noAutofit/>
                </a:bodyPr>
                <a:lstStyle/>
                <a:p>
                  <a:pPr>
                    <a:defRPr sz="9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4299106460032458"/>
                      <c:h val="0.24118187610917724"/>
                    </c:manualLayout>
                  </c15:layout>
                </c:ext>
                <c:ext xmlns:c16="http://schemas.microsoft.com/office/drawing/2014/chart" uri="{C3380CC4-5D6E-409C-BE32-E72D297353CC}">
                  <c16:uniqueId val="{00000003-ED4C-4F5B-AA9E-686C98679EAB}"/>
                </c:ext>
              </c:extLst>
            </c:dLbl>
            <c:dLbl>
              <c:idx val="2"/>
              <c:layout>
                <c:manualLayout>
                  <c:x val="-0.27449402250872079"/>
                  <c:y val="-2.7221250914988969E-2"/>
                </c:manualLayout>
              </c:layout>
              <c:numFmt formatCode="0.0%" sourceLinked="0"/>
              <c:spPr>
                <a:noFill/>
                <a:ln>
                  <a:noFill/>
                </a:ln>
                <a:effectLst/>
              </c:spPr>
              <c:txPr>
                <a:bodyPr wrap="square" lIns="38100" tIns="19050" rIns="38100" bIns="19050" anchor="ctr">
                  <a:noAutofit/>
                </a:bodyPr>
                <a:lstStyle/>
                <a:p>
                  <a:pPr>
                    <a:defRPr sz="9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2420080881729668"/>
                      <c:h val="0.11552494764909428"/>
                    </c:manualLayout>
                  </c15:layout>
                </c:ext>
                <c:ext xmlns:c16="http://schemas.microsoft.com/office/drawing/2014/chart" uri="{C3380CC4-5D6E-409C-BE32-E72D297353CC}">
                  <c16:uniqueId val="{00000004-ED4C-4F5B-AA9E-686C98679EAB}"/>
                </c:ext>
              </c:extLst>
            </c:dLbl>
            <c:dLbl>
              <c:idx val="3"/>
              <c:layout>
                <c:manualLayout>
                  <c:x val="-0.16342057155701134"/>
                  <c:y val="-0.15781544988816015"/>
                </c:manualLayout>
              </c:layout>
              <c:numFmt formatCode="0.0%" sourceLinked="0"/>
              <c:spPr>
                <a:noFill/>
                <a:ln>
                  <a:noFill/>
                </a:ln>
                <a:effectLst/>
              </c:spPr>
              <c:txPr>
                <a:bodyPr wrap="square" lIns="38100" tIns="19050" rIns="38100" bIns="19050" anchor="ctr" anchorCtr="0">
                  <a:noAutofit/>
                </a:bodyPr>
                <a:lstStyle/>
                <a:p>
                  <a:pPr algn="ctr">
                    <a:defRPr sz="9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45152730699586041"/>
                      <c:h val="0.17801636974506696"/>
                    </c:manualLayout>
                  </c15:layout>
                </c:ext>
                <c:ext xmlns:c16="http://schemas.microsoft.com/office/drawing/2014/chart" uri="{C3380CC4-5D6E-409C-BE32-E72D297353CC}">
                  <c16:uniqueId val="{00000005-ED4C-4F5B-AA9E-686C98679EAB}"/>
                </c:ext>
              </c:extLst>
            </c:dLbl>
            <c:dLbl>
              <c:idx val="4"/>
              <c:layout>
                <c:manualLayout>
                  <c:x val="0.19201885750147277"/>
                  <c:y val="-9.2224507365389022E-2"/>
                </c:manualLayout>
              </c:layout>
              <c:numFmt formatCode="0.00%" sourceLinked="0"/>
              <c:spPr>
                <a:noFill/>
                <a:ln>
                  <a:noFill/>
                </a:ln>
                <a:effectLst/>
              </c:spPr>
              <c:txPr>
                <a:bodyPr wrap="square" lIns="38100" tIns="19050" rIns="38100" bIns="19050" anchor="ctr" anchorCtr="0">
                  <a:noAutofit/>
                </a:bodyPr>
                <a:lstStyle/>
                <a:p>
                  <a:pPr algn="ctr">
                    <a:defRPr sz="9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9006588449634252"/>
                      <c:h val="0.16263068144553025"/>
                    </c:manualLayout>
                  </c15:layout>
                </c:ext>
                <c:ext xmlns:c16="http://schemas.microsoft.com/office/drawing/2014/chart" uri="{C3380CC4-5D6E-409C-BE32-E72D297353CC}">
                  <c16:uniqueId val="{00000006-ED4C-4F5B-AA9E-686C98679EAB}"/>
                </c:ext>
              </c:extLst>
            </c:dLbl>
            <c:dLbl>
              <c:idx val="5"/>
              <c:layout>
                <c:manualLayout>
                  <c:x val="0.11561169951899498"/>
                  <c:y val="-0.23192908249934727"/>
                </c:manualLayout>
              </c:layout>
              <c:numFmt formatCode="0.0%" sourceLinked="0"/>
              <c:spPr>
                <a:noFill/>
                <a:ln>
                  <a:noFill/>
                </a:ln>
                <a:effectLst/>
              </c:spPr>
              <c:txPr>
                <a:bodyPr wrap="square" lIns="38100" tIns="19050" rIns="38100" bIns="19050" anchor="ctr" anchorCtr="0">
                  <a:noAutofit/>
                </a:bodyPr>
                <a:lstStyle/>
                <a:p>
                  <a:pPr algn="l">
                    <a:defRPr sz="9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8889761583892653"/>
                      <c:h val="5.46017020835367E-2"/>
                    </c:manualLayout>
                  </c15:layout>
                </c:ext>
                <c:ext xmlns:c16="http://schemas.microsoft.com/office/drawing/2014/chart" uri="{C3380CC4-5D6E-409C-BE32-E72D297353CC}">
                  <c16:uniqueId val="{00000007-ED4C-4F5B-AA9E-686C98679EAB}"/>
                </c:ext>
              </c:extLst>
            </c:dLbl>
            <c:dLbl>
              <c:idx val="6"/>
              <c:layout>
                <c:manualLayout>
                  <c:x val="0.26101714962698552"/>
                  <c:y val="-0.19856839464125328"/>
                </c:manualLayout>
              </c:layout>
              <c:numFmt formatCode="0.0%" sourceLinked="0"/>
              <c:spPr>
                <a:noFill/>
                <a:ln>
                  <a:noFill/>
                </a:ln>
                <a:effectLst/>
              </c:spPr>
              <c:txPr>
                <a:bodyPr wrap="square" lIns="38100" tIns="19050" rIns="38100" bIns="19050" anchor="ctr" anchorCtr="0">
                  <a:noAutofit/>
                </a:bodyPr>
                <a:lstStyle/>
                <a:p>
                  <a:pPr algn="l">
                    <a:defRPr sz="9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48170903348552513"/>
                      <c:h val="5.2977478523117218E-2"/>
                    </c:manualLayout>
                  </c15:layout>
                </c:ext>
                <c:ext xmlns:c16="http://schemas.microsoft.com/office/drawing/2014/chart" uri="{C3380CC4-5D6E-409C-BE32-E72D297353CC}">
                  <c16:uniqueId val="{00000008-ED4C-4F5B-AA9E-686C98679EAB}"/>
                </c:ext>
              </c:extLst>
            </c:dLbl>
            <c:dLbl>
              <c:idx val="7"/>
              <c:layout>
                <c:manualLayout>
                  <c:x val="0.15966443120820537"/>
                  <c:y val="-0.16599296224281573"/>
                </c:manualLayout>
              </c:layout>
              <c:numFmt formatCode="0.0%" sourceLinked="0"/>
              <c:spPr>
                <a:noFill/>
                <a:ln>
                  <a:noFill/>
                </a:ln>
                <a:effectLst/>
              </c:spPr>
              <c:txPr>
                <a:bodyPr wrap="square" lIns="38100" tIns="19050" rIns="38100" bIns="19050" anchor="ctr" anchorCtr="0">
                  <a:noAutofit/>
                </a:bodyPr>
                <a:lstStyle/>
                <a:p>
                  <a:pPr algn="l">
                    <a:defRPr sz="9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8159204574799562"/>
                      <c:h val="5.7412040879523472E-2"/>
                    </c:manualLayout>
                  </c15:layout>
                </c:ext>
                <c:ext xmlns:c16="http://schemas.microsoft.com/office/drawing/2014/chart" uri="{C3380CC4-5D6E-409C-BE32-E72D297353CC}">
                  <c16:uniqueId val="{00000009-ED4C-4F5B-AA9E-686C98679EAB}"/>
                </c:ext>
              </c:extLst>
            </c:dLbl>
            <c:dLbl>
              <c:idx val="8"/>
              <c:layout>
                <c:manualLayout>
                  <c:x val="0.15056543572207487"/>
                  <c:y val="-0.13067117915127491"/>
                </c:manualLayout>
              </c:layout>
              <c:numFmt formatCode="0.0%" sourceLinked="0"/>
              <c:spPr>
                <a:noFill/>
                <a:ln>
                  <a:noFill/>
                </a:ln>
                <a:effectLst/>
              </c:spPr>
              <c:txPr>
                <a:bodyPr wrap="square" lIns="38100" tIns="19050" rIns="38100" bIns="19050" anchor="ctr" anchorCtr="0">
                  <a:noAutofit/>
                </a:bodyPr>
                <a:lstStyle/>
                <a:p>
                  <a:pPr algn="l">
                    <a:defRPr sz="9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12560996194056"/>
                      <c:h val="5.756757400551045E-2"/>
                    </c:manualLayout>
                  </c15:layout>
                </c:ext>
                <c:ext xmlns:c16="http://schemas.microsoft.com/office/drawing/2014/chart" uri="{C3380CC4-5D6E-409C-BE32-E72D297353CC}">
                  <c16:uniqueId val="{0000000A-ED4C-4F5B-AA9E-686C98679EAB}"/>
                </c:ext>
              </c:extLst>
            </c:dLbl>
            <c:dLbl>
              <c:idx val="9"/>
              <c:layout>
                <c:manualLayout>
                  <c:x val="0.18563216290703199"/>
                  <c:y val="-9.7873773425133689E-2"/>
                </c:manualLayout>
              </c:layout>
              <c:numFmt formatCode="0.0%" sourceLinked="0"/>
              <c:spPr>
                <a:noFill/>
                <a:ln>
                  <a:noFill/>
                </a:ln>
                <a:effectLst/>
              </c:spPr>
              <c:txPr>
                <a:bodyPr wrap="square" lIns="38100" tIns="19050" rIns="38100" bIns="19050" anchor="ctr" anchorCtr="0">
                  <a:noAutofit/>
                </a:bodyPr>
                <a:lstStyle/>
                <a:p>
                  <a:pPr algn="l">
                    <a:defRPr sz="9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3588439724359703"/>
                      <c:h val="5.1635830161562951E-2"/>
                    </c:manualLayout>
                  </c15:layout>
                </c:ext>
                <c:ext xmlns:c16="http://schemas.microsoft.com/office/drawing/2014/chart" uri="{C3380CC4-5D6E-409C-BE32-E72D297353CC}">
                  <c16:uniqueId val="{0000000B-ED4C-4F5B-AA9E-686C98679EAB}"/>
                </c:ext>
              </c:extLst>
            </c:dLbl>
            <c:numFmt formatCode="0.0%" sourceLinked="0"/>
            <c:spPr>
              <a:noFill/>
              <a:ln>
                <a:noFill/>
              </a:ln>
              <a:effectLst/>
            </c:spPr>
            <c:txPr>
              <a:bodyPr wrap="square" lIns="38100" tIns="19050" rIns="38100" bIns="19050" anchor="ctr">
                <a:spAutoFit/>
              </a:bodyPr>
              <a:lstStyle/>
              <a:p>
                <a:pPr>
                  <a:defRPr sz="900">
                    <a:latin typeface="Century" panose="02040604050505020304" pitchFamily="18" charset="0"/>
                  </a:defRPr>
                </a:pPr>
                <a:endParaRPr lang="ja-JP"/>
              </a:p>
            </c:txPr>
            <c:showLegendKey val="0"/>
            <c:showVal val="1"/>
            <c:showCatName val="1"/>
            <c:showSerName val="0"/>
            <c:showPercent val="0"/>
            <c:showBubbleSize val="0"/>
            <c:showLeaderLines val="0"/>
            <c:extLst>
              <c:ext xmlns:c15="http://schemas.microsoft.com/office/drawing/2012/chart" uri="{CE6537A1-D6FC-4f65-9D91-7224C49458BB}"/>
            </c:extLst>
          </c:dLbls>
          <c:cat>
            <c:strRef>
              <c:f>'リンク切公表時非表示（グラフの添え物）'!$X$34:$X$38</c:f>
              <c:strCache>
                <c:ptCount val="5"/>
                <c:pt idx="0">
                  <c:v>Agriculture 
(Enteric fermentation, 
Rice cultivation, etc.)</c:v>
                </c:pt>
                <c:pt idx="1">
                  <c:v>Waste
(Land filling, Wastewater 
treatment, etc.)</c:v>
                </c:pt>
                <c:pt idx="2">
                  <c:v>Fuel Combustion</c:v>
                </c:pt>
                <c:pt idx="3">
                  <c:v>Fugitive Emissions from Fuel
(Natural gas and Coal mining)</c:v>
                </c:pt>
                <c:pt idx="4">
                  <c:v>Industrial Processes and Product Use</c:v>
                </c:pt>
              </c:strCache>
            </c:strRef>
          </c:cat>
          <c:val>
            <c:numRef>
              <c:f>'9.CH4'!$AX$14:$AX$18</c:f>
              <c:numCache>
                <c:formatCode>0.0%</c:formatCode>
                <c:ptCount val="5"/>
                <c:pt idx="0">
                  <c:v>0.76092895107436276</c:v>
                </c:pt>
                <c:pt idx="1">
                  <c:v>0.18171362677155817</c:v>
                </c:pt>
                <c:pt idx="2">
                  <c:v>3.0645210138668433E-2</c:v>
                </c:pt>
                <c:pt idx="3">
                  <c:v>2.5276433434093602E-2</c:v>
                </c:pt>
                <c:pt idx="4" formatCode="0.00%">
                  <c:v>1.4357785813169837E-3</c:v>
                </c:pt>
              </c:numCache>
            </c:numRef>
          </c:val>
          <c:extLst>
            <c:ext xmlns:c16="http://schemas.microsoft.com/office/drawing/2014/chart" uri="{C3380CC4-5D6E-409C-BE32-E72D297353CC}">
              <c16:uniqueId val="{0000000C-ED4C-4F5B-AA9E-686C98679EAB}"/>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2"/>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563594978832432"/>
          <c:y val="0.19087388718753653"/>
          <c:w val="0.52728929251266909"/>
          <c:h val="0.63483851488135301"/>
        </c:manualLayout>
      </c:layout>
      <c:doughnutChart>
        <c:varyColors val="1"/>
        <c:ser>
          <c:idx val="1"/>
          <c:order val="0"/>
          <c:tx>
            <c:strRef>
              <c:f>'リンク切公表時非表示（グラフの添え物）'!$AP$42</c:f>
              <c:strCache>
                <c:ptCount val="1"/>
                <c:pt idx="0">
                  <c:v>2005年度</c:v>
                </c:pt>
              </c:strCache>
            </c:strRef>
          </c:tx>
          <c:spPr>
            <a:noFill/>
            <a:ln>
              <a:noFill/>
            </a:ln>
          </c:spPr>
          <c:dLbls>
            <c:dLbl>
              <c:idx val="0"/>
              <c:layout>
                <c:manualLayout>
                  <c:x val="-3.7830139138788701E-3"/>
                  <c:y val="-0.10811514498724763"/>
                </c:manualLayout>
              </c:layout>
              <c:tx>
                <c:rich>
                  <a:bodyPr wrap="square" lIns="38100" tIns="19050" rIns="38100" bIns="19050" anchor="ctr">
                    <a:noAutofit/>
                  </a:bodyPr>
                  <a:lstStyle/>
                  <a:p>
                    <a:pPr>
                      <a:defRPr sz="1100">
                        <a:latin typeface="Century" panose="02040604050505020304" pitchFamily="18" charset="0"/>
                      </a:defRPr>
                    </a:pPr>
                    <a:fld id="{FDD4C8C0-F755-428A-90F5-023AA4C42C51}" type="SERIESNAME">
                      <a:rPr lang="ja-JP" altLang="en-US" sz="1100">
                        <a:latin typeface="Century" panose="02040604050505020304" pitchFamily="18" charset="0"/>
                      </a:rPr>
                      <a:pPr>
                        <a:defRPr sz="1100">
                          <a:latin typeface="Century" panose="02040604050505020304" pitchFamily="18" charset="0"/>
                        </a:defRPr>
                      </a:pPr>
                      <a:t>[系列名]</a:t>
                    </a:fld>
                    <a:endParaRPr lang="ja-JP" altLang="en-US" sz="1100" baseline="0">
                      <a:latin typeface="Century" panose="02040604050505020304" pitchFamily="18" charset="0"/>
                    </a:endParaRPr>
                  </a:p>
                  <a:p>
                    <a:pPr>
                      <a:defRPr sz="1100">
                        <a:latin typeface="Century" panose="02040604050505020304" pitchFamily="18" charset="0"/>
                      </a:defRPr>
                    </a:pPr>
                    <a:fld id="{B5BE40CC-05CC-4783-B1D6-DB982F334CAB}" type="VALUE">
                      <a:rPr lang="ja-JP" altLang="en-US" sz="1100">
                        <a:latin typeface="Century" panose="02040604050505020304" pitchFamily="18" charset="0"/>
                      </a:rPr>
                      <a:pPr>
                        <a:defRPr sz="1100">
                          <a:latin typeface="Century" panose="02040604050505020304" pitchFamily="18" charset="0"/>
                        </a:defRPr>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50850510270543126"/>
                      <c:h val="0.13493909973784113"/>
                    </c:manualLayout>
                  </c15:layout>
                  <c15:dlblFieldTable/>
                  <c15:showDataLabelsRange val="0"/>
                </c:ext>
                <c:ext xmlns:c16="http://schemas.microsoft.com/office/drawing/2014/chart" uri="{C3380CC4-5D6E-409C-BE32-E72D297353CC}">
                  <c16:uniqueId val="{00000001-394B-4605-825B-4DB4569B5430}"/>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'リンク切公表時非表示（グラフの添え物）'!$W$42:$W$45</c:f>
              <c:strCache>
                <c:ptCount val="4"/>
                <c:pt idx="0">
                  <c:v>農業
 (家畜排せつ物の管理、
農用地の土壌等)</c:v>
                </c:pt>
                <c:pt idx="1">
                  <c:v>燃料の燃焼・漏出</c:v>
                </c:pt>
                <c:pt idx="2">
                  <c:v>廃棄物
（排水処理、焼却等）</c:v>
                </c:pt>
                <c:pt idx="3">
                  <c:v>工業プロセス及び製品の使用
（化学産業、半導体・液晶製造工程等）</c:v>
                </c:pt>
              </c:strCache>
            </c:strRef>
          </c:cat>
          <c:val>
            <c:numRef>
              <c:f>'リンク切公表時非表示（グラフの添え物）'!$AP$43</c:f>
              <c:numCache>
                <c:formatCode>#,##0"万トン"</c:formatCode>
                <c:ptCount val="1"/>
                <c:pt idx="0">
                  <c:v>2500</c:v>
                </c:pt>
              </c:numCache>
            </c:numRef>
          </c:val>
          <c:extLst>
            <c:ext xmlns:c16="http://schemas.microsoft.com/office/drawing/2014/chart" uri="{C3380CC4-5D6E-409C-BE32-E72D297353CC}">
              <c16:uniqueId val="{00000000-394B-4605-825B-4DB4569B5430}"/>
            </c:ext>
          </c:extLst>
        </c:ser>
        <c:ser>
          <c:idx val="0"/>
          <c:order val="1"/>
          <c:tx>
            <c:strRef>
              <c:f>'11.N2O'!$AP$12</c:f>
              <c:strCache>
                <c:ptCount val="1"/>
                <c:pt idx="0">
                  <c:v>2005</c:v>
                </c:pt>
              </c:strCache>
            </c:strRef>
          </c:tx>
          <c:spPr>
            <a:ln>
              <a:solidFill>
                <a:sysClr val="windowText" lastClr="000000"/>
              </a:solidFill>
            </a:ln>
          </c:spPr>
          <c:dPt>
            <c:idx val="0"/>
            <c:bubble3D val="0"/>
            <c:spPr>
              <a:solidFill>
                <a:srgbClr val="9999FF"/>
              </a:solidFill>
              <a:ln>
                <a:solidFill>
                  <a:sysClr val="windowText" lastClr="000000"/>
                </a:solidFill>
              </a:ln>
            </c:spPr>
            <c:extLst>
              <c:ext xmlns:c16="http://schemas.microsoft.com/office/drawing/2014/chart" uri="{C3380CC4-5D6E-409C-BE32-E72D297353CC}">
                <c16:uniqueId val="{00000000-838F-427D-AA75-37E7FB988202}"/>
              </c:ext>
            </c:extLst>
          </c:dPt>
          <c:dPt>
            <c:idx val="1"/>
            <c:bubble3D val="0"/>
            <c:spPr>
              <a:solidFill>
                <a:schemeClr val="accent2">
                  <a:lumMod val="75000"/>
                </a:schemeClr>
              </a:solidFill>
              <a:ln>
                <a:solidFill>
                  <a:sysClr val="windowText" lastClr="000000"/>
                </a:solidFill>
              </a:ln>
            </c:spPr>
            <c:extLst>
              <c:ext xmlns:c16="http://schemas.microsoft.com/office/drawing/2014/chart" uri="{C3380CC4-5D6E-409C-BE32-E72D297353CC}">
                <c16:uniqueId val="{00000001-838F-427D-AA75-37E7FB988202}"/>
              </c:ext>
            </c:extLst>
          </c:dPt>
          <c:dPt>
            <c:idx val="2"/>
            <c:bubble3D val="0"/>
            <c:spPr>
              <a:solidFill>
                <a:srgbClr val="FFFFCC"/>
              </a:solidFill>
              <a:ln>
                <a:solidFill>
                  <a:sysClr val="windowText" lastClr="000000"/>
                </a:solidFill>
              </a:ln>
            </c:spPr>
            <c:extLst>
              <c:ext xmlns:c16="http://schemas.microsoft.com/office/drawing/2014/chart" uri="{C3380CC4-5D6E-409C-BE32-E72D297353CC}">
                <c16:uniqueId val="{00000002-838F-427D-AA75-37E7FB988202}"/>
              </c:ext>
            </c:extLst>
          </c:dPt>
          <c:dPt>
            <c:idx val="3"/>
            <c:bubble3D val="0"/>
            <c:spPr>
              <a:solidFill>
                <a:srgbClr val="CCFFFF"/>
              </a:solidFill>
              <a:ln>
                <a:solidFill>
                  <a:sysClr val="windowText" lastClr="000000"/>
                </a:solidFill>
              </a:ln>
            </c:spPr>
            <c:extLst>
              <c:ext xmlns:c16="http://schemas.microsoft.com/office/drawing/2014/chart" uri="{C3380CC4-5D6E-409C-BE32-E72D297353CC}">
                <c16:uniqueId val="{00000003-838F-427D-AA75-37E7FB988202}"/>
              </c:ext>
            </c:extLst>
          </c:dPt>
          <c:dLbls>
            <c:dLbl>
              <c:idx val="0"/>
              <c:layout>
                <c:manualLayout>
                  <c:x val="0.14901556160109922"/>
                  <c:y val="-0.20307156509795074"/>
                </c:manualLayout>
              </c:layout>
              <c:tx>
                <c:rich>
                  <a:bodyPr/>
                  <a:lstStyle/>
                  <a:p>
                    <a:fld id="{8CE69956-996A-4C6B-9D23-A47930D2A0F0}" type="CATEGORYNAME">
                      <a:rPr lang="en-US" altLang="ja-JP" sz="900"/>
                      <a:pPr/>
                      <a:t>[分類名]</a:t>
                    </a:fld>
                    <a:endParaRPr lang="ja-JP" altLang="en-US" sz="900" baseline="0"/>
                  </a:p>
                  <a:p>
                    <a:fld id="{107459FC-2DF1-444F-A080-7D4CD3BBEF65}" type="VALUE">
                      <a:rPr lang="en-US" altLang="ja-JP"/>
                      <a:pPr/>
                      <a:t>[値]</a:t>
                    </a:fld>
                    <a:endParaRPr lang="ja-JP" altLang="en-US"/>
                  </a:p>
                </c:rich>
              </c:tx>
              <c:showLegendKey val="0"/>
              <c:showVal val="1"/>
              <c:showCatName val="1"/>
              <c:showSerName val="0"/>
              <c:showPercent val="0"/>
              <c:showBubbleSize val="0"/>
              <c:separator>
</c:separator>
              <c:extLst>
                <c:ext xmlns:c15="http://schemas.microsoft.com/office/drawing/2012/chart" uri="{CE6537A1-D6FC-4f65-9D91-7224C49458BB}">
                  <c15:layout>
                    <c:manualLayout>
                      <c:w val="0.32140885894869287"/>
                      <c:h val="0.20530024620796658"/>
                    </c:manualLayout>
                  </c15:layout>
                  <c15:dlblFieldTable/>
                  <c15:showDataLabelsRange val="0"/>
                </c:ext>
                <c:ext xmlns:c16="http://schemas.microsoft.com/office/drawing/2014/chart" uri="{C3380CC4-5D6E-409C-BE32-E72D297353CC}">
                  <c16:uniqueId val="{00000000-838F-427D-AA75-37E7FB988202}"/>
                </c:ext>
              </c:extLst>
            </c:dLbl>
            <c:dLbl>
              <c:idx val="1"/>
              <c:layout>
                <c:manualLayout>
                  <c:x val="-0.23497676350312596"/>
                  <c:y val="1.9594453819183826E-2"/>
                </c:manualLayout>
              </c:layout>
              <c:tx>
                <c:rich>
                  <a:bodyPr/>
                  <a:lstStyle/>
                  <a:p>
                    <a:fld id="{E1E865C8-912D-450A-81A6-23851030E913}" type="CATEGORYNAME">
                      <a:rPr lang="ja-JP" altLang="en-US" sz="900" baseline="0"/>
                      <a:pPr/>
                      <a:t>[分類名]</a:t>
                    </a:fld>
                    <a:endParaRPr lang="ja-JP" altLang="en-US" sz="900" baseline="0"/>
                  </a:p>
                  <a:p>
                    <a:fld id="{DE768D43-2C17-4F4F-8351-7DB0521AF159}" type="VALUE">
                      <a:rPr lang="en-US" altLang="ja-JP"/>
                      <a:pPr/>
                      <a:t>[値]</a:t>
                    </a:fld>
                    <a:endParaRPr lang="ja-JP" altLang="en-US"/>
                  </a:p>
                </c:rich>
              </c:tx>
              <c:showLegendKey val="0"/>
              <c:showVal val="1"/>
              <c:showCatName val="1"/>
              <c:showSerName val="0"/>
              <c:showPercent val="0"/>
              <c:showBubbleSize val="0"/>
              <c:separator>
</c:separator>
              <c:extLst>
                <c:ext xmlns:c15="http://schemas.microsoft.com/office/drawing/2012/chart" uri="{CE6537A1-D6FC-4f65-9D91-7224C49458BB}">
                  <c15:layout>
                    <c:manualLayout>
                      <c:w val="0.24137224638490373"/>
                      <c:h val="0.10204522912516727"/>
                    </c:manualLayout>
                  </c15:layout>
                  <c15:dlblFieldTable/>
                  <c15:showDataLabelsRange val="0"/>
                </c:ext>
                <c:ext xmlns:c16="http://schemas.microsoft.com/office/drawing/2014/chart" uri="{C3380CC4-5D6E-409C-BE32-E72D297353CC}">
                  <c16:uniqueId val="{00000001-838F-427D-AA75-37E7FB988202}"/>
                </c:ext>
              </c:extLst>
            </c:dLbl>
            <c:dLbl>
              <c:idx val="2"/>
              <c:layout>
                <c:manualLayout>
                  <c:x val="-0.14122731959893811"/>
                  <c:y val="-9.8324867289883849E-2"/>
                </c:manualLayout>
              </c:layout>
              <c:tx>
                <c:rich>
                  <a:bodyPr/>
                  <a:lstStyle/>
                  <a:p>
                    <a:fld id="{5B1E2D17-9F08-42D9-A329-981618192F73}" type="CATEGORYNAME">
                      <a:rPr lang="ja-JP" altLang="en-US" sz="900"/>
                      <a:pPr/>
                      <a:t>[分類名]</a:t>
                    </a:fld>
                    <a:endParaRPr lang="ja-JP" altLang="en-US" sz="900" baseline="0"/>
                  </a:p>
                  <a:p>
                    <a:fld id="{94312B75-C20B-40E1-B541-B7440F73DA14}" type="VALUE">
                      <a:rPr lang="en-US" altLang="ja-JP"/>
                      <a:pPr/>
                      <a:t>[値]</a:t>
                    </a:fld>
                    <a:endParaRPr lang="ja-JP" altLang="en-US"/>
                  </a:p>
                </c:rich>
              </c:tx>
              <c:showLegendKey val="0"/>
              <c:showVal val="1"/>
              <c:showCatName val="1"/>
              <c:showSerName val="0"/>
              <c:showPercent val="0"/>
              <c:showBubbleSize val="0"/>
              <c:separator>
</c:separator>
              <c:extLst>
                <c:ext xmlns:c15="http://schemas.microsoft.com/office/drawing/2012/chart" uri="{CE6537A1-D6FC-4f65-9D91-7224C49458BB}">
                  <c15:layout>
                    <c:manualLayout>
                      <c:w val="0.27970204098033519"/>
                      <c:h val="0.15864624699014968"/>
                    </c:manualLayout>
                  </c15:layout>
                  <c15:dlblFieldTable/>
                  <c15:showDataLabelsRange val="0"/>
                </c:ext>
                <c:ext xmlns:c16="http://schemas.microsoft.com/office/drawing/2014/chart" uri="{C3380CC4-5D6E-409C-BE32-E72D297353CC}">
                  <c16:uniqueId val="{00000002-838F-427D-AA75-37E7FB988202}"/>
                </c:ext>
              </c:extLst>
            </c:dLbl>
            <c:dLbl>
              <c:idx val="3"/>
              <c:layout>
                <c:manualLayout>
                  <c:x val="-0.1462991392364871"/>
                  <c:y val="-0.14285947957822609"/>
                </c:manualLayout>
              </c:layout>
              <c:tx>
                <c:rich>
                  <a:bodyPr anchorCtr="0"/>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Century" panose="02040604050505020304" pitchFamily="18" charset="0"/>
                        <a:ea typeface="+mn-ea"/>
                        <a:cs typeface="+mn-cs"/>
                      </a:defRPr>
                    </a:pPr>
                    <a:fld id="{2F5770E5-83AE-4EB1-A6FF-C4E1157A42B9}" type="CATEGORYNAME">
                      <a:rPr lang="ja-JP" altLang="en-US" sz="900">
                        <a:latin typeface="Century" panose="02040604050505020304" pitchFamily="18" charset="0"/>
                      </a:rPr>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Century" panose="02040604050505020304" pitchFamily="18" charset="0"/>
                          <a:ea typeface="+mn-ea"/>
                          <a:cs typeface="+mn-cs"/>
                        </a:defRPr>
                      </a:pPr>
                      <a:t>[分類名]</a:t>
                    </a:fld>
                    <a:endParaRPr lang="ja-JP" altLang="en-US" sz="900" baseline="0">
                      <a:latin typeface="Century" panose="02040604050505020304" pitchFamily="18" charset="0"/>
                    </a:endParaRPr>
                  </a:p>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Century" panose="02040604050505020304" pitchFamily="18" charset="0"/>
                        <a:ea typeface="+mn-ea"/>
                        <a:cs typeface="+mn-cs"/>
                      </a:defRPr>
                    </a:pPr>
                    <a:fld id="{AD85A313-320D-492B-82B1-CEAFAA5356EB}" type="VALUE">
                      <a:rPr lang="en-US" altLang="ja-JP">
                        <a:latin typeface="Century" panose="02040604050505020304" pitchFamily="18" charset="0"/>
                      </a:rPr>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Century" panose="02040604050505020304" pitchFamily="18" charset="0"/>
                          <a:ea typeface="+mn-ea"/>
                          <a:cs typeface="+mn-cs"/>
                        </a:defRPr>
                      </a:pPr>
                      <a:t>[値]</a:t>
                    </a:fld>
                    <a:endParaRPr lang="ja-JP" altLang="en-US"/>
                  </a:p>
                </c:rich>
              </c:tx>
              <c:numFmt formatCode="0.0%" sourceLinked="0"/>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53191200835321217"/>
                      <c:h val="0.16675593649301926"/>
                    </c:manualLayout>
                  </c15:layout>
                  <c15:dlblFieldTable/>
                  <c15:showDataLabelsRange val="0"/>
                </c:ext>
                <c:ext xmlns:c16="http://schemas.microsoft.com/office/drawing/2014/chart" uri="{C3380CC4-5D6E-409C-BE32-E72D297353CC}">
                  <c16:uniqueId val="{00000003-838F-427D-AA75-37E7FB988202}"/>
                </c:ext>
              </c:extLst>
            </c:dLbl>
            <c:dLbl>
              <c:idx val="4"/>
              <c:layout>
                <c:manualLayout>
                  <c:x val="0.16093239446390795"/>
                  <c:y val="-0.14077144541954281"/>
                </c:manualLayout>
              </c:layout>
              <c:tx>
                <c:rich>
                  <a:bodyPr/>
                  <a:lstStyle/>
                  <a:p>
                    <a:r>
                      <a:rPr lang="ja-JP" altLang="en-US" sz="1000"/>
                      <a:t>溶</a:t>
                    </a:r>
                    <a:r>
                      <a:rPr lang="ja-JP" altLang="en-US"/>
                      <a:t>剤等（麻酔）
</a:t>
                    </a:r>
                    <a:r>
                      <a:rPr lang="en-US" altLang="ja-JP"/>
                      <a:t>0.4%</a:t>
                    </a:r>
                  </a:p>
                </c:rich>
              </c:tx>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838F-427D-AA75-37E7FB988202}"/>
                </c:ext>
              </c:extLst>
            </c:dLbl>
            <c:numFmt formatCode="0.0%" sourceLinked="0"/>
            <c:spPr>
              <a:noFill/>
              <a:ln>
                <a:noFill/>
              </a:ln>
              <a:effectLst/>
            </c:spPr>
            <c:txPr>
              <a:bodyPr/>
              <a:lstStyle/>
              <a:p>
                <a:pPr>
                  <a:defRPr sz="1000" baseline="0">
                    <a:latin typeface="Century" panose="02040604050505020304" pitchFamily="18" charset="0"/>
                  </a:defRPr>
                </a:pPr>
                <a:endParaRPr lang="ja-JP"/>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'リンク切公表時非表示（グラフの添え物）'!$W$42:$W$45</c:f>
              <c:strCache>
                <c:ptCount val="4"/>
                <c:pt idx="0">
                  <c:v>農業
 (家畜排せつ物の管理、
農用地の土壌等)</c:v>
                </c:pt>
                <c:pt idx="1">
                  <c:v>燃料の燃焼・漏出</c:v>
                </c:pt>
                <c:pt idx="2">
                  <c:v>廃棄物
（排水処理、焼却等）</c:v>
                </c:pt>
                <c:pt idx="3">
                  <c:v>工業プロセス及び製品の使用
（化学産業、半導体・液晶製造工程等）</c:v>
                </c:pt>
              </c:strCache>
            </c:strRef>
          </c:cat>
          <c:val>
            <c:numRef>
              <c:f>'11.N2O'!$AP$13:$AP$16</c:f>
              <c:numCache>
                <c:formatCode>0.0%</c:formatCode>
                <c:ptCount val="4"/>
                <c:pt idx="0">
                  <c:v>0.39820846987648872</c:v>
                </c:pt>
                <c:pt idx="1">
                  <c:v>0.28645918073734861</c:v>
                </c:pt>
                <c:pt idx="2">
                  <c:v>0.1985217145658778</c:v>
                </c:pt>
                <c:pt idx="3">
                  <c:v>0.11681063482028493</c:v>
                </c:pt>
              </c:numCache>
            </c:numRef>
          </c:val>
          <c:extLst>
            <c:ext xmlns:c16="http://schemas.microsoft.com/office/drawing/2014/chart" uri="{C3380CC4-5D6E-409C-BE32-E72D297353CC}">
              <c16:uniqueId val="{00000005-838F-427D-AA75-37E7FB988202}"/>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354343188335741"/>
          <c:y val="0.18468809405177464"/>
          <c:w val="0.69888383822947886"/>
          <c:h val="0.70622652669487485"/>
        </c:manualLayout>
      </c:layout>
      <c:doughnutChart>
        <c:varyColors val="1"/>
        <c:ser>
          <c:idx val="1"/>
          <c:order val="0"/>
          <c:tx>
            <c:strRef>
              <c:f>'リンク切公表時非表示（グラフの添え物）'!$BB$42</c:f>
              <c:strCache>
                <c:ptCount val="1"/>
                <c:pt idx="0">
                  <c:v>2017年度</c:v>
                </c:pt>
              </c:strCache>
            </c:strRef>
          </c:tx>
          <c:spPr>
            <a:noFill/>
            <a:ln>
              <a:noFill/>
            </a:ln>
          </c:spPr>
          <c:dLbls>
            <c:dLbl>
              <c:idx val="0"/>
              <c:layout>
                <c:manualLayout>
                  <c:x val="8.476375872439634E-3"/>
                  <c:y val="-0.12246600034647155"/>
                </c:manualLayout>
              </c:layout>
              <c:tx>
                <c:rich>
                  <a:bodyPr wrap="square" lIns="38100" tIns="19050" rIns="38100" bIns="19050" anchor="ctr">
                    <a:noAutofit/>
                  </a:bodyPr>
                  <a:lstStyle/>
                  <a:p>
                    <a:pPr>
                      <a:defRPr>
                        <a:latin typeface="Century" panose="02040604050505020304" pitchFamily="18" charset="0"/>
                      </a:defRPr>
                    </a:pPr>
                    <a:fld id="{FDD4C8C0-F755-428A-90F5-023AA4C42C51}" type="SERIESNAME">
                      <a:rPr lang="ja-JP" altLang="en-US" sz="1400">
                        <a:latin typeface="Century" panose="02040604050505020304" pitchFamily="18" charset="0"/>
                      </a:rPr>
                      <a:pPr>
                        <a:defRPr>
                          <a:latin typeface="Century" panose="02040604050505020304" pitchFamily="18" charset="0"/>
                        </a:defRPr>
                      </a:pPr>
                      <a:t>[系列名]</a:t>
                    </a:fld>
                    <a:endParaRPr lang="ja-JP" altLang="en-US" sz="1400" baseline="0">
                      <a:latin typeface="Century" panose="02040604050505020304" pitchFamily="18" charset="0"/>
                    </a:endParaRPr>
                  </a:p>
                  <a:p>
                    <a:pPr>
                      <a:defRPr>
                        <a:latin typeface="Century" panose="02040604050505020304" pitchFamily="18" charset="0"/>
                      </a:defRPr>
                    </a:pPr>
                    <a:fld id="{B5BE40CC-05CC-4783-B1D6-DB982F334CAB}" type="VALUE">
                      <a:rPr lang="ja-JP" altLang="en-US" sz="1400">
                        <a:latin typeface="Century" panose="02040604050505020304" pitchFamily="18" charset="0"/>
                      </a:rPr>
                      <a:pPr>
                        <a:defRPr>
                          <a:latin typeface="Century" panose="02040604050505020304" pitchFamily="18" charset="0"/>
                        </a:defRPr>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45357523306425479"/>
                      <c:h val="0.13979566949537223"/>
                    </c:manualLayout>
                  </c15:layout>
                  <c15:dlblFieldTable/>
                  <c15:showDataLabelsRange val="0"/>
                </c:ext>
                <c:ext xmlns:c16="http://schemas.microsoft.com/office/drawing/2014/chart" uri="{C3380CC4-5D6E-409C-BE32-E72D297353CC}">
                  <c16:uniqueId val="{00000000-032D-41B7-83B3-382AB2AADF82}"/>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'リンク切公表時非表示（グラフの添え物）'!$W$42:$W$45</c:f>
              <c:strCache>
                <c:ptCount val="4"/>
                <c:pt idx="0">
                  <c:v>農業
 (家畜排せつ物の管理、
農用地の土壌等)</c:v>
                </c:pt>
                <c:pt idx="1">
                  <c:v>燃料の燃焼・漏出</c:v>
                </c:pt>
                <c:pt idx="2">
                  <c:v>廃棄物
（排水処理、焼却等）</c:v>
                </c:pt>
                <c:pt idx="3">
                  <c:v>工業プロセス及び製品の使用
（化学産業、半導体・液晶製造工程等）</c:v>
                </c:pt>
              </c:strCache>
            </c:strRef>
          </c:cat>
          <c:val>
            <c:numRef>
              <c:f>'リンク切公表時非表示（グラフの添え物）'!$BB$43</c:f>
              <c:numCache>
                <c:formatCode>#,##0"万トン"</c:formatCode>
                <c:ptCount val="1"/>
                <c:pt idx="0">
                  <c:v>2050</c:v>
                </c:pt>
              </c:numCache>
            </c:numRef>
          </c:val>
          <c:extLst>
            <c:ext xmlns:c16="http://schemas.microsoft.com/office/drawing/2014/chart" uri="{C3380CC4-5D6E-409C-BE32-E72D297353CC}">
              <c16:uniqueId val="{00000001-032D-41B7-83B3-382AB2AADF82}"/>
            </c:ext>
          </c:extLst>
        </c:ser>
        <c:ser>
          <c:idx val="0"/>
          <c:order val="1"/>
          <c:tx>
            <c:strRef>
              <c:f>'11.N2O'!$BB$12</c:f>
              <c:strCache>
                <c:ptCount val="1"/>
                <c:pt idx="0">
                  <c:v>2017</c:v>
                </c:pt>
              </c:strCache>
            </c:strRef>
          </c:tx>
          <c:spPr>
            <a:ln>
              <a:solidFill>
                <a:sysClr val="windowText" lastClr="000000"/>
              </a:solidFill>
            </a:ln>
          </c:spPr>
          <c:dPt>
            <c:idx val="0"/>
            <c:bubble3D val="0"/>
            <c:spPr>
              <a:solidFill>
                <a:srgbClr val="9999FF"/>
              </a:solidFill>
              <a:ln>
                <a:solidFill>
                  <a:sysClr val="windowText" lastClr="000000"/>
                </a:solidFill>
              </a:ln>
            </c:spPr>
            <c:extLst>
              <c:ext xmlns:c16="http://schemas.microsoft.com/office/drawing/2014/chart" uri="{C3380CC4-5D6E-409C-BE32-E72D297353CC}">
                <c16:uniqueId val="{00000002-032D-41B7-83B3-382AB2AADF82}"/>
              </c:ext>
            </c:extLst>
          </c:dPt>
          <c:dPt>
            <c:idx val="1"/>
            <c:bubble3D val="0"/>
            <c:spPr>
              <a:solidFill>
                <a:srgbClr val="C0504D">
                  <a:lumMod val="75000"/>
                </a:srgbClr>
              </a:solidFill>
              <a:ln>
                <a:solidFill>
                  <a:sysClr val="windowText" lastClr="000000"/>
                </a:solidFill>
              </a:ln>
            </c:spPr>
            <c:extLst>
              <c:ext xmlns:c16="http://schemas.microsoft.com/office/drawing/2014/chart" uri="{C3380CC4-5D6E-409C-BE32-E72D297353CC}">
                <c16:uniqueId val="{00000003-032D-41B7-83B3-382AB2AADF82}"/>
              </c:ext>
            </c:extLst>
          </c:dPt>
          <c:dPt>
            <c:idx val="2"/>
            <c:bubble3D val="0"/>
            <c:spPr>
              <a:solidFill>
                <a:srgbClr val="FFFFCC"/>
              </a:solidFill>
              <a:ln>
                <a:solidFill>
                  <a:sysClr val="windowText" lastClr="000000"/>
                </a:solidFill>
              </a:ln>
            </c:spPr>
            <c:extLst>
              <c:ext xmlns:c16="http://schemas.microsoft.com/office/drawing/2014/chart" uri="{C3380CC4-5D6E-409C-BE32-E72D297353CC}">
                <c16:uniqueId val="{00000004-032D-41B7-83B3-382AB2AADF82}"/>
              </c:ext>
            </c:extLst>
          </c:dPt>
          <c:dPt>
            <c:idx val="3"/>
            <c:bubble3D val="0"/>
            <c:spPr>
              <a:solidFill>
                <a:srgbClr val="CCFFFF"/>
              </a:solidFill>
              <a:ln>
                <a:solidFill>
                  <a:sysClr val="windowText" lastClr="000000"/>
                </a:solidFill>
              </a:ln>
            </c:spPr>
            <c:extLst>
              <c:ext xmlns:c16="http://schemas.microsoft.com/office/drawing/2014/chart" uri="{C3380CC4-5D6E-409C-BE32-E72D297353CC}">
                <c16:uniqueId val="{00000005-032D-41B7-83B3-382AB2AADF82}"/>
              </c:ext>
            </c:extLst>
          </c:dPt>
          <c:dLbls>
            <c:dLbl>
              <c:idx val="0"/>
              <c:layout>
                <c:manualLayout>
                  <c:x val="6.9446301004401523E-2"/>
                  <c:y val="-0.2706450571239456"/>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6111929650062976"/>
                      <c:h val="0.1781007097815229"/>
                    </c:manualLayout>
                  </c15:layout>
                </c:ext>
                <c:ext xmlns:c16="http://schemas.microsoft.com/office/drawing/2014/chart" uri="{C3380CC4-5D6E-409C-BE32-E72D297353CC}">
                  <c16:uniqueId val="{00000002-032D-41B7-83B3-382AB2AADF82}"/>
                </c:ext>
              </c:extLst>
            </c:dLbl>
            <c:dLbl>
              <c:idx val="1"/>
              <c:layout>
                <c:manualLayout>
                  <c:x val="-0.23467690434249117"/>
                  <c:y val="-4.1705813506646185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9551556334329523"/>
                      <c:h val="9.1847131772525084E-2"/>
                    </c:manualLayout>
                  </c15:layout>
                </c:ext>
                <c:ext xmlns:c16="http://schemas.microsoft.com/office/drawing/2014/chart" uri="{C3380CC4-5D6E-409C-BE32-E72D297353CC}">
                  <c16:uniqueId val="{00000003-032D-41B7-83B3-382AB2AADF82}"/>
                </c:ext>
              </c:extLst>
            </c:dLbl>
            <c:dLbl>
              <c:idx val="2"/>
              <c:layout>
                <c:manualLayout>
                  <c:x val="-0.17756210696574065"/>
                  <c:y val="-3.0726799135189685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1884067579061686"/>
                      <c:h val="0.13011044566769422"/>
                    </c:manualLayout>
                  </c15:layout>
                </c:ext>
                <c:ext xmlns:c16="http://schemas.microsoft.com/office/drawing/2014/chart" uri="{C3380CC4-5D6E-409C-BE32-E72D297353CC}">
                  <c16:uniqueId val="{00000004-032D-41B7-83B3-382AB2AADF82}"/>
                </c:ext>
              </c:extLst>
            </c:dLbl>
            <c:dLbl>
              <c:idx val="3"/>
              <c:layout>
                <c:manualLayout>
                  <c:x val="-0.22741217321087587"/>
                  <c:y val="-0.12132717611305208"/>
                </c:manualLayout>
              </c:layout>
              <c:numFmt formatCode="0.0%" sourceLinked="0"/>
              <c:spPr>
                <a:noFill/>
                <a:ln>
                  <a:noFill/>
                </a:ln>
                <a:effectLst/>
              </c:spPr>
              <c:txPr>
                <a:bodyPr anchorCtr="0"/>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Century" panose="02040604050505020304" pitchFamily="18" charset="0"/>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9960154865052"/>
                      <c:h val="0.13695445653304772"/>
                    </c:manualLayout>
                  </c15:layout>
                </c:ext>
                <c:ext xmlns:c16="http://schemas.microsoft.com/office/drawing/2014/chart" uri="{C3380CC4-5D6E-409C-BE32-E72D297353CC}">
                  <c16:uniqueId val="{00000005-032D-41B7-83B3-382AB2AADF82}"/>
                </c:ext>
              </c:extLst>
            </c:dLbl>
            <c:dLbl>
              <c:idx val="4"/>
              <c:layout>
                <c:manualLayout>
                  <c:x val="0.16093239446390795"/>
                  <c:y val="-0.14077144541954281"/>
                </c:manualLayout>
              </c:layout>
              <c:tx>
                <c:rich>
                  <a:bodyPr/>
                  <a:lstStyle/>
                  <a:p>
                    <a:r>
                      <a:rPr lang="ja-JP" altLang="en-US" sz="1000"/>
                      <a:t>溶</a:t>
                    </a:r>
                    <a:r>
                      <a:rPr lang="ja-JP" altLang="en-US"/>
                      <a:t>剤等（麻酔）
</a:t>
                    </a:r>
                    <a:r>
                      <a:rPr lang="en-US" altLang="ja-JP"/>
                      <a:t>0.4%</a:t>
                    </a:r>
                  </a:p>
                </c:rich>
              </c:tx>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032D-41B7-83B3-382AB2AADF82}"/>
                </c:ext>
              </c:extLst>
            </c:dLbl>
            <c:numFmt formatCode="0.0%" sourceLinked="0"/>
            <c:spPr>
              <a:noFill/>
              <a:ln>
                <a:noFill/>
              </a:ln>
              <a:effectLst/>
            </c:spPr>
            <c:txPr>
              <a:bodyPr/>
              <a:lstStyle/>
              <a:p>
                <a:pPr>
                  <a:defRPr sz="1000" baseline="0">
                    <a:latin typeface="Century" panose="02040604050505020304" pitchFamily="18" charset="0"/>
                  </a:defRPr>
                </a:pPr>
                <a:endParaRPr lang="ja-JP"/>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'リンク切公表時非表示（グラフの添え物）'!$W$42:$W$45</c:f>
              <c:strCache>
                <c:ptCount val="4"/>
                <c:pt idx="0">
                  <c:v>農業
 (家畜排せつ物の管理、
農用地の土壌等)</c:v>
                </c:pt>
                <c:pt idx="1">
                  <c:v>燃料の燃焼・漏出</c:v>
                </c:pt>
                <c:pt idx="2">
                  <c:v>廃棄物
（排水処理、焼却等）</c:v>
                </c:pt>
                <c:pt idx="3">
                  <c:v>工業プロセス及び製品の使用
（化学産業、半導体・液晶製造工程等）</c:v>
                </c:pt>
              </c:strCache>
            </c:strRef>
          </c:cat>
          <c:val>
            <c:numRef>
              <c:f>'11.N2O'!$BB$13:$BB$16</c:f>
              <c:numCache>
                <c:formatCode>0.0%</c:formatCode>
                <c:ptCount val="4"/>
                <c:pt idx="0">
                  <c:v>0.45668952993264422</c:v>
                </c:pt>
                <c:pt idx="1">
                  <c:v>0.29036585719625196</c:v>
                </c:pt>
                <c:pt idx="2">
                  <c:v>0.20333942487014212</c:v>
                </c:pt>
                <c:pt idx="3">
                  <c:v>4.9605188000961725E-2</c:v>
                </c:pt>
              </c:numCache>
            </c:numRef>
          </c:val>
          <c:extLst>
            <c:ext xmlns:c16="http://schemas.microsoft.com/office/drawing/2014/chart" uri="{C3380CC4-5D6E-409C-BE32-E72D297353CC}">
              <c16:uniqueId val="{00000007-032D-41B7-83B3-382AB2AADF82}"/>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2"/>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2563594978832432"/>
          <c:y val="0.19087388718753653"/>
          <c:w val="0.52728929251266909"/>
          <c:h val="0.63483851488135301"/>
        </c:manualLayout>
      </c:layout>
      <c:doughnutChart>
        <c:varyColors val="1"/>
        <c:ser>
          <c:idx val="1"/>
          <c:order val="0"/>
          <c:tx>
            <c:strRef>
              <c:f>'リンク切公表時非表示（グラフの添え物）'!$AX$42</c:f>
              <c:strCache>
                <c:ptCount val="1"/>
                <c:pt idx="0">
                  <c:v>2013年度</c:v>
                </c:pt>
              </c:strCache>
            </c:strRef>
          </c:tx>
          <c:spPr>
            <a:noFill/>
            <a:ln>
              <a:noFill/>
            </a:ln>
          </c:spPr>
          <c:dLbls>
            <c:dLbl>
              <c:idx val="0"/>
              <c:layout>
                <c:manualLayout>
                  <c:x val="5.900700912126489E-3"/>
                  <c:y val="-9.2711135315403578E-2"/>
                </c:manualLayout>
              </c:layout>
              <c:tx>
                <c:rich>
                  <a:bodyPr wrap="square" lIns="38100" tIns="19050" rIns="38100" bIns="19050" anchor="ctr">
                    <a:noAutofit/>
                  </a:bodyPr>
                  <a:lstStyle/>
                  <a:p>
                    <a:pPr>
                      <a:defRPr sz="1100">
                        <a:latin typeface="Century" panose="02040604050505020304" pitchFamily="18" charset="0"/>
                      </a:defRPr>
                    </a:pPr>
                    <a:fld id="{FDD4C8C0-F755-428A-90F5-023AA4C42C51}" type="SERIESNAME">
                      <a:rPr lang="ja-JP" altLang="en-US" sz="1100">
                        <a:latin typeface="Century" panose="02040604050505020304" pitchFamily="18" charset="0"/>
                      </a:rPr>
                      <a:pPr>
                        <a:defRPr sz="1100">
                          <a:latin typeface="Century" panose="02040604050505020304" pitchFamily="18" charset="0"/>
                        </a:defRPr>
                      </a:pPr>
                      <a:t>[系列名]</a:t>
                    </a:fld>
                    <a:endParaRPr lang="ja-JP" altLang="en-US" sz="1100" baseline="0">
                      <a:latin typeface="Century" panose="02040604050505020304" pitchFamily="18" charset="0"/>
                    </a:endParaRPr>
                  </a:p>
                  <a:p>
                    <a:pPr>
                      <a:defRPr sz="1100">
                        <a:latin typeface="Century" panose="02040604050505020304" pitchFamily="18" charset="0"/>
                      </a:defRPr>
                    </a:pPr>
                    <a:fld id="{B5BE40CC-05CC-4783-B1D6-DB982F334CAB}" type="VALUE">
                      <a:rPr lang="ja-JP" altLang="en-US" sz="1100">
                        <a:latin typeface="Century" panose="02040604050505020304" pitchFamily="18" charset="0"/>
                      </a:rPr>
                      <a:pPr>
                        <a:defRPr sz="1100">
                          <a:latin typeface="Century" panose="02040604050505020304" pitchFamily="18" charset="0"/>
                        </a:defRPr>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50817418915624502"/>
                      <c:h val="0.14170231456609006"/>
                    </c:manualLayout>
                  </c15:layout>
                  <c15:dlblFieldTable/>
                  <c15:showDataLabelsRange val="0"/>
                </c:ext>
                <c:ext xmlns:c16="http://schemas.microsoft.com/office/drawing/2014/chart" uri="{C3380CC4-5D6E-409C-BE32-E72D297353CC}">
                  <c16:uniqueId val="{00000000-511B-417A-837C-A7B6743E8BA9}"/>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'リンク切公表時非表示（グラフの添え物）'!$W$42:$W$45</c:f>
              <c:strCache>
                <c:ptCount val="4"/>
                <c:pt idx="0">
                  <c:v>農業
 (家畜排せつ物の管理、
農用地の土壌等)</c:v>
                </c:pt>
                <c:pt idx="1">
                  <c:v>燃料の燃焼・漏出</c:v>
                </c:pt>
                <c:pt idx="2">
                  <c:v>廃棄物
（排水処理、焼却等）</c:v>
                </c:pt>
                <c:pt idx="3">
                  <c:v>工業プロセス及び製品の使用
（化学産業、半導体・液晶製造工程等）</c:v>
                </c:pt>
              </c:strCache>
            </c:strRef>
          </c:cat>
          <c:val>
            <c:numRef>
              <c:f>'リンク切公表時非表示（グラフの添え物）'!$AX$43</c:f>
              <c:numCache>
                <c:formatCode>#,##0"万トン"</c:formatCode>
                <c:ptCount val="1"/>
                <c:pt idx="0">
                  <c:v>2160</c:v>
                </c:pt>
              </c:numCache>
            </c:numRef>
          </c:val>
          <c:extLst>
            <c:ext xmlns:c16="http://schemas.microsoft.com/office/drawing/2014/chart" uri="{C3380CC4-5D6E-409C-BE32-E72D297353CC}">
              <c16:uniqueId val="{00000001-511B-417A-837C-A7B6743E8BA9}"/>
            </c:ext>
          </c:extLst>
        </c:ser>
        <c:ser>
          <c:idx val="0"/>
          <c:order val="1"/>
          <c:tx>
            <c:strRef>
              <c:f>'11.N2O'!$AX$12</c:f>
              <c:strCache>
                <c:ptCount val="1"/>
                <c:pt idx="0">
                  <c:v>2013</c:v>
                </c:pt>
              </c:strCache>
            </c:strRef>
          </c:tx>
          <c:spPr>
            <a:ln>
              <a:solidFill>
                <a:sysClr val="windowText" lastClr="000000"/>
              </a:solidFill>
            </a:ln>
          </c:spPr>
          <c:dPt>
            <c:idx val="0"/>
            <c:bubble3D val="0"/>
            <c:spPr>
              <a:solidFill>
                <a:srgbClr val="9999FF"/>
              </a:solidFill>
              <a:ln>
                <a:solidFill>
                  <a:sysClr val="windowText" lastClr="000000"/>
                </a:solidFill>
              </a:ln>
            </c:spPr>
            <c:extLst>
              <c:ext xmlns:c16="http://schemas.microsoft.com/office/drawing/2014/chart" uri="{C3380CC4-5D6E-409C-BE32-E72D297353CC}">
                <c16:uniqueId val="{00000002-511B-417A-837C-A7B6743E8BA9}"/>
              </c:ext>
            </c:extLst>
          </c:dPt>
          <c:dPt>
            <c:idx val="1"/>
            <c:bubble3D val="0"/>
            <c:spPr>
              <a:solidFill>
                <a:srgbClr val="C0504D">
                  <a:lumMod val="75000"/>
                </a:srgbClr>
              </a:solidFill>
              <a:ln>
                <a:solidFill>
                  <a:sysClr val="windowText" lastClr="000000"/>
                </a:solidFill>
              </a:ln>
            </c:spPr>
            <c:extLst>
              <c:ext xmlns:c16="http://schemas.microsoft.com/office/drawing/2014/chart" uri="{C3380CC4-5D6E-409C-BE32-E72D297353CC}">
                <c16:uniqueId val="{00000003-511B-417A-837C-A7B6743E8BA9}"/>
              </c:ext>
            </c:extLst>
          </c:dPt>
          <c:dPt>
            <c:idx val="2"/>
            <c:bubble3D val="0"/>
            <c:spPr>
              <a:solidFill>
                <a:srgbClr val="FFFFCC"/>
              </a:solidFill>
              <a:ln>
                <a:solidFill>
                  <a:sysClr val="windowText" lastClr="000000"/>
                </a:solidFill>
              </a:ln>
            </c:spPr>
            <c:extLst>
              <c:ext xmlns:c16="http://schemas.microsoft.com/office/drawing/2014/chart" uri="{C3380CC4-5D6E-409C-BE32-E72D297353CC}">
                <c16:uniqueId val="{00000004-511B-417A-837C-A7B6743E8BA9}"/>
              </c:ext>
            </c:extLst>
          </c:dPt>
          <c:dPt>
            <c:idx val="3"/>
            <c:bubble3D val="0"/>
            <c:spPr>
              <a:solidFill>
                <a:srgbClr val="CCFFFF"/>
              </a:solidFill>
              <a:ln>
                <a:solidFill>
                  <a:sysClr val="windowText" lastClr="000000"/>
                </a:solidFill>
              </a:ln>
            </c:spPr>
            <c:extLst>
              <c:ext xmlns:c16="http://schemas.microsoft.com/office/drawing/2014/chart" uri="{C3380CC4-5D6E-409C-BE32-E72D297353CC}">
                <c16:uniqueId val="{00000005-511B-417A-837C-A7B6743E8BA9}"/>
              </c:ext>
            </c:extLst>
          </c:dPt>
          <c:dLbls>
            <c:dLbl>
              <c:idx val="0"/>
              <c:layout>
                <c:manualLayout>
                  <c:x val="0.13286602692558375"/>
                  <c:y val="-0.23916366147143764"/>
                </c:manualLayout>
              </c:layout>
              <c:tx>
                <c:rich>
                  <a:bodyPr/>
                  <a:lstStyle/>
                  <a:p>
                    <a:fld id="{8CE69956-996A-4C6B-9D23-A47930D2A0F0}" type="CATEGORYNAME">
                      <a:rPr lang="en-US" altLang="ja-JP" sz="900"/>
                      <a:pPr/>
                      <a:t>[分類名]</a:t>
                    </a:fld>
                    <a:endParaRPr lang="ja-JP" altLang="en-US" sz="900" baseline="0"/>
                  </a:p>
                  <a:p>
                    <a:fld id="{107459FC-2DF1-444F-A080-7D4CD3BBEF65}" type="VALUE">
                      <a:rPr lang="en-US" altLang="ja-JP"/>
                      <a:pPr/>
                      <a:t>[値]</a:t>
                    </a:fld>
                    <a:endParaRPr lang="ja-JP" altLang="en-US"/>
                  </a:p>
                </c:rich>
              </c:tx>
              <c:showLegendKey val="0"/>
              <c:showVal val="1"/>
              <c:showCatName val="1"/>
              <c:showSerName val="0"/>
              <c:showPercent val="0"/>
              <c:showBubbleSize val="0"/>
              <c:separator>
</c:separator>
              <c:extLst>
                <c:ext xmlns:c15="http://schemas.microsoft.com/office/drawing/2012/chart" uri="{CE6537A1-D6FC-4f65-9D91-7224C49458BB}">
                  <c15:layout>
                    <c:manualLayout>
                      <c:w val="0.34106830402472293"/>
                      <c:h val="0.21014063672373509"/>
                    </c:manualLayout>
                  </c15:layout>
                  <c15:dlblFieldTable/>
                  <c15:showDataLabelsRange val="0"/>
                </c:ext>
                <c:ext xmlns:c16="http://schemas.microsoft.com/office/drawing/2014/chart" uri="{C3380CC4-5D6E-409C-BE32-E72D297353CC}">
                  <c16:uniqueId val="{00000002-511B-417A-837C-A7B6743E8BA9}"/>
                </c:ext>
              </c:extLst>
            </c:dLbl>
            <c:dLbl>
              <c:idx val="1"/>
              <c:layout>
                <c:manualLayout>
                  <c:x val="-0.25378592951465451"/>
                  <c:y val="5.775775538918608E-2"/>
                </c:manualLayout>
              </c:layout>
              <c:tx>
                <c:rich>
                  <a:bodyPr/>
                  <a:lstStyle/>
                  <a:p>
                    <a:fld id="{E1E865C8-912D-450A-81A6-23851030E913}" type="CATEGORYNAME">
                      <a:rPr lang="ja-JP" altLang="en-US" sz="900" baseline="0"/>
                      <a:pPr/>
                      <a:t>[分類名]</a:t>
                    </a:fld>
                    <a:endParaRPr lang="ja-JP" altLang="en-US" sz="900" baseline="0"/>
                  </a:p>
                  <a:p>
                    <a:fld id="{DE768D43-2C17-4F4F-8351-7DB0521AF159}" type="VALUE">
                      <a:rPr lang="en-US" altLang="ja-JP"/>
                      <a:pPr/>
                      <a:t>[値]</a:t>
                    </a:fld>
                    <a:endParaRPr lang="ja-JP" altLang="en-US"/>
                  </a:p>
                </c:rich>
              </c:tx>
              <c:showLegendKey val="0"/>
              <c:showVal val="1"/>
              <c:showCatName val="1"/>
              <c:showSerName val="0"/>
              <c:showPercent val="0"/>
              <c:showBubbleSize val="0"/>
              <c:separator>
</c:separator>
              <c:extLst>
                <c:ext xmlns:c15="http://schemas.microsoft.com/office/drawing/2012/chart" uri="{CE6537A1-D6FC-4f65-9D91-7224C49458BB}">
                  <c15:layout>
                    <c:manualLayout>
                      <c:w val="0.24769915923712807"/>
                      <c:h val="0.13307215186433058"/>
                    </c:manualLayout>
                  </c15:layout>
                  <c15:dlblFieldTable/>
                  <c15:showDataLabelsRange val="0"/>
                </c:ext>
                <c:ext xmlns:c16="http://schemas.microsoft.com/office/drawing/2014/chart" uri="{C3380CC4-5D6E-409C-BE32-E72D297353CC}">
                  <c16:uniqueId val="{00000003-511B-417A-837C-A7B6743E8BA9}"/>
                </c:ext>
              </c:extLst>
            </c:dLbl>
            <c:dLbl>
              <c:idx val="2"/>
              <c:layout>
                <c:manualLayout>
                  <c:x val="-0.16160192489022959"/>
                  <c:y val="-6.9342415881797279E-2"/>
                </c:manualLayout>
              </c:layout>
              <c:tx>
                <c:rich>
                  <a:bodyPr/>
                  <a:lstStyle/>
                  <a:p>
                    <a:fld id="{5B1E2D17-9F08-42D9-A329-981618192F73}" type="CATEGORYNAME">
                      <a:rPr lang="ja-JP" altLang="en-US" sz="900"/>
                      <a:pPr/>
                      <a:t>[分類名]</a:t>
                    </a:fld>
                    <a:endParaRPr lang="ja-JP" altLang="en-US" sz="900" baseline="0"/>
                  </a:p>
                  <a:p>
                    <a:fld id="{94312B75-C20B-40E1-B541-B7440F73DA14}" type="VALUE">
                      <a:rPr lang="en-US" altLang="ja-JP"/>
                      <a:pPr/>
                      <a:t>[値]</a:t>
                    </a:fld>
                    <a:endParaRPr lang="ja-JP" altLang="en-US"/>
                  </a:p>
                </c:rich>
              </c:tx>
              <c:showLegendKey val="0"/>
              <c:showVal val="1"/>
              <c:showCatName val="1"/>
              <c:showSerName val="0"/>
              <c:showPercent val="0"/>
              <c:showBubbleSize val="0"/>
              <c:separator>
</c:separator>
              <c:extLst>
                <c:ext xmlns:c15="http://schemas.microsoft.com/office/drawing/2012/chart" uri="{CE6537A1-D6FC-4f65-9D91-7224C49458BB}">
                  <c15:layout>
                    <c:manualLayout>
                      <c:w val="0.27666935660272191"/>
                      <c:h val="0.15955929605790761"/>
                    </c:manualLayout>
                  </c15:layout>
                  <c15:dlblFieldTable/>
                  <c15:showDataLabelsRange val="0"/>
                </c:ext>
                <c:ext xmlns:c16="http://schemas.microsoft.com/office/drawing/2014/chart" uri="{C3380CC4-5D6E-409C-BE32-E72D297353CC}">
                  <c16:uniqueId val="{00000004-511B-417A-837C-A7B6743E8BA9}"/>
                </c:ext>
              </c:extLst>
            </c:dLbl>
            <c:dLbl>
              <c:idx val="3"/>
              <c:layout>
                <c:manualLayout>
                  <c:x val="-0.16393089404988423"/>
                  <c:y val="-0.12153018774186"/>
                </c:manualLayout>
              </c:layout>
              <c:tx>
                <c:rich>
                  <a:bodyPr anchorCtr="0"/>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Century" panose="02040604050505020304" pitchFamily="18" charset="0"/>
                        <a:ea typeface="+mn-ea"/>
                        <a:cs typeface="+mn-cs"/>
                      </a:defRPr>
                    </a:pPr>
                    <a:fld id="{2F5770E5-83AE-4EB1-A6FF-C4E1157A42B9}" type="CATEGORYNAME">
                      <a:rPr lang="ja-JP" altLang="en-US" sz="900">
                        <a:latin typeface="Century" panose="02040604050505020304" pitchFamily="18" charset="0"/>
                      </a:rPr>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Century" panose="02040604050505020304" pitchFamily="18" charset="0"/>
                          <a:ea typeface="+mn-ea"/>
                          <a:cs typeface="+mn-cs"/>
                        </a:defRPr>
                      </a:pPr>
                      <a:t>[分類名]</a:t>
                    </a:fld>
                    <a:endParaRPr lang="ja-JP" altLang="en-US" sz="900" baseline="0">
                      <a:latin typeface="Century" panose="02040604050505020304" pitchFamily="18" charset="0"/>
                    </a:endParaRPr>
                  </a:p>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Century" panose="02040604050505020304" pitchFamily="18" charset="0"/>
                        <a:ea typeface="+mn-ea"/>
                        <a:cs typeface="+mn-cs"/>
                      </a:defRPr>
                    </a:pPr>
                    <a:fld id="{AD85A313-320D-492B-82B1-CEAFAA5356EB}" type="VALUE">
                      <a:rPr lang="en-US" altLang="ja-JP">
                        <a:latin typeface="Century" panose="02040604050505020304" pitchFamily="18" charset="0"/>
                      </a:rPr>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Century" panose="02040604050505020304" pitchFamily="18" charset="0"/>
                          <a:ea typeface="+mn-ea"/>
                          <a:cs typeface="+mn-cs"/>
                        </a:defRPr>
                      </a:pPr>
                      <a:t>[値]</a:t>
                    </a:fld>
                    <a:endParaRPr lang="ja-JP" altLang="en-US"/>
                  </a:p>
                </c:rich>
              </c:tx>
              <c:numFmt formatCode="0.0%" sourceLinked="0"/>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51891623144160914"/>
                      <c:h val="0.15171425403439473"/>
                    </c:manualLayout>
                  </c15:layout>
                  <c15:dlblFieldTable/>
                  <c15:showDataLabelsRange val="0"/>
                </c:ext>
                <c:ext xmlns:c16="http://schemas.microsoft.com/office/drawing/2014/chart" uri="{C3380CC4-5D6E-409C-BE32-E72D297353CC}">
                  <c16:uniqueId val="{00000005-511B-417A-837C-A7B6743E8BA9}"/>
                </c:ext>
              </c:extLst>
            </c:dLbl>
            <c:dLbl>
              <c:idx val="4"/>
              <c:layout>
                <c:manualLayout>
                  <c:x val="0.16093239446390795"/>
                  <c:y val="-0.14077144541954281"/>
                </c:manualLayout>
              </c:layout>
              <c:tx>
                <c:rich>
                  <a:bodyPr/>
                  <a:lstStyle/>
                  <a:p>
                    <a:r>
                      <a:rPr lang="ja-JP" altLang="en-US" sz="1000"/>
                      <a:t>溶</a:t>
                    </a:r>
                    <a:r>
                      <a:rPr lang="ja-JP" altLang="en-US"/>
                      <a:t>剤等（麻酔）
</a:t>
                    </a:r>
                    <a:r>
                      <a:rPr lang="en-US" altLang="ja-JP"/>
                      <a:t>0.4%</a:t>
                    </a:r>
                  </a:p>
                </c:rich>
              </c:tx>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511B-417A-837C-A7B6743E8BA9}"/>
                </c:ext>
              </c:extLst>
            </c:dLbl>
            <c:numFmt formatCode="0.0%" sourceLinked="0"/>
            <c:spPr>
              <a:noFill/>
              <a:ln>
                <a:noFill/>
              </a:ln>
              <a:effectLst/>
            </c:spPr>
            <c:txPr>
              <a:bodyPr/>
              <a:lstStyle/>
              <a:p>
                <a:pPr>
                  <a:defRPr sz="1000" baseline="0">
                    <a:latin typeface="Century" panose="02040604050505020304" pitchFamily="18" charset="0"/>
                  </a:defRPr>
                </a:pPr>
                <a:endParaRPr lang="ja-JP"/>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'リンク切公表時非表示（グラフの添え物）'!$W$42:$W$45</c:f>
              <c:strCache>
                <c:ptCount val="4"/>
                <c:pt idx="0">
                  <c:v>農業
 (家畜排せつ物の管理、
農用地の土壌等)</c:v>
                </c:pt>
                <c:pt idx="1">
                  <c:v>燃料の燃焼・漏出</c:v>
                </c:pt>
                <c:pt idx="2">
                  <c:v>廃棄物
（排水処理、焼却等）</c:v>
                </c:pt>
                <c:pt idx="3">
                  <c:v>工業プロセス及び製品の使用
（化学産業、半導体・液晶製造工程等）</c:v>
                </c:pt>
              </c:strCache>
            </c:strRef>
          </c:cat>
          <c:val>
            <c:numRef>
              <c:f>'11.N2O'!$AX$13:$AX$16</c:f>
              <c:numCache>
                <c:formatCode>0.0%</c:formatCode>
                <c:ptCount val="4"/>
                <c:pt idx="0">
                  <c:v>0.43926537511138702</c:v>
                </c:pt>
                <c:pt idx="1">
                  <c:v>0.28645593053277335</c:v>
                </c:pt>
                <c:pt idx="2">
                  <c:v>0.19934316599804738</c:v>
                </c:pt>
                <c:pt idx="3">
                  <c:v>7.4935528357792325E-2</c:v>
                </c:pt>
              </c:numCache>
            </c:numRef>
          </c:val>
          <c:extLst>
            <c:ext xmlns:c16="http://schemas.microsoft.com/office/drawing/2014/chart" uri="{C3380CC4-5D6E-409C-BE32-E72D297353CC}">
              <c16:uniqueId val="{00000007-511B-417A-837C-A7B6743E8BA9}"/>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2"/>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2137220525821899"/>
          <c:y val="0.17593897996612282"/>
          <c:w val="0.52694356739881509"/>
          <c:h val="0.68408688104774473"/>
        </c:manualLayout>
      </c:layout>
      <c:doughnutChart>
        <c:varyColors val="1"/>
        <c:ser>
          <c:idx val="1"/>
          <c:order val="0"/>
          <c:tx>
            <c:strRef>
              <c:f>'リンク切公表時非表示（グラフの添え物）'!$BB$44</c:f>
              <c:strCache>
                <c:ptCount val="1"/>
                <c:pt idx="0">
                  <c:v>   in FY2017</c:v>
                </c:pt>
              </c:strCache>
            </c:strRef>
          </c:tx>
          <c:spPr>
            <a:noFill/>
          </c:spPr>
          <c:dLbls>
            <c:dLbl>
              <c:idx val="0"/>
              <c:layout>
                <c:manualLayout>
                  <c:x val="0.10115170299581674"/>
                  <c:y val="-0.10205407268925581"/>
                </c:manualLayout>
              </c:layout>
              <c:tx>
                <c:rich>
                  <a:bodyPr wrap="square" lIns="38100" tIns="19050" rIns="38100" bIns="19050" anchor="ctr" anchorCtr="0">
                    <a:noAutofit/>
                  </a:bodyPr>
                  <a:lstStyle/>
                  <a:p>
                    <a:pPr algn="l">
                      <a:defRPr sz="1400">
                        <a:latin typeface="Century" panose="02040604050505020304" pitchFamily="18" charset="0"/>
                      </a:defRPr>
                    </a:pPr>
                    <a:fld id="{EB5B5B66-8DB5-489A-8D50-22FFB6340167}" type="SERIESNAME">
                      <a:rPr lang="en-US" altLang="ja-JP" sz="1400" baseline="0">
                        <a:latin typeface="Century" panose="02040604050505020304" pitchFamily="18" charset="0"/>
                      </a:rPr>
                      <a:pPr algn="l">
                        <a:defRPr sz="1400">
                          <a:latin typeface="Century" panose="02040604050505020304" pitchFamily="18" charset="0"/>
                        </a:defRPr>
                      </a:pPr>
                      <a:t>[系列名]</a:t>
                    </a:fld>
                    <a:endParaRPr lang="en-US" altLang="ja-JP" sz="1400" baseline="0">
                      <a:latin typeface="Century" panose="02040604050505020304" pitchFamily="18" charset="0"/>
                    </a:endParaRPr>
                  </a:p>
                  <a:p>
                    <a:pPr algn="l">
                      <a:defRPr sz="1400">
                        <a:latin typeface="Century" panose="02040604050505020304" pitchFamily="18" charset="0"/>
                      </a:defRPr>
                    </a:pPr>
                    <a:fld id="{6CCEE0DA-C865-4D5D-AA6D-DDA06A5B991A}" type="VALUE">
                      <a:rPr lang="en-US" altLang="ja-JP" sz="1400" baseline="0">
                        <a:latin typeface="Century" panose="02040604050505020304" pitchFamily="18" charset="0"/>
                      </a:rPr>
                      <a:pPr algn="l">
                        <a:defRPr sz="1400">
                          <a:latin typeface="Century" panose="02040604050505020304" pitchFamily="18" charset="0"/>
                        </a:defRPr>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43727812854605258"/>
                      <c:h val="0.11319589064005076"/>
                    </c:manualLayout>
                  </c15:layout>
                  <c15:dlblFieldTable/>
                  <c15:showDataLabelsRange val="0"/>
                </c:ext>
                <c:ext xmlns:c16="http://schemas.microsoft.com/office/drawing/2014/chart" uri="{C3380CC4-5D6E-409C-BE32-E72D297353CC}">
                  <c16:uniqueId val="{00000000-5B5E-4467-9A82-8D2AB8F6A07C}"/>
                </c:ext>
              </c:extLst>
            </c:dLbl>
            <c:spPr>
              <a:noFill/>
              <a:ln>
                <a:noFill/>
              </a:ln>
              <a:effectLst/>
            </c:spPr>
            <c:txPr>
              <a:bodyPr wrap="square" lIns="38100" tIns="19050" rIns="38100" bIns="19050" anchor="ctr" anchorCtr="0">
                <a:spAutoFit/>
              </a:bodyPr>
              <a:lstStyle/>
              <a:p>
                <a:pPr algn="l">
                  <a:defRPr sz="1400">
                    <a:latin typeface="Century" panose="02040604050505020304" pitchFamily="18" charset="0"/>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'リンク切公表時非表示（グラフの添え物）'!$X$42:$X$45</c:f>
              <c:strCache>
                <c:ptCount val="4"/>
                <c:pt idx="0">
                  <c:v>Agriculture
(Livestock manure management, Agricultural soils, etc.)</c:v>
                </c:pt>
                <c:pt idx="1">
                  <c:v>Energy
(Fuel combustion and
 fugitive emissions)</c:v>
                </c:pt>
                <c:pt idx="2">
                  <c:v>Waste
(Wastewater treatment, 
Waste incineration, etc.)</c:v>
                </c:pt>
                <c:pt idx="3">
                  <c:v>Industrial Processes and Product Use</c:v>
                </c:pt>
              </c:strCache>
            </c:strRef>
          </c:cat>
          <c:val>
            <c:numRef>
              <c:f>'リンク切公表時非表示（グラフの添え物）'!$BB$45</c:f>
              <c:numCache>
                <c:formatCode>General</c:formatCode>
                <c:ptCount val="1"/>
                <c:pt idx="0">
                  <c:v>20.5</c:v>
                </c:pt>
              </c:numCache>
            </c:numRef>
          </c:val>
          <c:extLst>
            <c:ext xmlns:c16="http://schemas.microsoft.com/office/drawing/2014/chart" uri="{C3380CC4-5D6E-409C-BE32-E72D297353CC}">
              <c16:uniqueId val="{00000001-5B5E-4467-9A82-8D2AB8F6A07C}"/>
            </c:ext>
          </c:extLst>
        </c:ser>
        <c:ser>
          <c:idx val="0"/>
          <c:order val="1"/>
          <c:tx>
            <c:strRef>
              <c:f>'11.N2O'!$BB$12</c:f>
              <c:strCache>
                <c:ptCount val="1"/>
                <c:pt idx="0">
                  <c:v>2017</c:v>
                </c:pt>
              </c:strCache>
            </c:strRef>
          </c:tx>
          <c:spPr>
            <a:ln>
              <a:solidFill>
                <a:schemeClr val="tx1"/>
              </a:solidFill>
            </a:ln>
          </c:spPr>
          <c:dPt>
            <c:idx val="0"/>
            <c:bubble3D val="0"/>
            <c:spPr>
              <a:solidFill>
                <a:srgbClr val="9999FF"/>
              </a:solidFill>
              <a:ln>
                <a:solidFill>
                  <a:schemeClr val="tx1"/>
                </a:solidFill>
              </a:ln>
            </c:spPr>
            <c:extLst>
              <c:ext xmlns:c16="http://schemas.microsoft.com/office/drawing/2014/chart" uri="{C3380CC4-5D6E-409C-BE32-E72D297353CC}">
                <c16:uniqueId val="{00000002-5B5E-4467-9A82-8D2AB8F6A07C}"/>
              </c:ext>
            </c:extLst>
          </c:dPt>
          <c:dPt>
            <c:idx val="1"/>
            <c:bubble3D val="0"/>
            <c:spPr>
              <a:solidFill>
                <a:srgbClr val="C0504D">
                  <a:lumMod val="75000"/>
                </a:srgbClr>
              </a:solidFill>
              <a:ln>
                <a:solidFill>
                  <a:schemeClr val="tx1"/>
                </a:solidFill>
              </a:ln>
            </c:spPr>
            <c:extLst>
              <c:ext xmlns:c16="http://schemas.microsoft.com/office/drawing/2014/chart" uri="{C3380CC4-5D6E-409C-BE32-E72D297353CC}">
                <c16:uniqueId val="{00000003-5B5E-4467-9A82-8D2AB8F6A07C}"/>
              </c:ext>
            </c:extLst>
          </c:dPt>
          <c:dPt>
            <c:idx val="2"/>
            <c:bubble3D val="0"/>
            <c:spPr>
              <a:solidFill>
                <a:srgbClr val="FFFFCC"/>
              </a:solidFill>
              <a:ln>
                <a:solidFill>
                  <a:schemeClr val="tx1"/>
                </a:solidFill>
              </a:ln>
            </c:spPr>
            <c:extLst>
              <c:ext xmlns:c16="http://schemas.microsoft.com/office/drawing/2014/chart" uri="{C3380CC4-5D6E-409C-BE32-E72D297353CC}">
                <c16:uniqueId val="{00000004-5B5E-4467-9A82-8D2AB8F6A07C}"/>
              </c:ext>
            </c:extLst>
          </c:dPt>
          <c:dPt>
            <c:idx val="3"/>
            <c:bubble3D val="0"/>
            <c:spPr>
              <a:solidFill>
                <a:srgbClr val="CCFFFF"/>
              </a:solidFill>
              <a:ln>
                <a:solidFill>
                  <a:schemeClr val="tx1"/>
                </a:solidFill>
              </a:ln>
            </c:spPr>
            <c:extLst>
              <c:ext xmlns:c16="http://schemas.microsoft.com/office/drawing/2014/chart" uri="{C3380CC4-5D6E-409C-BE32-E72D297353CC}">
                <c16:uniqueId val="{00000005-5B5E-4467-9A82-8D2AB8F6A07C}"/>
              </c:ext>
            </c:extLst>
          </c:dPt>
          <c:dLbls>
            <c:dLbl>
              <c:idx val="0"/>
              <c:layout>
                <c:manualLayout>
                  <c:x val="0.12074179078993839"/>
                  <c:y val="-0.24360084720980402"/>
                </c:manualLayout>
              </c:layout>
              <c:numFmt formatCode="0.0%" sourceLinked="0"/>
              <c:spPr>
                <a:noFill/>
                <a:ln>
                  <a:noFill/>
                </a:ln>
                <a:effectLst/>
              </c:spPr>
              <c:txPr>
                <a:bodyPr wrap="square" lIns="38100" tIns="19050" rIns="38100" bIns="19050" anchor="ctr">
                  <a:noAutofit/>
                </a:bodyPr>
                <a:lstStyle/>
                <a:p>
                  <a:pPr>
                    <a:defRPr sz="10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6935116695096559"/>
                      <c:h val="0.17117202339076384"/>
                    </c:manualLayout>
                  </c15:layout>
                </c:ext>
                <c:ext xmlns:c16="http://schemas.microsoft.com/office/drawing/2014/chart" uri="{C3380CC4-5D6E-409C-BE32-E72D297353CC}">
                  <c16:uniqueId val="{00000002-5B5E-4467-9A82-8D2AB8F6A07C}"/>
                </c:ext>
              </c:extLst>
            </c:dLbl>
            <c:dLbl>
              <c:idx val="1"/>
              <c:layout>
                <c:manualLayout>
                  <c:x val="-0.17802081172454629"/>
                  <c:y val="9.191649452462157E-2"/>
                </c:manualLayout>
              </c:layout>
              <c:numFmt formatCode="0.0%" sourceLinked="0"/>
              <c:spPr>
                <a:noFill/>
                <a:ln>
                  <a:noFill/>
                </a:ln>
                <a:effectLst/>
              </c:spPr>
              <c:txPr>
                <a:bodyPr wrap="square" lIns="38100" tIns="19050" rIns="38100" bIns="19050" anchor="ctr">
                  <a:noAutofit/>
                </a:bodyPr>
                <a:lstStyle/>
                <a:p>
                  <a:pPr>
                    <a:defRPr sz="10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5678552646516795"/>
                      <c:h val="0.17392069039937885"/>
                    </c:manualLayout>
                  </c15:layout>
                </c:ext>
                <c:ext xmlns:c16="http://schemas.microsoft.com/office/drawing/2014/chart" uri="{C3380CC4-5D6E-409C-BE32-E72D297353CC}">
                  <c16:uniqueId val="{00000003-5B5E-4467-9A82-8D2AB8F6A07C}"/>
                </c:ext>
              </c:extLst>
            </c:dLbl>
            <c:dLbl>
              <c:idx val="2"/>
              <c:layout>
                <c:manualLayout>
                  <c:x val="-0.16113046918587717"/>
                  <c:y val="-8.2356421388777551E-2"/>
                </c:manualLayout>
              </c:layout>
              <c:numFmt formatCode="0.0%" sourceLinked="0"/>
              <c:spPr>
                <a:noFill/>
                <a:ln>
                  <a:noFill/>
                </a:ln>
                <a:effectLst/>
              </c:spPr>
              <c:txPr>
                <a:bodyPr wrap="square" lIns="38100" tIns="19050" rIns="38100" bIns="19050" anchor="ctr">
                  <a:noAutofit/>
                </a:bodyPr>
                <a:lstStyle/>
                <a:p>
                  <a:pPr>
                    <a:defRPr sz="10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7897631518012306"/>
                      <c:h val="0.18453090008100251"/>
                    </c:manualLayout>
                  </c15:layout>
                </c:ext>
                <c:ext xmlns:c16="http://schemas.microsoft.com/office/drawing/2014/chart" uri="{C3380CC4-5D6E-409C-BE32-E72D297353CC}">
                  <c16:uniqueId val="{00000004-5B5E-4467-9A82-8D2AB8F6A07C}"/>
                </c:ext>
              </c:extLst>
            </c:dLbl>
            <c:dLbl>
              <c:idx val="3"/>
              <c:layout>
                <c:manualLayout>
                  <c:x val="-0.11947395632170905"/>
                  <c:y val="-7.6057832538552972E-2"/>
                </c:manualLayout>
              </c:layout>
              <c:numFmt formatCode="0.0%" sourceLinked="0"/>
              <c:spPr>
                <a:noFill/>
                <a:ln>
                  <a:noFill/>
                </a:ln>
                <a:effectLst/>
              </c:spPr>
              <c:txPr>
                <a:bodyPr wrap="square" lIns="38100" tIns="19050" rIns="38100" bIns="19050" anchor="ctr" anchorCtr="0">
                  <a:noAutofit/>
                </a:bodyPr>
                <a:lstStyle/>
                <a:p>
                  <a:pPr algn="ctr">
                    <a:defRPr sz="10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4128531299359113"/>
                      <c:h val="0.12654457198306521"/>
                    </c:manualLayout>
                  </c15:layout>
                </c:ext>
                <c:ext xmlns:c16="http://schemas.microsoft.com/office/drawing/2014/chart" uri="{C3380CC4-5D6E-409C-BE32-E72D297353CC}">
                  <c16:uniqueId val="{00000005-5B5E-4467-9A82-8D2AB8F6A07C}"/>
                </c:ext>
              </c:extLst>
            </c:dLbl>
            <c:dLbl>
              <c:idx val="4"/>
              <c:layout>
                <c:manualLayout>
                  <c:x val="9.2716565804903589E-2"/>
                  <c:y val="-0.12730352965329297"/>
                </c:manualLayout>
              </c:layout>
              <c:numFmt formatCode="0.0%" sourceLinked="0"/>
              <c:spPr>
                <a:noFill/>
                <a:ln>
                  <a:noFill/>
                </a:ln>
                <a:effectLst/>
              </c:spPr>
              <c:txPr>
                <a:bodyPr wrap="square" lIns="38100" tIns="19050" rIns="38100" bIns="19050" anchor="ctr" anchorCtr="0">
                  <a:noAutofit/>
                </a:bodyPr>
                <a:lstStyle/>
                <a:p>
                  <a:pPr algn="ctr">
                    <a:defRPr sz="10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9662966875988477"/>
                      <c:h val="4.1952195126796987E-2"/>
                    </c:manualLayout>
                  </c15:layout>
                </c:ext>
                <c:ext xmlns:c16="http://schemas.microsoft.com/office/drawing/2014/chart" uri="{C3380CC4-5D6E-409C-BE32-E72D297353CC}">
                  <c16:uniqueId val="{00000006-5B5E-4467-9A82-8D2AB8F6A07C}"/>
                </c:ext>
              </c:extLst>
            </c:dLbl>
            <c:dLbl>
              <c:idx val="5"/>
              <c:layout>
                <c:manualLayout>
                  <c:x val="0.11561169951899498"/>
                  <c:y val="-0.23192908249934727"/>
                </c:manualLayout>
              </c:layout>
              <c:numFmt formatCode="0.0%" sourceLinked="0"/>
              <c:spPr>
                <a:noFill/>
                <a:ln>
                  <a:noFill/>
                </a:ln>
                <a:effectLst/>
              </c:spPr>
              <c:txPr>
                <a:bodyPr wrap="square" lIns="38100" tIns="19050" rIns="38100" bIns="19050" anchor="ctr" anchorCtr="0">
                  <a:noAutofit/>
                </a:bodyPr>
                <a:lstStyle/>
                <a:p>
                  <a:pPr algn="l">
                    <a:defRPr sz="10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8889761583892653"/>
                      <c:h val="5.46017020835367E-2"/>
                    </c:manualLayout>
                  </c15:layout>
                </c:ext>
                <c:ext xmlns:c16="http://schemas.microsoft.com/office/drawing/2014/chart" uri="{C3380CC4-5D6E-409C-BE32-E72D297353CC}">
                  <c16:uniqueId val="{00000007-5B5E-4467-9A82-8D2AB8F6A07C}"/>
                </c:ext>
              </c:extLst>
            </c:dLbl>
            <c:dLbl>
              <c:idx val="6"/>
              <c:layout>
                <c:manualLayout>
                  <c:x val="0.26101714962698552"/>
                  <c:y val="-0.19856839464125328"/>
                </c:manualLayout>
              </c:layout>
              <c:numFmt formatCode="0.0%" sourceLinked="0"/>
              <c:spPr>
                <a:noFill/>
                <a:ln>
                  <a:noFill/>
                </a:ln>
                <a:effectLst/>
              </c:spPr>
              <c:txPr>
                <a:bodyPr wrap="square" lIns="38100" tIns="19050" rIns="38100" bIns="19050" anchor="ctr" anchorCtr="0">
                  <a:noAutofit/>
                </a:bodyPr>
                <a:lstStyle/>
                <a:p>
                  <a:pPr algn="l">
                    <a:defRPr sz="10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48170903348552513"/>
                      <c:h val="5.2977478523117218E-2"/>
                    </c:manualLayout>
                  </c15:layout>
                </c:ext>
                <c:ext xmlns:c16="http://schemas.microsoft.com/office/drawing/2014/chart" uri="{C3380CC4-5D6E-409C-BE32-E72D297353CC}">
                  <c16:uniqueId val="{00000008-5B5E-4467-9A82-8D2AB8F6A07C}"/>
                </c:ext>
              </c:extLst>
            </c:dLbl>
            <c:dLbl>
              <c:idx val="7"/>
              <c:layout>
                <c:manualLayout>
                  <c:x val="0.15966443120820537"/>
                  <c:y val="-0.16599296224281573"/>
                </c:manualLayout>
              </c:layout>
              <c:numFmt formatCode="0.0%" sourceLinked="0"/>
              <c:spPr>
                <a:noFill/>
                <a:ln>
                  <a:noFill/>
                </a:ln>
                <a:effectLst/>
              </c:spPr>
              <c:txPr>
                <a:bodyPr wrap="square" lIns="38100" tIns="19050" rIns="38100" bIns="19050" anchor="ctr" anchorCtr="0">
                  <a:noAutofit/>
                </a:bodyPr>
                <a:lstStyle/>
                <a:p>
                  <a:pPr algn="l">
                    <a:defRPr sz="10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8159204574799562"/>
                      <c:h val="5.7412040879523472E-2"/>
                    </c:manualLayout>
                  </c15:layout>
                </c:ext>
                <c:ext xmlns:c16="http://schemas.microsoft.com/office/drawing/2014/chart" uri="{C3380CC4-5D6E-409C-BE32-E72D297353CC}">
                  <c16:uniqueId val="{00000009-5B5E-4467-9A82-8D2AB8F6A07C}"/>
                </c:ext>
              </c:extLst>
            </c:dLbl>
            <c:dLbl>
              <c:idx val="8"/>
              <c:layout>
                <c:manualLayout>
                  <c:x val="0.15056543572207487"/>
                  <c:y val="-0.13067117915127491"/>
                </c:manualLayout>
              </c:layout>
              <c:numFmt formatCode="0.0%" sourceLinked="0"/>
              <c:spPr>
                <a:noFill/>
                <a:ln>
                  <a:noFill/>
                </a:ln>
                <a:effectLst/>
              </c:spPr>
              <c:txPr>
                <a:bodyPr wrap="square" lIns="38100" tIns="19050" rIns="38100" bIns="19050" anchor="ctr" anchorCtr="0">
                  <a:noAutofit/>
                </a:bodyPr>
                <a:lstStyle/>
                <a:p>
                  <a:pPr algn="l">
                    <a:defRPr sz="10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12560996194056"/>
                      <c:h val="5.756757400551045E-2"/>
                    </c:manualLayout>
                  </c15:layout>
                </c:ext>
                <c:ext xmlns:c16="http://schemas.microsoft.com/office/drawing/2014/chart" uri="{C3380CC4-5D6E-409C-BE32-E72D297353CC}">
                  <c16:uniqueId val="{0000000A-5B5E-4467-9A82-8D2AB8F6A07C}"/>
                </c:ext>
              </c:extLst>
            </c:dLbl>
            <c:dLbl>
              <c:idx val="9"/>
              <c:layout>
                <c:manualLayout>
                  <c:x val="0.18563216290703199"/>
                  <c:y val="-9.7873773425133689E-2"/>
                </c:manualLayout>
              </c:layout>
              <c:numFmt formatCode="0.0%" sourceLinked="0"/>
              <c:spPr>
                <a:noFill/>
                <a:ln>
                  <a:noFill/>
                </a:ln>
                <a:effectLst/>
              </c:spPr>
              <c:txPr>
                <a:bodyPr wrap="square" lIns="38100" tIns="19050" rIns="38100" bIns="19050" anchor="ctr" anchorCtr="0">
                  <a:noAutofit/>
                </a:bodyPr>
                <a:lstStyle/>
                <a:p>
                  <a:pPr algn="l">
                    <a:defRPr sz="10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3588439724359703"/>
                      <c:h val="5.1635830161562951E-2"/>
                    </c:manualLayout>
                  </c15:layout>
                </c:ext>
                <c:ext xmlns:c16="http://schemas.microsoft.com/office/drawing/2014/chart" uri="{C3380CC4-5D6E-409C-BE32-E72D297353CC}">
                  <c16:uniqueId val="{0000000B-5B5E-4467-9A82-8D2AB8F6A07C}"/>
                </c:ext>
              </c:extLst>
            </c:dLbl>
            <c:numFmt formatCode="0.0%" sourceLinked="0"/>
            <c:spPr>
              <a:noFill/>
              <a:ln>
                <a:noFill/>
              </a:ln>
              <a:effectLst/>
            </c:spPr>
            <c:txPr>
              <a:bodyPr wrap="square" lIns="38100" tIns="19050" rIns="38100" bIns="19050" anchor="ctr">
                <a:spAutoFit/>
              </a:bodyPr>
              <a:lstStyle/>
              <a:p>
                <a:pPr>
                  <a:defRPr sz="1000">
                    <a:latin typeface="Century" panose="02040604050505020304" pitchFamily="18" charset="0"/>
                  </a:defRPr>
                </a:pPr>
                <a:endParaRPr lang="ja-JP"/>
              </a:p>
            </c:txPr>
            <c:showLegendKey val="0"/>
            <c:showVal val="1"/>
            <c:showCatName val="1"/>
            <c:showSerName val="0"/>
            <c:showPercent val="0"/>
            <c:showBubbleSize val="0"/>
            <c:showLeaderLines val="0"/>
            <c:extLst>
              <c:ext xmlns:c15="http://schemas.microsoft.com/office/drawing/2012/chart" uri="{CE6537A1-D6FC-4f65-9D91-7224C49458BB}"/>
            </c:extLst>
          </c:dLbls>
          <c:cat>
            <c:strRef>
              <c:f>'リンク切公表時非表示（グラフの添え物）'!$X$42:$X$45</c:f>
              <c:strCache>
                <c:ptCount val="4"/>
                <c:pt idx="0">
                  <c:v>Agriculture
(Livestock manure management, Agricultural soils, etc.)</c:v>
                </c:pt>
                <c:pt idx="1">
                  <c:v>Energy
(Fuel combustion and
 fugitive emissions)</c:v>
                </c:pt>
                <c:pt idx="2">
                  <c:v>Waste
(Wastewater treatment, 
Waste incineration, etc.)</c:v>
                </c:pt>
                <c:pt idx="3">
                  <c:v>Industrial Processes and Product Use</c:v>
                </c:pt>
              </c:strCache>
            </c:strRef>
          </c:cat>
          <c:val>
            <c:numRef>
              <c:f>'11.N2O'!$BB$13:$BB$16</c:f>
              <c:numCache>
                <c:formatCode>0.0%</c:formatCode>
                <c:ptCount val="4"/>
                <c:pt idx="0">
                  <c:v>0.45668952993264422</c:v>
                </c:pt>
                <c:pt idx="1">
                  <c:v>0.29036585719625196</c:v>
                </c:pt>
                <c:pt idx="2">
                  <c:v>0.20333942487014212</c:v>
                </c:pt>
                <c:pt idx="3">
                  <c:v>4.9605188000961725E-2</c:v>
                </c:pt>
              </c:numCache>
            </c:numRef>
          </c:val>
          <c:extLst>
            <c:ext xmlns:c16="http://schemas.microsoft.com/office/drawing/2014/chart" uri="{C3380CC4-5D6E-409C-BE32-E72D297353CC}">
              <c16:uniqueId val="{0000000C-5B5E-4467-9A82-8D2AB8F6A07C}"/>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8378493894683632"/>
          <c:y val="0.19666510230024026"/>
          <c:w val="0.51376298212685789"/>
          <c:h val="0.64818662995067589"/>
        </c:manualLayout>
      </c:layout>
      <c:doughnutChart>
        <c:varyColors val="1"/>
        <c:ser>
          <c:idx val="1"/>
          <c:order val="0"/>
          <c:tx>
            <c:strRef>
              <c:f>'リンク切公表時非表示（グラフの添え物）'!$AP$44</c:f>
              <c:strCache>
                <c:ptCount val="1"/>
                <c:pt idx="0">
                  <c:v>   in FY2005</c:v>
                </c:pt>
              </c:strCache>
            </c:strRef>
          </c:tx>
          <c:spPr>
            <a:noFill/>
          </c:spPr>
          <c:dLbls>
            <c:dLbl>
              <c:idx val="0"/>
              <c:layout>
                <c:manualLayout>
                  <c:x val="8.1619976296586808E-2"/>
                  <c:y val="-0.1080924882439417"/>
                </c:manualLayout>
              </c:layout>
              <c:tx>
                <c:rich>
                  <a:bodyPr wrap="square" lIns="38100" tIns="19050" rIns="38100" bIns="19050" anchor="ctr" anchorCtr="0">
                    <a:noAutofit/>
                  </a:bodyPr>
                  <a:lstStyle/>
                  <a:p>
                    <a:pPr algn="l">
                      <a:defRPr sz="1100">
                        <a:latin typeface="Century" panose="02040604050505020304" pitchFamily="18" charset="0"/>
                      </a:defRPr>
                    </a:pPr>
                    <a:fld id="{EB5B5B66-8DB5-489A-8D50-22FFB6340167}" type="SERIESNAME">
                      <a:rPr lang="en-US" altLang="ja-JP" sz="1100" baseline="0">
                        <a:latin typeface="Century" panose="02040604050505020304" pitchFamily="18" charset="0"/>
                      </a:rPr>
                      <a:pPr algn="l">
                        <a:defRPr sz="1100">
                          <a:latin typeface="Century" panose="02040604050505020304" pitchFamily="18" charset="0"/>
                        </a:defRPr>
                      </a:pPr>
                      <a:t>[系列名]</a:t>
                    </a:fld>
                    <a:endParaRPr lang="en-US" altLang="ja-JP" sz="1100" baseline="0">
                      <a:latin typeface="Century" panose="02040604050505020304" pitchFamily="18" charset="0"/>
                    </a:endParaRPr>
                  </a:p>
                  <a:p>
                    <a:pPr algn="l">
                      <a:defRPr sz="1100">
                        <a:latin typeface="Century" panose="02040604050505020304" pitchFamily="18" charset="0"/>
                      </a:defRPr>
                    </a:pPr>
                    <a:fld id="{6CCEE0DA-C865-4D5D-AA6D-DDA06A5B991A}" type="VALUE">
                      <a:rPr lang="en-US" altLang="ja-JP" sz="1100" baseline="0">
                        <a:latin typeface="Century" panose="02040604050505020304" pitchFamily="18" charset="0"/>
                      </a:rPr>
                      <a:pPr algn="l">
                        <a:defRPr sz="1100">
                          <a:latin typeface="Century" panose="02040604050505020304" pitchFamily="18" charset="0"/>
                        </a:defRPr>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44404999375078114"/>
                      <c:h val="0.14709687214834716"/>
                    </c:manualLayout>
                  </c15:layout>
                  <c15:dlblFieldTable/>
                  <c15:showDataLabelsRange val="0"/>
                </c:ext>
                <c:ext xmlns:c16="http://schemas.microsoft.com/office/drawing/2014/chart" uri="{C3380CC4-5D6E-409C-BE32-E72D297353CC}">
                  <c16:uniqueId val="{00000000-1559-41FB-A553-B9A76F1F310C}"/>
                </c:ext>
              </c:extLst>
            </c:dLbl>
            <c:spPr>
              <a:noFill/>
              <a:ln>
                <a:noFill/>
              </a:ln>
              <a:effectLst/>
            </c:spPr>
            <c:txPr>
              <a:bodyPr wrap="square" lIns="38100" tIns="19050" rIns="38100" bIns="19050" anchor="ctr" anchorCtr="0">
                <a:spAutoFit/>
              </a:bodyPr>
              <a:lstStyle/>
              <a:p>
                <a:pPr algn="l">
                  <a:defRPr sz="1100"/>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'リンク切公表時非表示（グラフの添え物）'!$X$42:$X$45</c:f>
              <c:strCache>
                <c:ptCount val="4"/>
                <c:pt idx="0">
                  <c:v>Agriculture
(Livestock manure management, Agricultural soils, etc.)</c:v>
                </c:pt>
                <c:pt idx="1">
                  <c:v>Energy
(Fuel combustion and
 fugitive emissions)</c:v>
                </c:pt>
                <c:pt idx="2">
                  <c:v>Waste
(Wastewater treatment, 
Waste incineration, etc.)</c:v>
                </c:pt>
                <c:pt idx="3">
                  <c:v>Industrial Processes and Product Use</c:v>
                </c:pt>
              </c:strCache>
            </c:strRef>
          </c:cat>
          <c:val>
            <c:numRef>
              <c:f>'リンク切公表時非表示（グラフの添え物）'!$AP$45</c:f>
              <c:numCache>
                <c:formatCode>0.0</c:formatCode>
                <c:ptCount val="1"/>
                <c:pt idx="0">
                  <c:v>25</c:v>
                </c:pt>
              </c:numCache>
            </c:numRef>
          </c:val>
          <c:extLst>
            <c:ext xmlns:c16="http://schemas.microsoft.com/office/drawing/2014/chart" uri="{C3380CC4-5D6E-409C-BE32-E72D297353CC}">
              <c16:uniqueId val="{00000001-1559-41FB-A553-B9A76F1F310C}"/>
            </c:ext>
          </c:extLst>
        </c:ser>
        <c:ser>
          <c:idx val="0"/>
          <c:order val="1"/>
          <c:tx>
            <c:strRef>
              <c:f>'11.N2O'!$AP$12</c:f>
              <c:strCache>
                <c:ptCount val="1"/>
                <c:pt idx="0">
                  <c:v>2005</c:v>
                </c:pt>
              </c:strCache>
            </c:strRef>
          </c:tx>
          <c:spPr>
            <a:ln>
              <a:solidFill>
                <a:schemeClr val="tx1"/>
              </a:solidFill>
            </a:ln>
          </c:spPr>
          <c:dPt>
            <c:idx val="0"/>
            <c:bubble3D val="0"/>
            <c:spPr>
              <a:solidFill>
                <a:srgbClr val="9999FF"/>
              </a:solidFill>
              <a:ln>
                <a:solidFill>
                  <a:schemeClr val="tx1"/>
                </a:solidFill>
              </a:ln>
            </c:spPr>
            <c:extLst>
              <c:ext xmlns:c16="http://schemas.microsoft.com/office/drawing/2014/chart" uri="{C3380CC4-5D6E-409C-BE32-E72D297353CC}">
                <c16:uniqueId val="{00000002-1559-41FB-A553-B9A76F1F310C}"/>
              </c:ext>
            </c:extLst>
          </c:dPt>
          <c:dPt>
            <c:idx val="1"/>
            <c:bubble3D val="0"/>
            <c:spPr>
              <a:solidFill>
                <a:srgbClr val="C0504D">
                  <a:lumMod val="75000"/>
                </a:srgbClr>
              </a:solidFill>
              <a:ln>
                <a:solidFill>
                  <a:schemeClr val="tx1"/>
                </a:solidFill>
              </a:ln>
            </c:spPr>
            <c:extLst>
              <c:ext xmlns:c16="http://schemas.microsoft.com/office/drawing/2014/chart" uri="{C3380CC4-5D6E-409C-BE32-E72D297353CC}">
                <c16:uniqueId val="{00000003-1559-41FB-A553-B9A76F1F310C}"/>
              </c:ext>
            </c:extLst>
          </c:dPt>
          <c:dPt>
            <c:idx val="2"/>
            <c:bubble3D val="0"/>
            <c:spPr>
              <a:solidFill>
                <a:srgbClr val="FFFFCC"/>
              </a:solidFill>
              <a:ln>
                <a:solidFill>
                  <a:schemeClr val="tx1"/>
                </a:solidFill>
              </a:ln>
            </c:spPr>
            <c:extLst>
              <c:ext xmlns:c16="http://schemas.microsoft.com/office/drawing/2014/chart" uri="{C3380CC4-5D6E-409C-BE32-E72D297353CC}">
                <c16:uniqueId val="{00000004-1559-41FB-A553-B9A76F1F310C}"/>
              </c:ext>
            </c:extLst>
          </c:dPt>
          <c:dPt>
            <c:idx val="3"/>
            <c:bubble3D val="0"/>
            <c:spPr>
              <a:solidFill>
                <a:srgbClr val="CCFFFF"/>
              </a:solidFill>
              <a:ln>
                <a:solidFill>
                  <a:schemeClr val="tx1"/>
                </a:solidFill>
              </a:ln>
            </c:spPr>
            <c:extLst>
              <c:ext xmlns:c16="http://schemas.microsoft.com/office/drawing/2014/chart" uri="{C3380CC4-5D6E-409C-BE32-E72D297353CC}">
                <c16:uniqueId val="{00000005-1559-41FB-A553-B9A76F1F310C}"/>
              </c:ext>
            </c:extLst>
          </c:dPt>
          <c:dLbls>
            <c:dLbl>
              <c:idx val="0"/>
              <c:layout>
                <c:manualLayout>
                  <c:x val="6.4999446392175891E-2"/>
                  <c:y val="-0.25518987914691033"/>
                </c:manualLayout>
              </c:layout>
              <c:numFmt formatCode="0.0%" sourceLinked="0"/>
              <c:spPr>
                <a:noFill/>
                <a:ln>
                  <a:noFill/>
                </a:ln>
                <a:effectLst/>
              </c:spPr>
              <c:txPr>
                <a:bodyPr wrap="square" lIns="38100" tIns="19050" rIns="38100" bIns="19050" anchor="ctr">
                  <a:noAutofit/>
                </a:bodyPr>
                <a:lstStyle/>
                <a:p>
                  <a:pPr>
                    <a:defRPr sz="9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45379855601857644"/>
                      <c:h val="0.20900546699445838"/>
                    </c:manualLayout>
                  </c15:layout>
                </c:ext>
                <c:ext xmlns:c16="http://schemas.microsoft.com/office/drawing/2014/chart" uri="{C3380CC4-5D6E-409C-BE32-E72D297353CC}">
                  <c16:uniqueId val="{00000002-1559-41FB-A553-B9A76F1F310C}"/>
                </c:ext>
              </c:extLst>
            </c:dLbl>
            <c:dLbl>
              <c:idx val="1"/>
              <c:layout>
                <c:manualLayout>
                  <c:x val="-0.25278158910596449"/>
                  <c:y val="3.7416784025011661E-2"/>
                </c:manualLayout>
              </c:layout>
              <c:numFmt formatCode="0.0%" sourceLinked="0"/>
              <c:spPr>
                <a:noFill/>
                <a:ln>
                  <a:noFill/>
                </a:ln>
                <a:effectLst/>
              </c:spPr>
              <c:txPr>
                <a:bodyPr wrap="square" lIns="38100" tIns="19050" rIns="38100" bIns="19050" anchor="ctr">
                  <a:noAutofit/>
                </a:bodyPr>
                <a:lstStyle/>
                <a:p>
                  <a:pPr>
                    <a:defRPr sz="9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6270257150291924"/>
                      <c:h val="0.21561834291566156"/>
                    </c:manualLayout>
                  </c15:layout>
                </c:ext>
                <c:ext xmlns:c16="http://schemas.microsoft.com/office/drawing/2014/chart" uri="{C3380CC4-5D6E-409C-BE32-E72D297353CC}">
                  <c16:uniqueId val="{00000003-1559-41FB-A553-B9A76F1F310C}"/>
                </c:ext>
              </c:extLst>
            </c:dLbl>
            <c:dLbl>
              <c:idx val="2"/>
              <c:layout>
                <c:manualLayout>
                  <c:x val="-0.15315771166290415"/>
                  <c:y val="-0.1874594792835409"/>
                </c:manualLayout>
              </c:layout>
              <c:numFmt formatCode="0.0%" sourceLinked="0"/>
              <c:spPr>
                <a:noFill/>
                <a:ln>
                  <a:noFill/>
                </a:ln>
                <a:effectLst/>
              </c:spPr>
              <c:txPr>
                <a:bodyPr wrap="square" lIns="38100" tIns="19050" rIns="38100" bIns="19050" anchor="ctr">
                  <a:noAutofit/>
                </a:bodyPr>
                <a:lstStyle/>
                <a:p>
                  <a:pPr>
                    <a:defRPr sz="9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3966549176071331"/>
                      <c:h val="0.20311702600474282"/>
                    </c:manualLayout>
                  </c15:layout>
                </c:ext>
                <c:ext xmlns:c16="http://schemas.microsoft.com/office/drawing/2014/chart" uri="{C3380CC4-5D6E-409C-BE32-E72D297353CC}">
                  <c16:uniqueId val="{00000004-1559-41FB-A553-B9A76F1F310C}"/>
                </c:ext>
              </c:extLst>
            </c:dLbl>
            <c:dLbl>
              <c:idx val="3"/>
              <c:layout>
                <c:manualLayout>
                  <c:x val="-5.5485743833158713E-2"/>
                  <c:y val="-0.16334948567066698"/>
                </c:manualLayout>
              </c:layout>
              <c:numFmt formatCode="0.0%" sourceLinked="0"/>
              <c:spPr>
                <a:noFill/>
                <a:ln>
                  <a:noFill/>
                </a:ln>
                <a:effectLst/>
              </c:spPr>
              <c:txPr>
                <a:bodyPr wrap="square" lIns="38100" tIns="19050" rIns="38100" bIns="19050" anchor="ctr" anchorCtr="0">
                  <a:noAutofit/>
                </a:bodyPr>
                <a:lstStyle/>
                <a:p>
                  <a:pPr algn="ctr">
                    <a:defRPr sz="9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873564634172478"/>
                      <c:h val="0.16413658965945821"/>
                    </c:manualLayout>
                  </c15:layout>
                </c:ext>
                <c:ext xmlns:c16="http://schemas.microsoft.com/office/drawing/2014/chart" uri="{C3380CC4-5D6E-409C-BE32-E72D297353CC}">
                  <c16:uniqueId val="{00000005-1559-41FB-A553-B9A76F1F310C}"/>
                </c:ext>
              </c:extLst>
            </c:dLbl>
            <c:dLbl>
              <c:idx val="4"/>
              <c:layout>
                <c:manualLayout>
                  <c:x val="0.10833673588511575"/>
                  <c:y val="-0.15148412698042013"/>
                </c:manualLayout>
              </c:layout>
              <c:numFmt formatCode="0.0%" sourceLinked="0"/>
              <c:spPr>
                <a:noFill/>
                <a:ln>
                  <a:noFill/>
                </a:ln>
                <a:effectLst/>
              </c:spPr>
              <c:txPr>
                <a:bodyPr wrap="square" lIns="38100" tIns="19050" rIns="38100" bIns="19050" anchor="ctr" anchorCtr="0">
                  <a:noAutofit/>
                </a:bodyPr>
                <a:lstStyle/>
                <a:p>
                  <a:pPr algn="ctr">
                    <a:defRPr sz="9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1745661962843174"/>
                      <c:h val="8.1902669891916149E-2"/>
                    </c:manualLayout>
                  </c15:layout>
                </c:ext>
                <c:ext xmlns:c16="http://schemas.microsoft.com/office/drawing/2014/chart" uri="{C3380CC4-5D6E-409C-BE32-E72D297353CC}">
                  <c16:uniqueId val="{00000006-1559-41FB-A553-B9A76F1F310C}"/>
                </c:ext>
              </c:extLst>
            </c:dLbl>
            <c:dLbl>
              <c:idx val="5"/>
              <c:layout>
                <c:manualLayout>
                  <c:x val="0.11561169951899498"/>
                  <c:y val="-0.23192908249934727"/>
                </c:manualLayout>
              </c:layout>
              <c:numFmt formatCode="0.0%" sourceLinked="0"/>
              <c:spPr>
                <a:noFill/>
                <a:ln>
                  <a:noFill/>
                </a:ln>
                <a:effectLst/>
              </c:spPr>
              <c:txPr>
                <a:bodyPr wrap="square" lIns="38100" tIns="19050" rIns="38100" bIns="19050" anchor="ctr" anchorCtr="0">
                  <a:noAutofit/>
                </a:bodyPr>
                <a:lstStyle/>
                <a:p>
                  <a:pPr algn="l">
                    <a:defRPr sz="9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8889761583892653"/>
                      <c:h val="5.46017020835367E-2"/>
                    </c:manualLayout>
                  </c15:layout>
                </c:ext>
                <c:ext xmlns:c16="http://schemas.microsoft.com/office/drawing/2014/chart" uri="{C3380CC4-5D6E-409C-BE32-E72D297353CC}">
                  <c16:uniqueId val="{00000007-1559-41FB-A553-B9A76F1F310C}"/>
                </c:ext>
              </c:extLst>
            </c:dLbl>
            <c:dLbl>
              <c:idx val="6"/>
              <c:layout>
                <c:manualLayout>
                  <c:x val="0.26101714962698552"/>
                  <c:y val="-0.19856839464125328"/>
                </c:manualLayout>
              </c:layout>
              <c:numFmt formatCode="0.0%" sourceLinked="0"/>
              <c:spPr>
                <a:noFill/>
                <a:ln>
                  <a:noFill/>
                </a:ln>
                <a:effectLst/>
              </c:spPr>
              <c:txPr>
                <a:bodyPr wrap="square" lIns="38100" tIns="19050" rIns="38100" bIns="19050" anchor="ctr" anchorCtr="0">
                  <a:noAutofit/>
                </a:bodyPr>
                <a:lstStyle/>
                <a:p>
                  <a:pPr algn="l">
                    <a:defRPr sz="9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48170903348552513"/>
                      <c:h val="5.2977478523117218E-2"/>
                    </c:manualLayout>
                  </c15:layout>
                </c:ext>
                <c:ext xmlns:c16="http://schemas.microsoft.com/office/drawing/2014/chart" uri="{C3380CC4-5D6E-409C-BE32-E72D297353CC}">
                  <c16:uniqueId val="{00000008-1559-41FB-A553-B9A76F1F310C}"/>
                </c:ext>
              </c:extLst>
            </c:dLbl>
            <c:dLbl>
              <c:idx val="7"/>
              <c:layout>
                <c:manualLayout>
                  <c:x val="0.15966443120820537"/>
                  <c:y val="-0.16599296224281573"/>
                </c:manualLayout>
              </c:layout>
              <c:numFmt formatCode="0.0%" sourceLinked="0"/>
              <c:spPr>
                <a:noFill/>
                <a:ln>
                  <a:noFill/>
                </a:ln>
                <a:effectLst/>
              </c:spPr>
              <c:txPr>
                <a:bodyPr wrap="square" lIns="38100" tIns="19050" rIns="38100" bIns="19050" anchor="ctr" anchorCtr="0">
                  <a:noAutofit/>
                </a:bodyPr>
                <a:lstStyle/>
                <a:p>
                  <a:pPr algn="l">
                    <a:defRPr sz="9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8159204574799562"/>
                      <c:h val="5.7412040879523472E-2"/>
                    </c:manualLayout>
                  </c15:layout>
                </c:ext>
                <c:ext xmlns:c16="http://schemas.microsoft.com/office/drawing/2014/chart" uri="{C3380CC4-5D6E-409C-BE32-E72D297353CC}">
                  <c16:uniqueId val="{00000009-1559-41FB-A553-B9A76F1F310C}"/>
                </c:ext>
              </c:extLst>
            </c:dLbl>
            <c:dLbl>
              <c:idx val="8"/>
              <c:layout>
                <c:manualLayout>
                  <c:x val="0.15056543572207487"/>
                  <c:y val="-0.13067117915127491"/>
                </c:manualLayout>
              </c:layout>
              <c:numFmt formatCode="0.0%" sourceLinked="0"/>
              <c:spPr>
                <a:noFill/>
                <a:ln>
                  <a:noFill/>
                </a:ln>
                <a:effectLst/>
              </c:spPr>
              <c:txPr>
                <a:bodyPr wrap="square" lIns="38100" tIns="19050" rIns="38100" bIns="19050" anchor="ctr" anchorCtr="0">
                  <a:noAutofit/>
                </a:bodyPr>
                <a:lstStyle/>
                <a:p>
                  <a:pPr algn="l">
                    <a:defRPr sz="9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12560996194056"/>
                      <c:h val="5.756757400551045E-2"/>
                    </c:manualLayout>
                  </c15:layout>
                </c:ext>
                <c:ext xmlns:c16="http://schemas.microsoft.com/office/drawing/2014/chart" uri="{C3380CC4-5D6E-409C-BE32-E72D297353CC}">
                  <c16:uniqueId val="{0000000A-1559-41FB-A553-B9A76F1F310C}"/>
                </c:ext>
              </c:extLst>
            </c:dLbl>
            <c:dLbl>
              <c:idx val="9"/>
              <c:layout>
                <c:manualLayout>
                  <c:x val="0.18563216290703199"/>
                  <c:y val="-9.7873773425133689E-2"/>
                </c:manualLayout>
              </c:layout>
              <c:numFmt formatCode="0.0%" sourceLinked="0"/>
              <c:spPr>
                <a:noFill/>
                <a:ln>
                  <a:noFill/>
                </a:ln>
                <a:effectLst/>
              </c:spPr>
              <c:txPr>
                <a:bodyPr wrap="square" lIns="38100" tIns="19050" rIns="38100" bIns="19050" anchor="ctr" anchorCtr="0">
                  <a:noAutofit/>
                </a:bodyPr>
                <a:lstStyle/>
                <a:p>
                  <a:pPr algn="l">
                    <a:defRPr sz="9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3588439724359703"/>
                      <c:h val="5.1635830161562951E-2"/>
                    </c:manualLayout>
                  </c15:layout>
                </c:ext>
                <c:ext xmlns:c16="http://schemas.microsoft.com/office/drawing/2014/chart" uri="{C3380CC4-5D6E-409C-BE32-E72D297353CC}">
                  <c16:uniqueId val="{0000000B-1559-41FB-A553-B9A76F1F310C}"/>
                </c:ext>
              </c:extLst>
            </c:dLbl>
            <c:numFmt formatCode="0.0%" sourceLinked="0"/>
            <c:spPr>
              <a:noFill/>
              <a:ln>
                <a:noFill/>
              </a:ln>
              <a:effectLst/>
            </c:spPr>
            <c:txPr>
              <a:bodyPr wrap="square" lIns="38100" tIns="19050" rIns="38100" bIns="19050" anchor="ctr">
                <a:spAutoFit/>
              </a:bodyPr>
              <a:lstStyle/>
              <a:p>
                <a:pPr>
                  <a:defRPr sz="900">
                    <a:latin typeface="Century" panose="02040604050505020304" pitchFamily="18" charset="0"/>
                  </a:defRPr>
                </a:pPr>
                <a:endParaRPr lang="ja-JP"/>
              </a:p>
            </c:txPr>
            <c:showLegendKey val="0"/>
            <c:showVal val="1"/>
            <c:showCatName val="1"/>
            <c:showSerName val="0"/>
            <c:showPercent val="0"/>
            <c:showBubbleSize val="0"/>
            <c:showLeaderLines val="0"/>
            <c:extLst>
              <c:ext xmlns:c15="http://schemas.microsoft.com/office/drawing/2012/chart" uri="{CE6537A1-D6FC-4f65-9D91-7224C49458BB}"/>
            </c:extLst>
          </c:dLbls>
          <c:cat>
            <c:strRef>
              <c:f>'リンク切公表時非表示（グラフの添え物）'!$X$42:$X$45</c:f>
              <c:strCache>
                <c:ptCount val="4"/>
                <c:pt idx="0">
                  <c:v>Agriculture
(Livestock manure management, Agricultural soils, etc.)</c:v>
                </c:pt>
                <c:pt idx="1">
                  <c:v>Energy
(Fuel combustion and
 fugitive emissions)</c:v>
                </c:pt>
                <c:pt idx="2">
                  <c:v>Waste
(Wastewater treatment, 
Waste incineration, etc.)</c:v>
                </c:pt>
                <c:pt idx="3">
                  <c:v>Industrial Processes and Product Use</c:v>
                </c:pt>
              </c:strCache>
            </c:strRef>
          </c:cat>
          <c:val>
            <c:numRef>
              <c:f>'11.N2O'!$AP$13:$AP$16</c:f>
              <c:numCache>
                <c:formatCode>0.0%</c:formatCode>
                <c:ptCount val="4"/>
                <c:pt idx="0">
                  <c:v>0.39820846987648872</c:v>
                </c:pt>
                <c:pt idx="1">
                  <c:v>0.28645918073734861</c:v>
                </c:pt>
                <c:pt idx="2">
                  <c:v>0.1985217145658778</c:v>
                </c:pt>
                <c:pt idx="3">
                  <c:v>0.11681063482028493</c:v>
                </c:pt>
              </c:numCache>
            </c:numRef>
          </c:val>
          <c:extLst>
            <c:ext xmlns:c16="http://schemas.microsoft.com/office/drawing/2014/chart" uri="{C3380CC4-5D6E-409C-BE32-E72D297353CC}">
              <c16:uniqueId val="{0000000C-1559-41FB-A553-B9A76F1F310C}"/>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2"/>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7078864207214387"/>
          <c:y val="0.1808808116112437"/>
          <c:w val="0.51074191517225009"/>
          <c:h val="0.64423491334106664"/>
        </c:manualLayout>
      </c:layout>
      <c:doughnutChart>
        <c:varyColors val="1"/>
        <c:ser>
          <c:idx val="1"/>
          <c:order val="0"/>
          <c:tx>
            <c:strRef>
              <c:f>'リンク切公表時非表示（グラフの添え物）'!$AX$44</c:f>
              <c:strCache>
                <c:ptCount val="1"/>
                <c:pt idx="0">
                  <c:v>   in FY2013</c:v>
                </c:pt>
              </c:strCache>
            </c:strRef>
          </c:tx>
          <c:spPr>
            <a:noFill/>
          </c:spPr>
          <c:dLbls>
            <c:dLbl>
              <c:idx val="0"/>
              <c:layout>
                <c:manualLayout>
                  <c:x val="8.9510663330814033E-2"/>
                  <c:y val="-9.8234225376927595E-2"/>
                </c:manualLayout>
              </c:layout>
              <c:tx>
                <c:rich>
                  <a:bodyPr wrap="square" lIns="38100" tIns="19050" rIns="38100" bIns="19050" anchor="ctr" anchorCtr="0">
                    <a:noAutofit/>
                  </a:bodyPr>
                  <a:lstStyle/>
                  <a:p>
                    <a:pPr algn="l">
                      <a:defRPr sz="1100">
                        <a:latin typeface="Century" panose="02040604050505020304" pitchFamily="18" charset="0"/>
                      </a:defRPr>
                    </a:pPr>
                    <a:fld id="{EB5B5B66-8DB5-489A-8D50-22FFB6340167}" type="SERIESNAME">
                      <a:rPr lang="en-US" altLang="ja-JP" sz="1100" baseline="0">
                        <a:latin typeface="Century" panose="02040604050505020304" pitchFamily="18" charset="0"/>
                      </a:rPr>
                      <a:pPr algn="l">
                        <a:defRPr sz="1100">
                          <a:latin typeface="Century" panose="02040604050505020304" pitchFamily="18" charset="0"/>
                        </a:defRPr>
                      </a:pPr>
                      <a:t>[系列名]</a:t>
                    </a:fld>
                    <a:endParaRPr lang="en-US" altLang="ja-JP" sz="1100" baseline="0">
                      <a:latin typeface="Century" panose="02040604050505020304" pitchFamily="18" charset="0"/>
                    </a:endParaRPr>
                  </a:p>
                  <a:p>
                    <a:pPr algn="l">
                      <a:defRPr sz="1100">
                        <a:latin typeface="Century" panose="02040604050505020304" pitchFamily="18" charset="0"/>
                      </a:defRPr>
                    </a:pPr>
                    <a:fld id="{6CCEE0DA-C865-4D5D-AA6D-DDA06A5B991A}" type="VALUE">
                      <a:rPr lang="en-US" altLang="ja-JP" sz="1100" baseline="0">
                        <a:latin typeface="Century" panose="02040604050505020304" pitchFamily="18" charset="0"/>
                      </a:rPr>
                      <a:pPr algn="l">
                        <a:defRPr sz="1100">
                          <a:latin typeface="Century" panose="02040604050505020304" pitchFamily="18" charset="0"/>
                        </a:defRPr>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45357388851170577"/>
                      <c:h val="0.15095406083728402"/>
                    </c:manualLayout>
                  </c15:layout>
                  <c15:dlblFieldTable/>
                  <c15:showDataLabelsRange val="0"/>
                </c:ext>
                <c:ext xmlns:c16="http://schemas.microsoft.com/office/drawing/2014/chart" uri="{C3380CC4-5D6E-409C-BE32-E72D297353CC}">
                  <c16:uniqueId val="{00000000-B3DF-4BF2-A4A4-86A821E26D82}"/>
                </c:ext>
              </c:extLst>
            </c:dLbl>
            <c:spPr>
              <a:noFill/>
              <a:ln>
                <a:noFill/>
              </a:ln>
              <a:effectLst/>
            </c:spPr>
            <c:txPr>
              <a:bodyPr wrap="square" lIns="38100" tIns="19050" rIns="38100" bIns="19050" anchor="ctr" anchorCtr="0">
                <a:spAutoFit/>
              </a:bodyPr>
              <a:lstStyle/>
              <a:p>
                <a:pPr algn="l">
                  <a:defRPr sz="1100"/>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'リンク切公表時非表示（グラフの添え物）'!$X$42:$X$45</c:f>
              <c:strCache>
                <c:ptCount val="4"/>
                <c:pt idx="0">
                  <c:v>Agriculture
(Livestock manure management, Agricultural soils, etc.)</c:v>
                </c:pt>
                <c:pt idx="1">
                  <c:v>Energy
(Fuel combustion and
 fugitive emissions)</c:v>
                </c:pt>
                <c:pt idx="2">
                  <c:v>Waste
(Wastewater treatment, 
Waste incineration, etc.)</c:v>
                </c:pt>
                <c:pt idx="3">
                  <c:v>Industrial Processes and Product Use</c:v>
                </c:pt>
              </c:strCache>
            </c:strRef>
          </c:cat>
          <c:val>
            <c:numRef>
              <c:f>'リンク切公表時非表示（グラフの添え物）'!$AX$45</c:f>
              <c:numCache>
                <c:formatCode>General</c:formatCode>
                <c:ptCount val="1"/>
                <c:pt idx="0">
                  <c:v>21.6</c:v>
                </c:pt>
              </c:numCache>
            </c:numRef>
          </c:val>
          <c:extLst>
            <c:ext xmlns:c16="http://schemas.microsoft.com/office/drawing/2014/chart" uri="{C3380CC4-5D6E-409C-BE32-E72D297353CC}">
              <c16:uniqueId val="{00000001-B3DF-4BF2-A4A4-86A821E26D82}"/>
            </c:ext>
          </c:extLst>
        </c:ser>
        <c:ser>
          <c:idx val="0"/>
          <c:order val="1"/>
          <c:tx>
            <c:strRef>
              <c:f>'11.N2O'!$AX$12</c:f>
              <c:strCache>
                <c:ptCount val="1"/>
                <c:pt idx="0">
                  <c:v>2013</c:v>
                </c:pt>
              </c:strCache>
            </c:strRef>
          </c:tx>
          <c:spPr>
            <a:ln>
              <a:solidFill>
                <a:schemeClr val="tx1"/>
              </a:solidFill>
            </a:ln>
          </c:spPr>
          <c:dPt>
            <c:idx val="0"/>
            <c:bubble3D val="0"/>
            <c:spPr>
              <a:solidFill>
                <a:srgbClr val="9999FF"/>
              </a:solidFill>
              <a:ln>
                <a:solidFill>
                  <a:schemeClr val="tx1"/>
                </a:solidFill>
              </a:ln>
            </c:spPr>
            <c:extLst>
              <c:ext xmlns:c16="http://schemas.microsoft.com/office/drawing/2014/chart" uri="{C3380CC4-5D6E-409C-BE32-E72D297353CC}">
                <c16:uniqueId val="{00000002-B3DF-4BF2-A4A4-86A821E26D82}"/>
              </c:ext>
            </c:extLst>
          </c:dPt>
          <c:dPt>
            <c:idx val="1"/>
            <c:bubble3D val="0"/>
            <c:spPr>
              <a:solidFill>
                <a:srgbClr val="C0504D">
                  <a:lumMod val="75000"/>
                </a:srgbClr>
              </a:solidFill>
              <a:ln>
                <a:solidFill>
                  <a:schemeClr val="tx1"/>
                </a:solidFill>
              </a:ln>
            </c:spPr>
            <c:extLst>
              <c:ext xmlns:c16="http://schemas.microsoft.com/office/drawing/2014/chart" uri="{C3380CC4-5D6E-409C-BE32-E72D297353CC}">
                <c16:uniqueId val="{00000003-B3DF-4BF2-A4A4-86A821E26D82}"/>
              </c:ext>
            </c:extLst>
          </c:dPt>
          <c:dPt>
            <c:idx val="2"/>
            <c:bubble3D val="0"/>
            <c:spPr>
              <a:solidFill>
                <a:srgbClr val="FFFFCC"/>
              </a:solidFill>
              <a:ln>
                <a:solidFill>
                  <a:schemeClr val="tx1"/>
                </a:solidFill>
              </a:ln>
            </c:spPr>
            <c:extLst>
              <c:ext xmlns:c16="http://schemas.microsoft.com/office/drawing/2014/chart" uri="{C3380CC4-5D6E-409C-BE32-E72D297353CC}">
                <c16:uniqueId val="{00000004-B3DF-4BF2-A4A4-86A821E26D82}"/>
              </c:ext>
            </c:extLst>
          </c:dPt>
          <c:dPt>
            <c:idx val="3"/>
            <c:bubble3D val="0"/>
            <c:spPr>
              <a:solidFill>
                <a:srgbClr val="CCFFFF"/>
              </a:solidFill>
              <a:ln>
                <a:solidFill>
                  <a:schemeClr val="tx1"/>
                </a:solidFill>
              </a:ln>
            </c:spPr>
            <c:extLst>
              <c:ext xmlns:c16="http://schemas.microsoft.com/office/drawing/2014/chart" uri="{C3380CC4-5D6E-409C-BE32-E72D297353CC}">
                <c16:uniqueId val="{00000005-B3DF-4BF2-A4A4-86A821E26D82}"/>
              </c:ext>
            </c:extLst>
          </c:dPt>
          <c:dLbls>
            <c:dLbl>
              <c:idx val="0"/>
              <c:layout>
                <c:manualLayout>
                  <c:x val="5.2238151498818032E-2"/>
                  <c:y val="-0.29454171613804153"/>
                </c:manualLayout>
              </c:layout>
              <c:numFmt formatCode="0.0%" sourceLinked="0"/>
              <c:spPr>
                <a:noFill/>
                <a:ln>
                  <a:noFill/>
                </a:ln>
                <a:effectLst/>
              </c:spPr>
              <c:txPr>
                <a:bodyPr wrap="square" lIns="38100" tIns="19050" rIns="38100" bIns="19050" anchor="ctr">
                  <a:noAutofit/>
                </a:bodyPr>
                <a:lstStyle/>
                <a:p>
                  <a:pPr>
                    <a:defRPr sz="9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46600302709903996"/>
                      <c:h val="0.20900561837380066"/>
                    </c:manualLayout>
                  </c15:layout>
                </c:ext>
                <c:ext xmlns:c16="http://schemas.microsoft.com/office/drawing/2014/chart" uri="{C3380CC4-5D6E-409C-BE32-E72D297353CC}">
                  <c16:uniqueId val="{00000002-B3DF-4BF2-A4A4-86A821E26D82}"/>
                </c:ext>
              </c:extLst>
            </c:dLbl>
            <c:dLbl>
              <c:idx val="1"/>
              <c:layout>
                <c:manualLayout>
                  <c:x val="-0.23237889454345842"/>
                  <c:y val="4.1351645464190311E-2"/>
                </c:manualLayout>
              </c:layout>
              <c:numFmt formatCode="0.0%" sourceLinked="0"/>
              <c:spPr>
                <a:noFill/>
                <a:ln>
                  <a:noFill/>
                </a:ln>
                <a:effectLst/>
              </c:spPr>
              <c:txPr>
                <a:bodyPr wrap="square" lIns="38100" tIns="19050" rIns="38100" bIns="19050" anchor="ctr">
                  <a:noAutofit/>
                </a:bodyPr>
                <a:lstStyle/>
                <a:p>
                  <a:pPr>
                    <a:defRPr sz="9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6905177626502278"/>
                      <c:h val="0.21561827610482584"/>
                    </c:manualLayout>
                  </c15:layout>
                </c:ext>
                <c:ext xmlns:c16="http://schemas.microsoft.com/office/drawing/2014/chart" uri="{C3380CC4-5D6E-409C-BE32-E72D297353CC}">
                  <c16:uniqueId val="{00000003-B3DF-4BF2-A4A4-86A821E26D82}"/>
                </c:ext>
              </c:extLst>
            </c:dLbl>
            <c:dLbl>
              <c:idx val="2"/>
              <c:layout>
                <c:manualLayout>
                  <c:x val="-0.16585614298212722"/>
                  <c:y val="-0.10483280740285369"/>
                </c:manualLayout>
              </c:layout>
              <c:numFmt formatCode="0.0%" sourceLinked="0"/>
              <c:spPr>
                <a:noFill/>
                <a:ln>
                  <a:noFill/>
                </a:ln>
                <a:effectLst/>
              </c:spPr>
              <c:txPr>
                <a:bodyPr wrap="square" lIns="38100" tIns="19050" rIns="38100" bIns="19050" anchor="ctr">
                  <a:noAutofit/>
                </a:bodyPr>
                <a:lstStyle/>
                <a:p>
                  <a:pPr>
                    <a:defRPr sz="9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4601466166362665"/>
                      <c:h val="0.21101131204102885"/>
                    </c:manualLayout>
                  </c15:layout>
                </c:ext>
                <c:ext xmlns:c16="http://schemas.microsoft.com/office/drawing/2014/chart" uri="{C3380CC4-5D6E-409C-BE32-E72D297353CC}">
                  <c16:uniqueId val="{00000004-B3DF-4BF2-A4A4-86A821E26D82}"/>
                </c:ext>
              </c:extLst>
            </c:dLbl>
            <c:dLbl>
              <c:idx val="3"/>
              <c:layout>
                <c:manualLayout>
                  <c:x val="-6.8000104450683024E-2"/>
                  <c:y val="-0.15346509887076312"/>
                </c:manualLayout>
              </c:layout>
              <c:numFmt formatCode="0.0%" sourceLinked="0"/>
              <c:spPr>
                <a:noFill/>
                <a:ln>
                  <a:noFill/>
                </a:ln>
                <a:effectLst/>
              </c:spPr>
              <c:txPr>
                <a:bodyPr wrap="square" lIns="38100" tIns="19050" rIns="38100" bIns="19050" anchor="ctr" anchorCtr="0">
                  <a:noAutofit/>
                </a:bodyPr>
                <a:lstStyle/>
                <a:p>
                  <a:pPr algn="ctr">
                    <a:defRPr sz="9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8735639262814672"/>
                      <c:h val="0.16807175211166769"/>
                    </c:manualLayout>
                  </c15:layout>
                </c:ext>
                <c:ext xmlns:c16="http://schemas.microsoft.com/office/drawing/2014/chart" uri="{C3380CC4-5D6E-409C-BE32-E72D297353CC}">
                  <c16:uniqueId val="{00000005-B3DF-4BF2-A4A4-86A821E26D82}"/>
                </c:ext>
              </c:extLst>
            </c:dLbl>
            <c:dLbl>
              <c:idx val="4"/>
              <c:layout>
                <c:manualLayout>
                  <c:x val="0.10833673588511575"/>
                  <c:y val="-0.15148412698042013"/>
                </c:manualLayout>
              </c:layout>
              <c:numFmt formatCode="0.0%" sourceLinked="0"/>
              <c:spPr>
                <a:noFill/>
                <a:ln>
                  <a:noFill/>
                </a:ln>
                <a:effectLst/>
              </c:spPr>
              <c:txPr>
                <a:bodyPr wrap="square" lIns="38100" tIns="19050" rIns="38100" bIns="19050" anchor="ctr" anchorCtr="0">
                  <a:noAutofit/>
                </a:bodyPr>
                <a:lstStyle/>
                <a:p>
                  <a:pPr algn="ctr">
                    <a:defRPr sz="9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1745661962843174"/>
                      <c:h val="8.1902669891916149E-2"/>
                    </c:manualLayout>
                  </c15:layout>
                </c:ext>
                <c:ext xmlns:c16="http://schemas.microsoft.com/office/drawing/2014/chart" uri="{C3380CC4-5D6E-409C-BE32-E72D297353CC}">
                  <c16:uniqueId val="{00000006-B3DF-4BF2-A4A4-86A821E26D82}"/>
                </c:ext>
              </c:extLst>
            </c:dLbl>
            <c:dLbl>
              <c:idx val="5"/>
              <c:layout>
                <c:manualLayout>
                  <c:x val="0.11561169951899498"/>
                  <c:y val="-0.23192908249934727"/>
                </c:manualLayout>
              </c:layout>
              <c:numFmt formatCode="0.0%" sourceLinked="0"/>
              <c:spPr>
                <a:noFill/>
                <a:ln>
                  <a:noFill/>
                </a:ln>
                <a:effectLst/>
              </c:spPr>
              <c:txPr>
                <a:bodyPr wrap="square" lIns="38100" tIns="19050" rIns="38100" bIns="19050" anchor="ctr" anchorCtr="0">
                  <a:noAutofit/>
                </a:bodyPr>
                <a:lstStyle/>
                <a:p>
                  <a:pPr algn="l">
                    <a:defRPr sz="9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8889761583892653"/>
                      <c:h val="5.46017020835367E-2"/>
                    </c:manualLayout>
                  </c15:layout>
                </c:ext>
                <c:ext xmlns:c16="http://schemas.microsoft.com/office/drawing/2014/chart" uri="{C3380CC4-5D6E-409C-BE32-E72D297353CC}">
                  <c16:uniqueId val="{00000007-B3DF-4BF2-A4A4-86A821E26D82}"/>
                </c:ext>
              </c:extLst>
            </c:dLbl>
            <c:dLbl>
              <c:idx val="6"/>
              <c:layout>
                <c:manualLayout>
                  <c:x val="0.26101714962698552"/>
                  <c:y val="-0.19856839464125328"/>
                </c:manualLayout>
              </c:layout>
              <c:numFmt formatCode="0.0%" sourceLinked="0"/>
              <c:spPr>
                <a:noFill/>
                <a:ln>
                  <a:noFill/>
                </a:ln>
                <a:effectLst/>
              </c:spPr>
              <c:txPr>
                <a:bodyPr wrap="square" lIns="38100" tIns="19050" rIns="38100" bIns="19050" anchor="ctr" anchorCtr="0">
                  <a:noAutofit/>
                </a:bodyPr>
                <a:lstStyle/>
                <a:p>
                  <a:pPr algn="l">
                    <a:defRPr sz="9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48170903348552513"/>
                      <c:h val="5.2977478523117218E-2"/>
                    </c:manualLayout>
                  </c15:layout>
                </c:ext>
                <c:ext xmlns:c16="http://schemas.microsoft.com/office/drawing/2014/chart" uri="{C3380CC4-5D6E-409C-BE32-E72D297353CC}">
                  <c16:uniqueId val="{00000008-B3DF-4BF2-A4A4-86A821E26D82}"/>
                </c:ext>
              </c:extLst>
            </c:dLbl>
            <c:dLbl>
              <c:idx val="7"/>
              <c:layout>
                <c:manualLayout>
                  <c:x val="0.15966443120820537"/>
                  <c:y val="-0.16599296224281573"/>
                </c:manualLayout>
              </c:layout>
              <c:numFmt formatCode="0.0%" sourceLinked="0"/>
              <c:spPr>
                <a:noFill/>
                <a:ln>
                  <a:noFill/>
                </a:ln>
                <a:effectLst/>
              </c:spPr>
              <c:txPr>
                <a:bodyPr wrap="square" lIns="38100" tIns="19050" rIns="38100" bIns="19050" anchor="ctr" anchorCtr="0">
                  <a:noAutofit/>
                </a:bodyPr>
                <a:lstStyle/>
                <a:p>
                  <a:pPr algn="l">
                    <a:defRPr sz="9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8159204574799562"/>
                      <c:h val="5.7412040879523472E-2"/>
                    </c:manualLayout>
                  </c15:layout>
                </c:ext>
                <c:ext xmlns:c16="http://schemas.microsoft.com/office/drawing/2014/chart" uri="{C3380CC4-5D6E-409C-BE32-E72D297353CC}">
                  <c16:uniqueId val="{00000009-B3DF-4BF2-A4A4-86A821E26D82}"/>
                </c:ext>
              </c:extLst>
            </c:dLbl>
            <c:dLbl>
              <c:idx val="8"/>
              <c:layout>
                <c:manualLayout>
                  <c:x val="0.15056543572207487"/>
                  <c:y val="-0.13067117915127491"/>
                </c:manualLayout>
              </c:layout>
              <c:numFmt formatCode="0.0%" sourceLinked="0"/>
              <c:spPr>
                <a:noFill/>
                <a:ln>
                  <a:noFill/>
                </a:ln>
                <a:effectLst/>
              </c:spPr>
              <c:txPr>
                <a:bodyPr wrap="square" lIns="38100" tIns="19050" rIns="38100" bIns="19050" anchor="ctr" anchorCtr="0">
                  <a:noAutofit/>
                </a:bodyPr>
                <a:lstStyle/>
                <a:p>
                  <a:pPr algn="l">
                    <a:defRPr sz="9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12560996194056"/>
                      <c:h val="5.756757400551045E-2"/>
                    </c:manualLayout>
                  </c15:layout>
                </c:ext>
                <c:ext xmlns:c16="http://schemas.microsoft.com/office/drawing/2014/chart" uri="{C3380CC4-5D6E-409C-BE32-E72D297353CC}">
                  <c16:uniqueId val="{0000000A-B3DF-4BF2-A4A4-86A821E26D82}"/>
                </c:ext>
              </c:extLst>
            </c:dLbl>
            <c:dLbl>
              <c:idx val="9"/>
              <c:layout>
                <c:manualLayout>
                  <c:x val="0.18563216290703199"/>
                  <c:y val="-9.7873773425133689E-2"/>
                </c:manualLayout>
              </c:layout>
              <c:numFmt formatCode="0.0%" sourceLinked="0"/>
              <c:spPr>
                <a:noFill/>
                <a:ln>
                  <a:noFill/>
                </a:ln>
                <a:effectLst/>
              </c:spPr>
              <c:txPr>
                <a:bodyPr wrap="square" lIns="38100" tIns="19050" rIns="38100" bIns="19050" anchor="ctr" anchorCtr="0">
                  <a:noAutofit/>
                </a:bodyPr>
                <a:lstStyle/>
                <a:p>
                  <a:pPr algn="l">
                    <a:defRPr sz="900">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3588439724359703"/>
                      <c:h val="5.1635830161562951E-2"/>
                    </c:manualLayout>
                  </c15:layout>
                </c:ext>
                <c:ext xmlns:c16="http://schemas.microsoft.com/office/drawing/2014/chart" uri="{C3380CC4-5D6E-409C-BE32-E72D297353CC}">
                  <c16:uniqueId val="{0000000B-B3DF-4BF2-A4A4-86A821E26D82}"/>
                </c:ext>
              </c:extLst>
            </c:dLbl>
            <c:numFmt formatCode="0.0%" sourceLinked="0"/>
            <c:spPr>
              <a:noFill/>
              <a:ln>
                <a:noFill/>
              </a:ln>
              <a:effectLst/>
            </c:spPr>
            <c:txPr>
              <a:bodyPr wrap="square" lIns="38100" tIns="19050" rIns="38100" bIns="19050" anchor="ctr">
                <a:spAutoFit/>
              </a:bodyPr>
              <a:lstStyle/>
              <a:p>
                <a:pPr>
                  <a:defRPr sz="900">
                    <a:latin typeface="Century" panose="02040604050505020304" pitchFamily="18" charset="0"/>
                  </a:defRPr>
                </a:pPr>
                <a:endParaRPr lang="ja-JP"/>
              </a:p>
            </c:txPr>
            <c:showLegendKey val="0"/>
            <c:showVal val="1"/>
            <c:showCatName val="1"/>
            <c:showSerName val="0"/>
            <c:showPercent val="0"/>
            <c:showBubbleSize val="0"/>
            <c:showLeaderLines val="0"/>
            <c:extLst>
              <c:ext xmlns:c15="http://schemas.microsoft.com/office/drawing/2012/chart" uri="{CE6537A1-D6FC-4f65-9D91-7224C49458BB}"/>
            </c:extLst>
          </c:dLbls>
          <c:cat>
            <c:strRef>
              <c:f>'リンク切公表時非表示（グラフの添え物）'!$X$42:$X$45</c:f>
              <c:strCache>
                <c:ptCount val="4"/>
                <c:pt idx="0">
                  <c:v>Agriculture
(Livestock manure management, Agricultural soils, etc.)</c:v>
                </c:pt>
                <c:pt idx="1">
                  <c:v>Energy
(Fuel combustion and
 fugitive emissions)</c:v>
                </c:pt>
                <c:pt idx="2">
                  <c:v>Waste
(Wastewater treatment, 
Waste incineration, etc.)</c:v>
                </c:pt>
                <c:pt idx="3">
                  <c:v>Industrial Processes and Product Use</c:v>
                </c:pt>
              </c:strCache>
            </c:strRef>
          </c:cat>
          <c:val>
            <c:numRef>
              <c:f>'11.N2O'!$AX$13:$AX$16</c:f>
              <c:numCache>
                <c:formatCode>0.0%</c:formatCode>
                <c:ptCount val="4"/>
                <c:pt idx="0">
                  <c:v>0.43926537511138702</c:v>
                </c:pt>
                <c:pt idx="1">
                  <c:v>0.28645593053277335</c:v>
                </c:pt>
                <c:pt idx="2">
                  <c:v>0.19934316599804738</c:v>
                </c:pt>
                <c:pt idx="3">
                  <c:v>7.4935528357792325E-2</c:v>
                </c:pt>
              </c:numCache>
            </c:numRef>
          </c:val>
          <c:extLst>
            <c:ext xmlns:c16="http://schemas.microsoft.com/office/drawing/2014/chart" uri="{C3380CC4-5D6E-409C-BE32-E72D297353CC}">
              <c16:uniqueId val="{0000000C-B3DF-4BF2-A4A4-86A821E26D82}"/>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2"/>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9043443560594354E-2"/>
          <c:y val="0.32670451534964562"/>
          <c:w val="0.49466089796994756"/>
          <c:h val="0.64004190022944984"/>
        </c:manualLayout>
      </c:layout>
      <c:doughnutChart>
        <c:varyColors val="1"/>
        <c:ser>
          <c:idx val="1"/>
          <c:order val="0"/>
          <c:tx>
            <c:strRef>
              <c:f>'リンク切公表時非表示（グラフの添え物）'!$AX$49</c:f>
              <c:strCache>
                <c:ptCount val="1"/>
                <c:pt idx="0">
                  <c:v>2013年</c:v>
                </c:pt>
              </c:strCache>
            </c:strRef>
          </c:tx>
          <c:spPr>
            <a:noFill/>
            <a:ln>
              <a:noFill/>
            </a:ln>
          </c:spPr>
          <c:dLbls>
            <c:dLbl>
              <c:idx val="0"/>
              <c:layout>
                <c:manualLayout>
                  <c:x val="4.4642153322818857E-3"/>
                  <c:y val="-0.11720116216443204"/>
                </c:manualLayout>
              </c:layout>
              <c:tx>
                <c:rich>
                  <a:bodyPr wrap="square" lIns="38100" tIns="19050" rIns="38100" bIns="19050" anchor="ctr">
                    <a:noAutofit/>
                  </a:bodyPr>
                  <a:lstStyle/>
                  <a:p>
                    <a:pPr>
                      <a:defRPr>
                        <a:latin typeface="Century" panose="02040604050505020304" pitchFamily="18" charset="0"/>
                      </a:defRPr>
                    </a:pPr>
                    <a:fld id="{CBB5B11C-B4EE-49B2-9D6D-81ABBE77164B}" type="SERIESNAME">
                      <a:rPr lang="ja-JP" altLang="en-US" sz="1200" baseline="0">
                        <a:latin typeface="Century" panose="02040604050505020304" pitchFamily="18" charset="0"/>
                      </a:rPr>
                      <a:pPr>
                        <a:defRPr>
                          <a:latin typeface="Century" panose="02040604050505020304" pitchFamily="18" charset="0"/>
                        </a:defRPr>
                      </a:pPr>
                      <a:t>[系列名]</a:t>
                    </a:fld>
                    <a:endParaRPr lang="ja-JP" altLang="en-US" sz="1200" baseline="0">
                      <a:latin typeface="Century" panose="02040604050505020304" pitchFamily="18" charset="0"/>
                    </a:endParaRPr>
                  </a:p>
                  <a:p>
                    <a:pPr>
                      <a:defRPr>
                        <a:latin typeface="Century" panose="02040604050505020304" pitchFamily="18" charset="0"/>
                      </a:defRPr>
                    </a:pPr>
                    <a:fld id="{3015D1E3-44A1-46DB-94A0-1930BA717861}" type="VALUE">
                      <a:rPr lang="ja-JP" altLang="en-US" sz="1200">
                        <a:latin typeface="Century" panose="02040604050505020304" pitchFamily="18" charset="0"/>
                      </a:rPr>
                      <a:pPr>
                        <a:defRPr>
                          <a:latin typeface="Century" panose="02040604050505020304" pitchFamily="18" charset="0"/>
                        </a:defRPr>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44893205951340337"/>
                      <c:h val="0.13402195682812848"/>
                    </c:manualLayout>
                  </c15:layout>
                  <c15:dlblFieldTable/>
                  <c15:showDataLabelsRange val="0"/>
                </c:ext>
                <c:ext xmlns:c16="http://schemas.microsoft.com/office/drawing/2014/chart" uri="{C3380CC4-5D6E-409C-BE32-E72D297353CC}">
                  <c16:uniqueId val="{00000000-2B6F-4332-B4CE-77E264052390}"/>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'13.F-gas'!$V$6:$V$15</c:f>
              <c:strCache>
                <c:ptCount val="10"/>
                <c:pt idx="0">
                  <c:v>冷蔵庫及びエアーコンディショナー</c:v>
                </c:pt>
                <c:pt idx="1">
                  <c:v>発泡剤・断熱材</c:v>
                </c:pt>
                <c:pt idx="2">
                  <c:v>エアゾール・MDI（定量噴射剤）</c:v>
                </c:pt>
                <c:pt idx="3">
                  <c:v>半導体製造</c:v>
                </c:pt>
                <c:pt idx="4">
                  <c:v>溶剤</c:v>
                </c:pt>
                <c:pt idx="5">
                  <c:v>HFC製造時の漏出</c:v>
                </c:pt>
                <c:pt idx="6">
                  <c:v>HCFC22製造時の副生HFC23</c:v>
                </c:pt>
                <c:pt idx="7">
                  <c:v>消火剤</c:v>
                </c:pt>
                <c:pt idx="8">
                  <c:v>液晶製造</c:v>
                </c:pt>
                <c:pt idx="9">
                  <c:v>マグネシウム鋳造</c:v>
                </c:pt>
              </c:strCache>
            </c:strRef>
          </c:cat>
          <c:val>
            <c:numRef>
              <c:f>'リンク切公表時非表示（グラフの添え物）'!$AX$53</c:f>
              <c:numCache>
                <c:formatCode>#,##0"万トン"</c:formatCode>
                <c:ptCount val="1"/>
                <c:pt idx="0">
                  <c:v>3210</c:v>
                </c:pt>
              </c:numCache>
            </c:numRef>
          </c:val>
          <c:extLst>
            <c:ext xmlns:c16="http://schemas.microsoft.com/office/drawing/2014/chart" uri="{C3380CC4-5D6E-409C-BE32-E72D297353CC}">
              <c16:uniqueId val="{00000001-2B6F-4332-B4CE-77E264052390}"/>
            </c:ext>
          </c:extLst>
        </c:ser>
        <c:ser>
          <c:idx val="0"/>
          <c:order val="1"/>
          <c:tx>
            <c:strRef>
              <c:f>'13.F-gas'!$AX$38</c:f>
              <c:strCache>
                <c:ptCount val="1"/>
                <c:pt idx="0">
                  <c:v>2013</c:v>
                </c:pt>
              </c:strCache>
            </c:strRef>
          </c:tx>
          <c:spPr>
            <a:ln>
              <a:solidFill>
                <a:schemeClr val="tx1"/>
              </a:solidFill>
            </a:ln>
          </c:spPr>
          <c:dLbls>
            <c:dLbl>
              <c:idx val="0"/>
              <c:layout>
                <c:manualLayout>
                  <c:x val="0.2835371630269054"/>
                  <c:y val="3.9018406858329586E-2"/>
                </c:manualLayout>
              </c:layout>
              <c:numFmt formatCode="0.0%" sourceLinked="0"/>
              <c:spPr>
                <a:noFill/>
                <a:ln>
                  <a:noFill/>
                </a:ln>
                <a:effectLst/>
              </c:spPr>
              <c:txPr>
                <a:bodyPr wrap="square" lIns="38100" tIns="19050" rIns="38100" bIns="19050" anchor="ctr">
                  <a:noAutofit/>
                </a:bodyPr>
                <a:lstStyle/>
                <a:p>
                  <a:pPr>
                    <a:defRPr>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9027472434159457"/>
                      <c:h val="0.14689884295438493"/>
                    </c:manualLayout>
                  </c15:layout>
                </c:ext>
                <c:ext xmlns:c16="http://schemas.microsoft.com/office/drawing/2014/chart" uri="{C3380CC4-5D6E-409C-BE32-E72D297353CC}">
                  <c16:uniqueId val="{00000002-2B6F-4332-B4CE-77E264052390}"/>
                </c:ext>
              </c:extLst>
            </c:dLbl>
            <c:dLbl>
              <c:idx val="1"/>
              <c:layout>
                <c:manualLayout>
                  <c:x val="-0.16025782642763881"/>
                  <c:y val="-2.5453680841819766E-2"/>
                </c:manualLayout>
              </c:layout>
              <c:numFmt formatCode="0.0%" sourceLinked="0"/>
              <c:spPr>
                <a:noFill/>
                <a:ln>
                  <a:noFill/>
                </a:ln>
                <a:effectLst/>
              </c:spPr>
              <c:txPr>
                <a:bodyPr wrap="square" lIns="38100" tIns="19050" rIns="38100" bIns="19050" anchor="ctr">
                  <a:noAutofit/>
                </a:bodyPr>
                <a:lstStyle/>
                <a:p>
                  <a:pPr>
                    <a:defRPr>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967729313782117"/>
                      <c:h val="0.10842005150105438"/>
                    </c:manualLayout>
                  </c15:layout>
                </c:ext>
                <c:ext xmlns:c16="http://schemas.microsoft.com/office/drawing/2014/chart" uri="{C3380CC4-5D6E-409C-BE32-E72D297353CC}">
                  <c16:uniqueId val="{00000003-2B6F-4332-B4CE-77E264052390}"/>
                </c:ext>
              </c:extLst>
            </c:dLbl>
            <c:dLbl>
              <c:idx val="2"/>
              <c:layout>
                <c:manualLayout>
                  <c:x val="-0.11885437139298628"/>
                  <c:y val="-0.12248137590471245"/>
                </c:manualLayout>
              </c:layout>
              <c:numFmt formatCode="0.0%" sourceLinked="0"/>
              <c:spPr/>
              <c:txPr>
                <a:bodyPr lIns="38100" tIns="19050" rIns="38100" bIns="19050">
                  <a:noAutofit/>
                </a:bodyPr>
                <a:lstStyle/>
                <a:p>
                  <a:pPr>
                    <a:defRPr>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0526627329183644"/>
                      <c:h val="0.14687894073139976"/>
                    </c:manualLayout>
                  </c15:layout>
                </c:ext>
                <c:ext xmlns:c16="http://schemas.microsoft.com/office/drawing/2014/chart" uri="{C3380CC4-5D6E-409C-BE32-E72D297353CC}">
                  <c16:uniqueId val="{00000004-2B6F-4332-B4CE-77E264052390}"/>
                </c:ext>
              </c:extLst>
            </c:dLbl>
            <c:dLbl>
              <c:idx val="3"/>
              <c:layout>
                <c:manualLayout>
                  <c:x val="0.15786627153100666"/>
                  <c:y val="-0.34048502886284193"/>
                </c:manualLayout>
              </c:layout>
              <c:numFmt formatCode="0.00%" sourceLinked="0"/>
              <c:spPr>
                <a:noFill/>
                <a:ln>
                  <a:noFill/>
                </a:ln>
                <a:effectLst/>
              </c:spPr>
              <c:txPr>
                <a:bodyPr wrap="square" lIns="38100" tIns="19050" rIns="38100" bIns="19050" anchor="ctr" anchorCtr="0">
                  <a:noAutofit/>
                </a:bodyPr>
                <a:lstStyle/>
                <a:p>
                  <a:pPr algn="l">
                    <a:defRPr>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3995318649787539"/>
                      <c:h val="5.7495984428882867E-2"/>
                    </c:manualLayout>
                  </c15:layout>
                </c:ext>
                <c:ext xmlns:c16="http://schemas.microsoft.com/office/drawing/2014/chart" uri="{C3380CC4-5D6E-409C-BE32-E72D297353CC}">
                  <c16:uniqueId val="{00000005-2B6F-4332-B4CE-77E264052390}"/>
                </c:ext>
              </c:extLst>
            </c:dLbl>
            <c:dLbl>
              <c:idx val="4"/>
              <c:layout>
                <c:manualLayout>
                  <c:x val="0.16370270559683836"/>
                  <c:y val="-0.29754077231956821"/>
                </c:manualLayout>
              </c:layout>
              <c:numFmt formatCode="0.00%" sourceLinked="0"/>
              <c:spPr/>
              <c:txPr>
                <a:bodyPr lIns="38100" tIns="19050" rIns="38100" bIns="19050" anchorCtr="0">
                  <a:noAutofit/>
                </a:bodyPr>
                <a:lstStyle/>
                <a:p>
                  <a:pPr algn="l">
                    <a:defRPr>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19805526589451"/>
                      <c:h val="5.5168900365355371E-2"/>
                    </c:manualLayout>
                  </c15:layout>
                </c:ext>
                <c:ext xmlns:c16="http://schemas.microsoft.com/office/drawing/2014/chart" uri="{C3380CC4-5D6E-409C-BE32-E72D297353CC}">
                  <c16:uniqueId val="{00000006-2B6F-4332-B4CE-77E264052390}"/>
                </c:ext>
              </c:extLst>
            </c:dLbl>
            <c:dLbl>
              <c:idx val="5"/>
              <c:layout>
                <c:manualLayout>
                  <c:x val="0.18951913172255627"/>
                  <c:y val="-0.260026155960359"/>
                </c:manualLayout>
              </c:layout>
              <c:numFmt formatCode="0.00%" sourceLinked="0"/>
              <c:spPr/>
              <c:txPr>
                <a:bodyPr lIns="38100" tIns="19050" rIns="38100" bIns="19050" anchorCtr="0">
                  <a:noAutofit/>
                </a:bodyPr>
                <a:lstStyle/>
                <a:p>
                  <a:pPr algn="l">
                    <a:defRPr>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3061953976414299"/>
                      <c:h val="6.0760896086318274E-2"/>
                    </c:manualLayout>
                  </c15:layout>
                </c:ext>
                <c:ext xmlns:c16="http://schemas.microsoft.com/office/drawing/2014/chart" uri="{C3380CC4-5D6E-409C-BE32-E72D297353CC}">
                  <c16:uniqueId val="{00000007-2B6F-4332-B4CE-77E264052390}"/>
                </c:ext>
              </c:extLst>
            </c:dLbl>
            <c:dLbl>
              <c:idx val="6"/>
              <c:layout>
                <c:manualLayout>
                  <c:x val="0.24634878638903152"/>
                  <c:y val="-0.2206225428380684"/>
                </c:manualLayout>
              </c:layout>
              <c:numFmt formatCode="0.00%" sourceLinked="0"/>
              <c:spPr/>
              <c:txPr>
                <a:bodyPr lIns="38100" tIns="19050" rIns="38100" bIns="19050" anchorCtr="0">
                  <a:noAutofit/>
                </a:bodyPr>
                <a:lstStyle/>
                <a:p>
                  <a:pPr algn="l">
                    <a:defRPr>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45090386872727417"/>
                      <c:h val="6.8523159579090151E-2"/>
                    </c:manualLayout>
                  </c15:layout>
                </c:ext>
                <c:ext xmlns:c16="http://schemas.microsoft.com/office/drawing/2014/chart" uri="{C3380CC4-5D6E-409C-BE32-E72D297353CC}">
                  <c16:uniqueId val="{00000008-2B6F-4332-B4CE-77E264052390}"/>
                </c:ext>
              </c:extLst>
            </c:dLbl>
            <c:dLbl>
              <c:idx val="7"/>
              <c:layout>
                <c:manualLayout>
                  <c:x val="0.13565416371262945"/>
                  <c:y val="-0.17908604173068976"/>
                </c:manualLayout>
              </c:layout>
              <c:numFmt formatCode="0.00%" sourceLinked="0"/>
              <c:spPr/>
              <c:txPr>
                <a:bodyPr lIns="38100" tIns="19050" rIns="38100" bIns="19050" anchorCtr="0">
                  <a:noAutofit/>
                </a:bodyPr>
                <a:lstStyle/>
                <a:p>
                  <a:pPr algn="l">
                    <a:defRPr>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3117368273713032"/>
                      <c:h val="6.4816825250951879E-2"/>
                    </c:manualLayout>
                  </c15:layout>
                </c:ext>
                <c:ext xmlns:c16="http://schemas.microsoft.com/office/drawing/2014/chart" uri="{C3380CC4-5D6E-409C-BE32-E72D297353CC}">
                  <c16:uniqueId val="{00000009-2B6F-4332-B4CE-77E264052390}"/>
                </c:ext>
              </c:extLst>
            </c:dLbl>
            <c:dLbl>
              <c:idx val="8"/>
              <c:layout>
                <c:manualLayout>
                  <c:x val="0.16528544310828414"/>
                  <c:y val="-0.13942625600050865"/>
                </c:manualLayout>
              </c:layout>
              <c:numFmt formatCode="0.000%" sourceLinked="0"/>
              <c:spPr/>
              <c:txPr>
                <a:bodyPr lIns="38100" tIns="19050" rIns="38100" bIns="19050" anchorCtr="0">
                  <a:noAutofit/>
                </a:bodyPr>
                <a:lstStyle/>
                <a:p>
                  <a:pPr algn="l">
                    <a:defRPr>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A-2B6F-4332-B4CE-77E264052390}"/>
                </c:ext>
              </c:extLst>
            </c:dLbl>
            <c:dLbl>
              <c:idx val="9"/>
              <c:layout>
                <c:manualLayout>
                  <c:x val="0.23883806398235125"/>
                  <c:y val="-9.8217597253277125E-2"/>
                </c:manualLayout>
              </c:layout>
              <c:numFmt formatCode="0.000%" sourceLinked="0"/>
              <c:spPr>
                <a:noFill/>
                <a:ln>
                  <a:noFill/>
                </a:ln>
                <a:effectLst/>
              </c:spPr>
              <c:txPr>
                <a:bodyPr wrap="square" lIns="38100" tIns="19050" rIns="38100" bIns="19050" anchor="ctr" anchorCtr="0">
                  <a:noAutofit/>
                </a:bodyPr>
                <a:lstStyle/>
                <a:p>
                  <a:pPr algn="l">
                    <a:defRPr>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44118136890482246"/>
                      <c:h val="5.5603673142121515E-2"/>
                    </c:manualLayout>
                  </c15:layout>
                </c:ext>
                <c:ext xmlns:c16="http://schemas.microsoft.com/office/drawing/2014/chart" uri="{C3380CC4-5D6E-409C-BE32-E72D297353CC}">
                  <c16:uniqueId val="{0000000B-2B6F-4332-B4CE-77E264052390}"/>
                </c:ext>
              </c:extLst>
            </c:dLbl>
            <c:numFmt formatCode="0%" sourceLinked="0"/>
            <c:spPr>
              <a:noFill/>
              <a:ln>
                <a:noFill/>
              </a:ln>
              <a:effectLst/>
            </c:spPr>
            <c:txPr>
              <a:bodyPr wrap="square" lIns="38100" tIns="19050" rIns="38100" bIns="19050" anchor="ctr">
                <a:spAutoFit/>
              </a:bodyPr>
              <a:lstStyle/>
              <a:p>
                <a:pPr>
                  <a:defRPr>
                    <a:latin typeface="Century" panose="02040604050505020304" pitchFamily="18" charset="0"/>
                  </a:defRPr>
                </a:pPr>
                <a:endParaRPr lang="ja-JP"/>
              </a:p>
            </c:txPr>
            <c:showLegendKey val="0"/>
            <c:showVal val="1"/>
            <c:showCatName val="1"/>
            <c:showSerName val="0"/>
            <c:showPercent val="0"/>
            <c:showBubbleSize val="0"/>
            <c:showLeaderLines val="0"/>
            <c:extLst>
              <c:ext xmlns:c15="http://schemas.microsoft.com/office/drawing/2012/chart" uri="{CE6537A1-D6FC-4f65-9D91-7224C49458BB}"/>
            </c:extLst>
          </c:dLbls>
          <c:cat>
            <c:strRef>
              <c:f>'13.F-gas'!$V$6:$V$15</c:f>
              <c:strCache>
                <c:ptCount val="10"/>
                <c:pt idx="0">
                  <c:v>冷蔵庫及びエアーコンディショナー</c:v>
                </c:pt>
                <c:pt idx="1">
                  <c:v>発泡剤・断熱材</c:v>
                </c:pt>
                <c:pt idx="2">
                  <c:v>エアゾール・MDI（定量噴射剤）</c:v>
                </c:pt>
                <c:pt idx="3">
                  <c:v>半導体製造</c:v>
                </c:pt>
                <c:pt idx="4">
                  <c:v>溶剤</c:v>
                </c:pt>
                <c:pt idx="5">
                  <c:v>HFC製造時の漏出</c:v>
                </c:pt>
                <c:pt idx="6">
                  <c:v>HCFC22製造時の副生HFC23</c:v>
                </c:pt>
                <c:pt idx="7">
                  <c:v>消火剤</c:v>
                </c:pt>
                <c:pt idx="8">
                  <c:v>液晶製造</c:v>
                </c:pt>
                <c:pt idx="9">
                  <c:v>マグネシウム鋳造</c:v>
                </c:pt>
              </c:strCache>
            </c:strRef>
          </c:cat>
          <c:val>
            <c:numRef>
              <c:f>'13.F-gas'!$AX$40:$AX$49</c:f>
              <c:numCache>
                <c:formatCode>0.0%</c:formatCode>
                <c:ptCount val="10"/>
                <c:pt idx="0">
                  <c:v>0.90355294341498182</c:v>
                </c:pt>
                <c:pt idx="1">
                  <c:v>6.9438682215968023E-2</c:v>
                </c:pt>
                <c:pt idx="2">
                  <c:v>1.5242697996849736E-2</c:v>
                </c:pt>
                <c:pt idx="3" formatCode="0.00%">
                  <c:v>3.4026452882356104E-3</c:v>
                </c:pt>
                <c:pt idx="4" formatCode="0.00%">
                  <c:v>3.3825795058570552E-3</c:v>
                </c:pt>
                <c:pt idx="5" formatCode="0.00%">
                  <c:v>4.0853219849633785E-3</c:v>
                </c:pt>
                <c:pt idx="6" formatCode="0.00%">
                  <c:v>5.0709154431776468E-4</c:v>
                </c:pt>
                <c:pt idx="7" formatCode="0.00%">
                  <c:v>2.7419735269400324E-4</c:v>
                </c:pt>
                <c:pt idx="8" formatCode="0.000%">
                  <c:v>7.3753053777902538E-5</c:v>
                </c:pt>
                <c:pt idx="9" formatCode="0.000%">
                  <c:v>4.0087642354850312E-5</c:v>
                </c:pt>
              </c:numCache>
            </c:numRef>
          </c:val>
          <c:extLst>
            <c:ext xmlns:c16="http://schemas.microsoft.com/office/drawing/2014/chart" uri="{C3380CC4-5D6E-409C-BE32-E72D297353CC}">
              <c16:uniqueId val="{0000000C-2B6F-4332-B4CE-77E264052390}"/>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2"/>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0310676163519698"/>
          <c:y val="0.26277854125135902"/>
          <c:w val="0.65055888575840193"/>
          <c:h val="0.63667744992355646"/>
        </c:manualLayout>
      </c:layout>
      <c:doughnutChart>
        <c:varyColors val="1"/>
        <c:ser>
          <c:idx val="1"/>
          <c:order val="0"/>
          <c:tx>
            <c:strRef>
              <c:f>'リンク切公表時非表示（グラフの添え物）'!$AP$49</c:f>
              <c:strCache>
                <c:ptCount val="1"/>
                <c:pt idx="0">
                  <c:v>2005年</c:v>
                </c:pt>
              </c:strCache>
            </c:strRef>
          </c:tx>
          <c:spPr>
            <a:noFill/>
            <a:ln>
              <a:noFill/>
            </a:ln>
          </c:spPr>
          <c:dLbls>
            <c:dLbl>
              <c:idx val="0"/>
              <c:layout>
                <c:manualLayout>
                  <c:x val="1.0567017565135632E-2"/>
                  <c:y val="-0.12224801102292407"/>
                </c:manualLayout>
              </c:layout>
              <c:tx>
                <c:rich>
                  <a:bodyPr wrap="square" lIns="38100" tIns="19050" rIns="38100" bIns="19050" anchor="ctr">
                    <a:noAutofit/>
                  </a:bodyPr>
                  <a:lstStyle/>
                  <a:p>
                    <a:pPr>
                      <a:defRPr/>
                    </a:pPr>
                    <a:fld id="{CBB5B11C-B4EE-49B2-9D6D-81ABBE77164B}" type="SERIESNAME">
                      <a:rPr lang="ja-JP" altLang="en-US" sz="1200" baseline="0">
                        <a:latin typeface="Century" panose="02040604050505020304" pitchFamily="18" charset="0"/>
                      </a:rPr>
                      <a:pPr>
                        <a:defRPr/>
                      </a:pPr>
                      <a:t>[系列名]</a:t>
                    </a:fld>
                    <a:endParaRPr lang="ja-JP" altLang="en-US" sz="1200" baseline="0">
                      <a:latin typeface="Century" panose="02040604050505020304" pitchFamily="18" charset="0"/>
                    </a:endParaRPr>
                  </a:p>
                  <a:p>
                    <a:pPr>
                      <a:defRPr/>
                    </a:pPr>
                    <a:fld id="{3015D1E3-44A1-46DB-94A0-1930BA717861}" type="VALUE">
                      <a:rPr lang="ja-JP" altLang="en-US" sz="1200">
                        <a:latin typeface="Century" panose="02040604050505020304" pitchFamily="18" charset="0"/>
                      </a:rPr>
                      <a:pPr>
                        <a:defRPr/>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61738831017907569"/>
                      <c:h val="0.12392841881389119"/>
                    </c:manualLayout>
                  </c15:layout>
                  <c15:dlblFieldTable/>
                  <c15:showDataLabelsRange val="0"/>
                </c:ext>
                <c:ext xmlns:c16="http://schemas.microsoft.com/office/drawing/2014/chart" uri="{C3380CC4-5D6E-409C-BE32-E72D297353CC}">
                  <c16:uniqueId val="{00000000-0A42-4C26-8837-75CD7EB9E7F4}"/>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'13.F-gas'!$V$6:$V$15</c:f>
              <c:strCache>
                <c:ptCount val="10"/>
                <c:pt idx="0">
                  <c:v>冷蔵庫及びエアーコンディショナー</c:v>
                </c:pt>
                <c:pt idx="1">
                  <c:v>発泡剤・断熱材</c:v>
                </c:pt>
                <c:pt idx="2">
                  <c:v>エアゾール・MDI（定量噴射剤）</c:v>
                </c:pt>
                <c:pt idx="3">
                  <c:v>半導体製造</c:v>
                </c:pt>
                <c:pt idx="4">
                  <c:v>溶剤</c:v>
                </c:pt>
                <c:pt idx="5">
                  <c:v>HFC製造時の漏出</c:v>
                </c:pt>
                <c:pt idx="6">
                  <c:v>HCFC22製造時の副生HFC23</c:v>
                </c:pt>
                <c:pt idx="7">
                  <c:v>消火剤</c:v>
                </c:pt>
                <c:pt idx="8">
                  <c:v>液晶製造</c:v>
                </c:pt>
                <c:pt idx="9">
                  <c:v>マグネシウム鋳造</c:v>
                </c:pt>
              </c:strCache>
            </c:strRef>
          </c:cat>
          <c:val>
            <c:numRef>
              <c:f>'リンク切公表時非表示（グラフの添え物）'!$AP$53</c:f>
              <c:numCache>
                <c:formatCode>#,##0"万トン"</c:formatCode>
                <c:ptCount val="1"/>
                <c:pt idx="0">
                  <c:v>1280</c:v>
                </c:pt>
              </c:numCache>
            </c:numRef>
          </c:val>
          <c:extLst>
            <c:ext xmlns:c16="http://schemas.microsoft.com/office/drawing/2014/chart" uri="{C3380CC4-5D6E-409C-BE32-E72D297353CC}">
              <c16:uniqueId val="{00000001-0A42-4C26-8837-75CD7EB9E7F4}"/>
            </c:ext>
          </c:extLst>
        </c:ser>
        <c:ser>
          <c:idx val="0"/>
          <c:order val="1"/>
          <c:tx>
            <c:strRef>
              <c:f>'13.F-gas'!$AP$38</c:f>
              <c:strCache>
                <c:ptCount val="1"/>
                <c:pt idx="0">
                  <c:v>2005</c:v>
                </c:pt>
              </c:strCache>
            </c:strRef>
          </c:tx>
          <c:spPr>
            <a:ln>
              <a:solidFill>
                <a:schemeClr val="tx1"/>
              </a:solidFill>
            </a:ln>
          </c:spPr>
          <c:dLbls>
            <c:dLbl>
              <c:idx val="0"/>
              <c:layout>
                <c:manualLayout>
                  <c:x val="0.10388734915964384"/>
                  <c:y val="0.19422976087050695"/>
                </c:manualLayout>
              </c:layout>
              <c:numFmt formatCode="0.0%" sourceLinked="0"/>
              <c:spPr>
                <a:noFill/>
                <a:ln>
                  <a:noFill/>
                </a:ln>
                <a:effectLst/>
              </c:spPr>
              <c:txPr>
                <a:bodyPr wrap="square" lIns="38100" tIns="19050" rIns="38100" bIns="19050" anchor="ctr">
                  <a:noAutofit/>
                </a:bodyPr>
                <a:lstStyle/>
                <a:p>
                  <a:pPr>
                    <a:defRPr>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9027472434159457"/>
                      <c:h val="0.14689884295438493"/>
                    </c:manualLayout>
                  </c15:layout>
                </c:ext>
                <c:ext xmlns:c16="http://schemas.microsoft.com/office/drawing/2014/chart" uri="{C3380CC4-5D6E-409C-BE32-E72D297353CC}">
                  <c16:uniqueId val="{00000002-0A42-4C26-8837-75CD7EB9E7F4}"/>
                </c:ext>
              </c:extLst>
            </c:dLbl>
            <c:dLbl>
              <c:idx val="1"/>
              <c:layout>
                <c:manualLayout>
                  <c:x val="-0.16327186982871456"/>
                  <c:y val="9.9331815993796674E-2"/>
                </c:manualLayout>
              </c:layout>
              <c:numFmt formatCode="0.0%" sourceLinked="0"/>
              <c:spPr>
                <a:noFill/>
                <a:ln>
                  <a:noFill/>
                </a:ln>
                <a:effectLst/>
              </c:spPr>
              <c:txPr>
                <a:bodyPr wrap="square" lIns="38100" tIns="19050" rIns="38100" bIns="19050" anchor="ctr">
                  <a:noAutofit/>
                </a:bodyPr>
                <a:lstStyle/>
                <a:p>
                  <a:pPr>
                    <a:defRPr>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5230412407552832"/>
                      <c:h val="0.10842008022404023"/>
                    </c:manualLayout>
                  </c15:layout>
                </c:ext>
                <c:ext xmlns:c16="http://schemas.microsoft.com/office/drawing/2014/chart" uri="{C3380CC4-5D6E-409C-BE32-E72D297353CC}">
                  <c16:uniqueId val="{00000003-0A42-4C26-8837-75CD7EB9E7F4}"/>
                </c:ext>
              </c:extLst>
            </c:dLbl>
            <c:dLbl>
              <c:idx val="2"/>
              <c:layout>
                <c:manualLayout>
                  <c:x val="-0.18462485284113719"/>
                  <c:y val="-3.4971847937268367E-2"/>
                </c:manualLayout>
              </c:layout>
              <c:numFmt formatCode="0.0%" sourceLinked="0"/>
              <c:spPr/>
              <c:txPr>
                <a:bodyPr lIns="38100" tIns="19050" rIns="38100" bIns="19050">
                  <a:noAutofit/>
                </a:bodyPr>
                <a:lstStyle/>
                <a:p>
                  <a:pPr>
                    <a:defRPr>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7493690275381749"/>
                      <c:h val="0.14014983098900727"/>
                    </c:manualLayout>
                  </c15:layout>
                </c:ext>
                <c:ext xmlns:c16="http://schemas.microsoft.com/office/drawing/2014/chart" uri="{C3380CC4-5D6E-409C-BE32-E72D297353CC}">
                  <c16:uniqueId val="{00000004-0A42-4C26-8837-75CD7EB9E7F4}"/>
                </c:ext>
              </c:extLst>
            </c:dLbl>
            <c:dLbl>
              <c:idx val="3"/>
              <c:layout>
                <c:manualLayout>
                  <c:x val="-0.21573861499993097"/>
                  <c:y val="-6.7692511071802422E-2"/>
                </c:manualLayout>
              </c:layout>
              <c:numFmt formatCode="0.0%" sourceLinked="0"/>
              <c:spPr>
                <a:noFill/>
                <a:ln>
                  <a:noFill/>
                </a:ln>
                <a:effectLst/>
              </c:spPr>
              <c:txPr>
                <a:bodyPr wrap="square" lIns="38100" tIns="19050" rIns="38100" bIns="19050" anchor="ctr">
                  <a:noAutofit/>
                </a:bodyPr>
                <a:lstStyle/>
                <a:p>
                  <a:pPr>
                    <a:defRPr>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9975986272301219"/>
                      <c:h val="6.422479898290688E-2"/>
                    </c:manualLayout>
                  </c15:layout>
                </c:ext>
                <c:ext xmlns:c16="http://schemas.microsoft.com/office/drawing/2014/chart" uri="{C3380CC4-5D6E-409C-BE32-E72D297353CC}">
                  <c16:uniqueId val="{00000005-0A42-4C26-8837-75CD7EB9E7F4}"/>
                </c:ext>
              </c:extLst>
            </c:dLbl>
            <c:dLbl>
              <c:idx val="4"/>
              <c:layout>
                <c:manualLayout>
                  <c:x val="-0.23216578924002798"/>
                  <c:y val="-0.11217258474164296"/>
                </c:manualLayout>
              </c:layout>
              <c:numFmt formatCode="0.00%" sourceLinked="0"/>
              <c:spPr/>
              <c:txPr>
                <a:bodyPr lIns="38100" tIns="19050" rIns="38100" bIns="19050">
                  <a:noAutofit/>
                </a:bodyPr>
                <a:lstStyle/>
                <a:p>
                  <a:pPr>
                    <a:defRPr>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2072587473769237"/>
                      <c:h val="7.535581171273105E-2"/>
                    </c:manualLayout>
                  </c15:layout>
                </c:ext>
                <c:ext xmlns:c16="http://schemas.microsoft.com/office/drawing/2014/chart" uri="{C3380CC4-5D6E-409C-BE32-E72D297353CC}">
                  <c16:uniqueId val="{00000006-0A42-4C26-8837-75CD7EB9E7F4}"/>
                </c:ext>
              </c:extLst>
            </c:dLbl>
            <c:dLbl>
              <c:idx val="5"/>
              <c:layout>
                <c:manualLayout>
                  <c:x val="-0.23991801062061316"/>
                  <c:y val="-0.16888058560741193"/>
                </c:manualLayout>
              </c:layout>
              <c:numFmt formatCode="0.0%" sourceLinked="0"/>
              <c:spPr/>
              <c:txPr>
                <a:bodyPr lIns="38100" tIns="19050" rIns="38100" bIns="19050">
                  <a:noAutofit/>
                </a:bodyPr>
                <a:lstStyle/>
                <a:p>
                  <a:pPr>
                    <a:defRPr>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40071172238604036"/>
                      <c:h val="6.7500574221013229E-2"/>
                    </c:manualLayout>
                  </c15:layout>
                </c:ext>
                <c:ext xmlns:c16="http://schemas.microsoft.com/office/drawing/2014/chart" uri="{C3380CC4-5D6E-409C-BE32-E72D297353CC}">
                  <c16:uniqueId val="{00000007-0A42-4C26-8837-75CD7EB9E7F4}"/>
                </c:ext>
              </c:extLst>
            </c:dLbl>
            <c:dLbl>
              <c:idx val="6"/>
              <c:layout>
                <c:manualLayout>
                  <c:x val="-0.24561534821674125"/>
                  <c:y val="-0.23410732409298909"/>
                </c:manualLayout>
              </c:layout>
              <c:numFmt formatCode="0.0%" sourceLinked="0"/>
              <c:spPr/>
              <c:txPr>
                <a:bodyPr lIns="38100" tIns="19050" rIns="38100" bIns="19050" anchorCtr="0">
                  <a:noAutofit/>
                </a:bodyPr>
                <a:lstStyle/>
                <a:p>
                  <a:pPr algn="r">
                    <a:defRPr>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48821889610994296"/>
                      <c:h val="0.11546677214141918"/>
                    </c:manualLayout>
                  </c15:layout>
                </c:ext>
                <c:ext xmlns:c16="http://schemas.microsoft.com/office/drawing/2014/chart" uri="{C3380CC4-5D6E-409C-BE32-E72D297353CC}">
                  <c16:uniqueId val="{00000008-0A42-4C26-8837-75CD7EB9E7F4}"/>
                </c:ext>
              </c:extLst>
            </c:dLbl>
            <c:dLbl>
              <c:idx val="7"/>
              <c:layout>
                <c:manualLayout>
                  <c:x val="0.17025843925117015"/>
                  <c:y val="-0.20437838439284919"/>
                </c:manualLayout>
              </c:layout>
              <c:numFmt formatCode="0.00%" sourceLinked="0"/>
              <c:spPr/>
              <c:txPr>
                <a:bodyPr lIns="38100" tIns="19050" rIns="38100" bIns="19050" anchorCtr="0">
                  <a:noAutofit/>
                </a:bodyPr>
                <a:lstStyle/>
                <a:p>
                  <a:pPr algn="l">
                    <a:defRPr>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9-0A42-4C26-8837-75CD7EB9E7F4}"/>
                </c:ext>
              </c:extLst>
            </c:dLbl>
            <c:dLbl>
              <c:idx val="8"/>
              <c:layout>
                <c:manualLayout>
                  <c:x val="0.19645156636042463"/>
                  <c:y val="-0.15629126177583269"/>
                </c:manualLayout>
              </c:layout>
              <c:numFmt formatCode="0.00%" sourceLinked="0"/>
              <c:spPr/>
              <c:txPr>
                <a:bodyPr lIns="38100" tIns="19050" rIns="38100" bIns="19050" anchorCtr="0">
                  <a:noAutofit/>
                </a:bodyPr>
                <a:lstStyle/>
                <a:p>
                  <a:pPr algn="l">
                    <a:defRPr>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A-0A42-4C26-8837-75CD7EB9E7F4}"/>
                </c:ext>
              </c:extLst>
            </c:dLbl>
            <c:dLbl>
              <c:idx val="9"/>
              <c:delete val="1"/>
              <c:extLst>
                <c:ext xmlns:c15="http://schemas.microsoft.com/office/drawing/2012/chart" uri="{CE6537A1-D6FC-4f65-9D91-7224C49458BB}"/>
                <c:ext xmlns:c16="http://schemas.microsoft.com/office/drawing/2014/chart" uri="{C3380CC4-5D6E-409C-BE32-E72D297353CC}">
                  <c16:uniqueId val="{0000000B-0A42-4C26-8837-75CD7EB9E7F4}"/>
                </c:ext>
              </c:extLst>
            </c:dLbl>
            <c:numFmt formatCode="0%" sourceLinked="0"/>
            <c:spPr>
              <a:noFill/>
              <a:ln>
                <a:noFill/>
              </a:ln>
              <a:effectLst/>
            </c:spPr>
            <c:txPr>
              <a:bodyPr wrap="square" lIns="38100" tIns="19050" rIns="38100" bIns="19050" anchor="ctr">
                <a:spAutoFit/>
              </a:bodyPr>
              <a:lstStyle/>
              <a:p>
                <a:pPr>
                  <a:defRPr>
                    <a:latin typeface="Century" panose="02040604050505020304" pitchFamily="18" charset="0"/>
                  </a:defRPr>
                </a:pPr>
                <a:endParaRPr lang="ja-JP"/>
              </a:p>
            </c:txPr>
            <c:showLegendKey val="0"/>
            <c:showVal val="1"/>
            <c:showCatName val="1"/>
            <c:showSerName val="0"/>
            <c:showPercent val="0"/>
            <c:showBubbleSize val="0"/>
            <c:showLeaderLines val="0"/>
            <c:extLst>
              <c:ext xmlns:c15="http://schemas.microsoft.com/office/drawing/2012/chart" uri="{CE6537A1-D6FC-4f65-9D91-7224C49458BB}"/>
            </c:extLst>
          </c:dLbls>
          <c:cat>
            <c:strRef>
              <c:f>'13.F-gas'!$V$6:$V$15</c:f>
              <c:strCache>
                <c:ptCount val="10"/>
                <c:pt idx="0">
                  <c:v>冷蔵庫及びエアーコンディショナー</c:v>
                </c:pt>
                <c:pt idx="1">
                  <c:v>発泡剤・断熱材</c:v>
                </c:pt>
                <c:pt idx="2">
                  <c:v>エアゾール・MDI（定量噴射剤）</c:v>
                </c:pt>
                <c:pt idx="3">
                  <c:v>半導体製造</c:v>
                </c:pt>
                <c:pt idx="4">
                  <c:v>溶剤</c:v>
                </c:pt>
                <c:pt idx="5">
                  <c:v>HFC製造時の漏出</c:v>
                </c:pt>
                <c:pt idx="6">
                  <c:v>HCFC22製造時の副生HFC23</c:v>
                </c:pt>
                <c:pt idx="7">
                  <c:v>消火剤</c:v>
                </c:pt>
                <c:pt idx="8">
                  <c:v>液晶製造</c:v>
                </c:pt>
                <c:pt idx="9">
                  <c:v>マグネシウム鋳造</c:v>
                </c:pt>
              </c:strCache>
            </c:strRef>
          </c:cat>
          <c:val>
            <c:numRef>
              <c:f>'13.F-gas'!$AP$40:$AP$49</c:f>
              <c:numCache>
                <c:formatCode>0.0%</c:formatCode>
                <c:ptCount val="10"/>
                <c:pt idx="0">
                  <c:v>0.69429377496117484</c:v>
                </c:pt>
                <c:pt idx="1">
                  <c:v>7.3332423477774994E-2</c:v>
                </c:pt>
                <c:pt idx="2">
                  <c:v>0.13259991657465378</c:v>
                </c:pt>
                <c:pt idx="3">
                  <c:v>1.7519977605444551E-2</c:v>
                </c:pt>
                <c:pt idx="4" formatCode="0.00%">
                  <c:v>4.5118567422682682E-4</c:v>
                </c:pt>
                <c:pt idx="5">
                  <c:v>3.5150959003276874E-2</c:v>
                </c:pt>
                <c:pt idx="6">
                  <c:v>4.5844726996665627E-2</c:v>
                </c:pt>
                <c:pt idx="7" formatCode="0.00%">
                  <c:v>5.7407155884646509E-4</c:v>
                </c:pt>
                <c:pt idx="8" formatCode="0.00%">
                  <c:v>2.3296414793601056E-4</c:v>
                </c:pt>
                <c:pt idx="9" formatCode="0%">
                  <c:v>0</c:v>
                </c:pt>
              </c:numCache>
            </c:numRef>
          </c:val>
          <c:extLst>
            <c:ext xmlns:c16="http://schemas.microsoft.com/office/drawing/2014/chart" uri="{C3380CC4-5D6E-409C-BE32-E72D297353CC}">
              <c16:uniqueId val="{0000000C-0A42-4C26-8837-75CD7EB9E7F4}"/>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aseline="0">
                <a:latin typeface="Times New Roman" panose="02020603050405020304" pitchFamily="18" charset="0"/>
              </a:defRPr>
            </a:pPr>
            <a:r>
              <a:rPr lang="en-US" altLang="ja-JP" sz="1800" b="1" i="0" baseline="0">
                <a:effectLst/>
                <a:latin typeface="Century" panose="02040604050505020304" pitchFamily="18" charset="0"/>
              </a:rPr>
              <a:t>Trends in GHG emissions (FY1990-2017)</a:t>
            </a:r>
            <a:endParaRPr lang="ja-JP" altLang="ja-JP" sz="1600" baseline="0">
              <a:effectLst/>
              <a:latin typeface="Century" panose="02040604050505020304" pitchFamily="18" charset="0"/>
            </a:endParaRPr>
          </a:p>
        </c:rich>
      </c:tx>
      <c:overlay val="0"/>
    </c:title>
    <c:autoTitleDeleted val="0"/>
    <c:plotArea>
      <c:layout>
        <c:manualLayout>
          <c:layoutTarget val="inner"/>
          <c:xMode val="edge"/>
          <c:yMode val="edge"/>
          <c:x val="0.14653368877248807"/>
          <c:y val="0.11053314814814814"/>
          <c:w val="0.71908809590621359"/>
          <c:h val="0.61638740740740761"/>
        </c:manualLayout>
      </c:layout>
      <c:barChart>
        <c:barDir val="col"/>
        <c:grouping val="stacked"/>
        <c:varyColors val="0"/>
        <c:ser>
          <c:idx val="0"/>
          <c:order val="0"/>
          <c:tx>
            <c:strRef>
              <c:f>'リンク切公表時非表示（グラフの添え物）'!$Y$3</c:f>
              <c:strCache>
                <c:ptCount val="1"/>
                <c:pt idx="0">
                  <c:v>CO₂</c:v>
                </c:pt>
              </c:strCache>
            </c:strRef>
          </c:tx>
          <c:spPr>
            <a:solidFill>
              <a:schemeClr val="accent1"/>
            </a:solidFill>
            <a:ln>
              <a:solidFill>
                <a:schemeClr val="tx1"/>
              </a:solidFill>
            </a:ln>
          </c:spPr>
          <c:invertIfNegative val="0"/>
          <c:cat>
            <c:numRef>
              <c:f>'1.Total'!$AA$4:$BE$4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'1.Total'!$AA$5:$BE$5</c:f>
              <c:numCache>
                <c:formatCode>#,##0_ </c:formatCode>
                <c:ptCount val="28"/>
                <c:pt idx="0">
                  <c:v>1163.9886450339372</c:v>
                </c:pt>
                <c:pt idx="1">
                  <c:v>1175.3262675197611</c:v>
                </c:pt>
                <c:pt idx="2">
                  <c:v>1184.7944928500408</c:v>
                </c:pt>
                <c:pt idx="3">
                  <c:v>1177.5320978307338</c:v>
                </c:pt>
                <c:pt idx="4">
                  <c:v>1232.4136786333618</c:v>
                </c:pt>
                <c:pt idx="5">
                  <c:v>1244.6805960671061</c:v>
                </c:pt>
                <c:pt idx="6">
                  <c:v>1256.7737410865802</c:v>
                </c:pt>
                <c:pt idx="7">
                  <c:v>1249.8600905781873</c:v>
                </c:pt>
                <c:pt idx="8">
                  <c:v>1209.7460123643207</c:v>
                </c:pt>
                <c:pt idx="9">
                  <c:v>1246.3374044733869</c:v>
                </c:pt>
                <c:pt idx="10">
                  <c:v>1269.1982435303962</c:v>
                </c:pt>
                <c:pt idx="11">
                  <c:v>1254.1204749989877</c:v>
                </c:pt>
                <c:pt idx="12">
                  <c:v>1283.0798150699586</c:v>
                </c:pt>
                <c:pt idx="13">
                  <c:v>1291.1596445416963</c:v>
                </c:pt>
                <c:pt idx="14">
                  <c:v>1286.3338439546205</c:v>
                </c:pt>
                <c:pt idx="15">
                  <c:v>1293.4972985205998</c:v>
                </c:pt>
                <c:pt idx="16">
                  <c:v>1270.2792133738405</c:v>
                </c:pt>
                <c:pt idx="17">
                  <c:v>1305.8678733330139</c:v>
                </c:pt>
                <c:pt idx="18">
                  <c:v>1234.9232494547091</c:v>
                </c:pt>
                <c:pt idx="19">
                  <c:v>1165.4335499664887</c:v>
                </c:pt>
                <c:pt idx="20">
                  <c:v>1216.8294512394471</c:v>
                </c:pt>
                <c:pt idx="21">
                  <c:v>1266.8342720110536</c:v>
                </c:pt>
                <c:pt idx="22">
                  <c:v>1308.1231517962938</c:v>
                </c:pt>
                <c:pt idx="23">
                  <c:v>1317.3177662972216</c:v>
                </c:pt>
                <c:pt idx="24">
                  <c:v>1267.0466510048991</c:v>
                </c:pt>
                <c:pt idx="25">
                  <c:v>1226.6896581677531</c:v>
                </c:pt>
                <c:pt idx="26">
                  <c:v>1208.2682679298553</c:v>
                </c:pt>
                <c:pt idx="27">
                  <c:v>1190.2403217692538</c:v>
                </c:pt>
              </c:numCache>
            </c:numRef>
          </c:val>
          <c:extLst>
            <c:ext xmlns:c16="http://schemas.microsoft.com/office/drawing/2014/chart" uri="{C3380CC4-5D6E-409C-BE32-E72D297353CC}">
              <c16:uniqueId val="{00000000-86D5-4E8C-8CA4-56AC0664B364}"/>
            </c:ext>
          </c:extLst>
        </c:ser>
        <c:ser>
          <c:idx val="1"/>
          <c:order val="1"/>
          <c:tx>
            <c:strRef>
              <c:f>'リンク切公表時非表示（グラフの添え物）'!$Y$4</c:f>
              <c:strCache>
                <c:ptCount val="1"/>
                <c:pt idx="0">
                  <c:v>CH₄</c:v>
                </c:pt>
              </c:strCache>
            </c:strRef>
          </c:tx>
          <c:spPr>
            <a:ln>
              <a:solidFill>
                <a:sysClr val="windowText" lastClr="000000"/>
              </a:solidFill>
            </a:ln>
          </c:spPr>
          <c:invertIfNegative val="0"/>
          <c:cat>
            <c:numRef>
              <c:f>'1.Total'!$AA$4:$BE$4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'1.Total'!$AA$8:$BE$8</c:f>
              <c:numCache>
                <c:formatCode>#,##0.0_ </c:formatCode>
                <c:ptCount val="28"/>
                <c:pt idx="0">
                  <c:v>44.346645520021177</c:v>
                </c:pt>
                <c:pt idx="1">
                  <c:v>43.184488083340256</c:v>
                </c:pt>
                <c:pt idx="2">
                  <c:v>44.044231903064912</c:v>
                </c:pt>
                <c:pt idx="3">
                  <c:v>39.954974160233121</c:v>
                </c:pt>
                <c:pt idx="4">
                  <c:v>43.345754411071916</c:v>
                </c:pt>
                <c:pt idx="5">
                  <c:v>41.86540907423818</c:v>
                </c:pt>
                <c:pt idx="6">
                  <c:v>40.669697131570409</c:v>
                </c:pt>
                <c:pt idx="7">
                  <c:v>39.925005858688472</c:v>
                </c:pt>
                <c:pt idx="8">
                  <c:v>38.06810668609949</c:v>
                </c:pt>
                <c:pt idx="9">
                  <c:v>37.955415384151912</c:v>
                </c:pt>
                <c:pt idx="10">
                  <c:v>37.950868873741655</c:v>
                </c:pt>
                <c:pt idx="11">
                  <c:v>37.069874536831314</c:v>
                </c:pt>
                <c:pt idx="12">
                  <c:v>36.34182845436171</c:v>
                </c:pt>
                <c:pt idx="13">
                  <c:v>34.868060874803163</c:v>
                </c:pt>
                <c:pt idx="14">
                  <c:v>35.871730515897539</c:v>
                </c:pt>
                <c:pt idx="15">
                  <c:v>35.6656384100312</c:v>
                </c:pt>
                <c:pt idx="16">
                  <c:v>35.039193058078489</c:v>
                </c:pt>
                <c:pt idx="17">
                  <c:v>35.278439871608022</c:v>
                </c:pt>
                <c:pt idx="18">
                  <c:v>34.947685281124024</c:v>
                </c:pt>
                <c:pt idx="19">
                  <c:v>33.984702324108028</c:v>
                </c:pt>
                <c:pt idx="20">
                  <c:v>34.496989387805378</c:v>
                </c:pt>
                <c:pt idx="21">
                  <c:v>33.501054569977299</c:v>
                </c:pt>
                <c:pt idx="22">
                  <c:v>32.642885315146721</c:v>
                </c:pt>
                <c:pt idx="23">
                  <c:v>32.287734281059961</c:v>
                </c:pt>
                <c:pt idx="24">
                  <c:v>31.654605520689984</c:v>
                </c:pt>
                <c:pt idx="25">
                  <c:v>30.830421502627392</c:v>
                </c:pt>
                <c:pt idx="26">
                  <c:v>30.504056315853035</c:v>
                </c:pt>
                <c:pt idx="27">
                  <c:v>30.064374821601259</c:v>
                </c:pt>
              </c:numCache>
            </c:numRef>
          </c:val>
          <c:extLst>
            <c:ext xmlns:c16="http://schemas.microsoft.com/office/drawing/2014/chart" uri="{C3380CC4-5D6E-409C-BE32-E72D297353CC}">
              <c16:uniqueId val="{00000001-86D5-4E8C-8CA4-56AC0664B364}"/>
            </c:ext>
          </c:extLst>
        </c:ser>
        <c:ser>
          <c:idx val="2"/>
          <c:order val="2"/>
          <c:tx>
            <c:strRef>
              <c:f>'リンク切公表時非表示（グラフの添え物）'!$Y$5</c:f>
              <c:strCache>
                <c:ptCount val="1"/>
                <c:pt idx="0">
                  <c:v>N₂O</c:v>
                </c:pt>
              </c:strCache>
            </c:strRef>
          </c:tx>
          <c:spPr>
            <a:ln>
              <a:solidFill>
                <a:sysClr val="windowText" lastClr="000000"/>
              </a:solidFill>
            </a:ln>
          </c:spPr>
          <c:invertIfNegative val="0"/>
          <c:cat>
            <c:numRef>
              <c:f>'1.Total'!$AA$4:$BE$4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'1.Total'!$AA$9:$BE$9</c:f>
              <c:numCache>
                <c:formatCode>#,##0.0_ </c:formatCode>
                <c:ptCount val="28"/>
                <c:pt idx="0">
                  <c:v>31.787779583662257</c:v>
                </c:pt>
                <c:pt idx="1">
                  <c:v>31.51316669324034</c:v>
                </c:pt>
                <c:pt idx="2">
                  <c:v>31.69733729888333</c:v>
                </c:pt>
                <c:pt idx="3">
                  <c:v>31.56898260487317</c:v>
                </c:pt>
                <c:pt idx="4">
                  <c:v>32.835523634919845</c:v>
                </c:pt>
                <c:pt idx="5">
                  <c:v>33.160843935355402</c:v>
                </c:pt>
                <c:pt idx="6">
                  <c:v>34.299293341287836</c:v>
                </c:pt>
                <c:pt idx="7">
                  <c:v>35.095409009041006</c:v>
                </c:pt>
                <c:pt idx="8">
                  <c:v>33.509194381912785</c:v>
                </c:pt>
                <c:pt idx="9">
                  <c:v>27.36089739097644</c:v>
                </c:pt>
                <c:pt idx="10">
                  <c:v>29.87559211002749</c:v>
                </c:pt>
                <c:pt idx="11">
                  <c:v>26.29089680759785</c:v>
                </c:pt>
                <c:pt idx="12">
                  <c:v>25.757884680243659</c:v>
                </c:pt>
                <c:pt idx="13">
                  <c:v>25.620393680818029</c:v>
                </c:pt>
                <c:pt idx="14">
                  <c:v>25.462294499857165</c:v>
                </c:pt>
                <c:pt idx="15">
                  <c:v>25.049427272352396</c:v>
                </c:pt>
                <c:pt idx="16">
                  <c:v>24.938942207620396</c:v>
                </c:pt>
                <c:pt idx="17">
                  <c:v>24.319041483297081</c:v>
                </c:pt>
                <c:pt idx="18">
                  <c:v>23.523366290820068</c:v>
                </c:pt>
                <c:pt idx="19">
                  <c:v>22.87041913822808</c:v>
                </c:pt>
                <c:pt idx="20">
                  <c:v>22.281746391708563</c:v>
                </c:pt>
                <c:pt idx="21">
                  <c:v>21.866712936295272</c:v>
                </c:pt>
                <c:pt idx="22">
                  <c:v>21.532342177732524</c:v>
                </c:pt>
                <c:pt idx="23">
                  <c:v>21.588676390610555</c:v>
                </c:pt>
                <c:pt idx="24">
                  <c:v>21.201999451282166</c:v>
                </c:pt>
                <c:pt idx="25">
                  <c:v>20.805142998242303</c:v>
                </c:pt>
                <c:pt idx="26">
                  <c:v>20.261801298815413</c:v>
                </c:pt>
                <c:pt idx="27">
                  <c:v>20.461290864859368</c:v>
                </c:pt>
              </c:numCache>
            </c:numRef>
          </c:val>
          <c:extLst>
            <c:ext xmlns:c16="http://schemas.microsoft.com/office/drawing/2014/chart" uri="{C3380CC4-5D6E-409C-BE32-E72D297353CC}">
              <c16:uniqueId val="{00000002-86D5-4E8C-8CA4-56AC0664B364}"/>
            </c:ext>
          </c:extLst>
        </c:ser>
        <c:ser>
          <c:idx val="3"/>
          <c:order val="3"/>
          <c:tx>
            <c:strRef>
              <c:f>'リンク切公表時非表示（グラフの添え物）'!$Y$6</c:f>
              <c:strCache>
                <c:ptCount val="1"/>
                <c:pt idx="0">
                  <c:v>HFCs</c:v>
                </c:pt>
              </c:strCache>
            </c:strRef>
          </c:tx>
          <c:spPr>
            <a:ln>
              <a:solidFill>
                <a:sysClr val="windowText" lastClr="000000"/>
              </a:solidFill>
            </a:ln>
          </c:spPr>
          <c:invertIfNegative val="0"/>
          <c:cat>
            <c:numRef>
              <c:f>'1.Total'!$AA$4:$BE$4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'1.Total'!$AA$11:$BE$11</c:f>
              <c:numCache>
                <c:formatCode>#,##0.0_ </c:formatCode>
                <c:ptCount val="28"/>
                <c:pt idx="0">
                  <c:v>15.9323098610065</c:v>
                </c:pt>
                <c:pt idx="1">
                  <c:v>17.349612944863189</c:v>
                </c:pt>
                <c:pt idx="2">
                  <c:v>17.76722403564693</c:v>
                </c:pt>
                <c:pt idx="3">
                  <c:v>18.129158284890007</c:v>
                </c:pt>
                <c:pt idx="4">
                  <c:v>21.051895213035113</c:v>
                </c:pt>
                <c:pt idx="5">
                  <c:v>25.213191034391045</c:v>
                </c:pt>
                <c:pt idx="6">
                  <c:v>24.598107256849218</c:v>
                </c:pt>
                <c:pt idx="7">
                  <c:v>24.436792431397134</c:v>
                </c:pt>
                <c:pt idx="8">
                  <c:v>23.742102500183375</c:v>
                </c:pt>
                <c:pt idx="9">
                  <c:v>24.368275903524488</c:v>
                </c:pt>
                <c:pt idx="10">
                  <c:v>22.851998107079659</c:v>
                </c:pt>
                <c:pt idx="11">
                  <c:v>19.462521407101939</c:v>
                </c:pt>
                <c:pt idx="12">
                  <c:v>16.236391797572242</c:v>
                </c:pt>
                <c:pt idx="13">
                  <c:v>16.229258623473811</c:v>
                </c:pt>
                <c:pt idx="14">
                  <c:v>12.422564206556329</c:v>
                </c:pt>
                <c:pt idx="15">
                  <c:v>12.784022032514812</c:v>
                </c:pt>
                <c:pt idx="16">
                  <c:v>14.630088728013055</c:v>
                </c:pt>
                <c:pt idx="17">
                  <c:v>16.713161241445693</c:v>
                </c:pt>
                <c:pt idx="18">
                  <c:v>19.293643333906061</c:v>
                </c:pt>
                <c:pt idx="19">
                  <c:v>20.93462850503747</c:v>
                </c:pt>
                <c:pt idx="20">
                  <c:v>23.315838765334192</c:v>
                </c:pt>
                <c:pt idx="21">
                  <c:v>26.105620317760337</c:v>
                </c:pt>
                <c:pt idx="22">
                  <c:v>29.361505502609546</c:v>
                </c:pt>
                <c:pt idx="23">
                  <c:v>32.10465680689456</c:v>
                </c:pt>
                <c:pt idx="24">
                  <c:v>35.784267658765337</c:v>
                </c:pt>
                <c:pt idx="25">
                  <c:v>39.260611167515094</c:v>
                </c:pt>
                <c:pt idx="26">
                  <c:v>42.572592556459128</c:v>
                </c:pt>
                <c:pt idx="27">
                  <c:v>44.885373758172598</c:v>
                </c:pt>
              </c:numCache>
            </c:numRef>
          </c:val>
          <c:extLst>
            <c:ext xmlns:c16="http://schemas.microsoft.com/office/drawing/2014/chart" uri="{C3380CC4-5D6E-409C-BE32-E72D297353CC}">
              <c16:uniqueId val="{00000003-86D5-4E8C-8CA4-56AC0664B364}"/>
            </c:ext>
          </c:extLst>
        </c:ser>
        <c:ser>
          <c:idx val="4"/>
          <c:order val="4"/>
          <c:tx>
            <c:strRef>
              <c:f>'リンク切公表時非表示（グラフの添え物）'!$Y$7</c:f>
              <c:strCache>
                <c:ptCount val="1"/>
                <c:pt idx="0">
                  <c:v>PFCs</c:v>
                </c:pt>
              </c:strCache>
            </c:strRef>
          </c:tx>
          <c:spPr>
            <a:ln>
              <a:solidFill>
                <a:sysClr val="windowText" lastClr="000000"/>
              </a:solidFill>
            </a:ln>
          </c:spPr>
          <c:invertIfNegative val="0"/>
          <c:cat>
            <c:numRef>
              <c:f>'1.Total'!$AA$4:$BE$4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'1.Total'!$AA$12:$BE$12</c:f>
              <c:numCache>
                <c:formatCode>#,##0.0_ </c:formatCode>
                <c:ptCount val="28"/>
                <c:pt idx="0">
                  <c:v>6.5392993330603124</c:v>
                </c:pt>
                <c:pt idx="1">
                  <c:v>7.5069220881606293</c:v>
                </c:pt>
                <c:pt idx="2">
                  <c:v>7.6172931076973525</c:v>
                </c:pt>
                <c:pt idx="3">
                  <c:v>10.942797023893531</c:v>
                </c:pt>
                <c:pt idx="4">
                  <c:v>13.443461837094947</c:v>
                </c:pt>
                <c:pt idx="5">
                  <c:v>17.609918599177117</c:v>
                </c:pt>
                <c:pt idx="6">
                  <c:v>18.258177043160494</c:v>
                </c:pt>
                <c:pt idx="7">
                  <c:v>19.984282883097684</c:v>
                </c:pt>
                <c:pt idx="8">
                  <c:v>16.568476128945992</c:v>
                </c:pt>
                <c:pt idx="9">
                  <c:v>13.118064707488832</c:v>
                </c:pt>
                <c:pt idx="10">
                  <c:v>11.873109881357884</c:v>
                </c:pt>
                <c:pt idx="11">
                  <c:v>9.8784684342627678</c:v>
                </c:pt>
                <c:pt idx="12">
                  <c:v>9.1994397103048353</c:v>
                </c:pt>
                <c:pt idx="13">
                  <c:v>8.8542056268787857</c:v>
                </c:pt>
                <c:pt idx="14">
                  <c:v>9.216640483583598</c:v>
                </c:pt>
                <c:pt idx="15">
                  <c:v>8.6233516588427417</c:v>
                </c:pt>
                <c:pt idx="16">
                  <c:v>8.9987757459274516</c:v>
                </c:pt>
                <c:pt idx="17">
                  <c:v>7.9168495857216747</c:v>
                </c:pt>
                <c:pt idx="18">
                  <c:v>5.7434047787878875</c:v>
                </c:pt>
                <c:pt idx="19">
                  <c:v>4.0468721450282388</c:v>
                </c:pt>
                <c:pt idx="20">
                  <c:v>4.2495437036642674</c:v>
                </c:pt>
                <c:pt idx="21">
                  <c:v>3.7554464923644928</c:v>
                </c:pt>
                <c:pt idx="22">
                  <c:v>3.4363283067771979</c:v>
                </c:pt>
                <c:pt idx="23">
                  <c:v>3.2800593072681292</c:v>
                </c:pt>
                <c:pt idx="24">
                  <c:v>3.361425307453592</c:v>
                </c:pt>
                <c:pt idx="25">
                  <c:v>3.3081046771154901</c:v>
                </c:pt>
                <c:pt idx="26">
                  <c:v>3.3753293478526576</c:v>
                </c:pt>
                <c:pt idx="27">
                  <c:v>3.5121465828604048</c:v>
                </c:pt>
              </c:numCache>
            </c:numRef>
          </c:val>
          <c:extLst>
            <c:ext xmlns:c16="http://schemas.microsoft.com/office/drawing/2014/chart" uri="{C3380CC4-5D6E-409C-BE32-E72D297353CC}">
              <c16:uniqueId val="{00000004-86D5-4E8C-8CA4-56AC0664B364}"/>
            </c:ext>
          </c:extLst>
        </c:ser>
        <c:ser>
          <c:idx val="5"/>
          <c:order val="5"/>
          <c:tx>
            <c:strRef>
              <c:f>'リンク切公表時非表示（グラフの添え物）'!$Y$8</c:f>
              <c:strCache>
                <c:ptCount val="1"/>
                <c:pt idx="0">
                  <c:v>SF₆</c:v>
                </c:pt>
              </c:strCache>
            </c:strRef>
          </c:tx>
          <c:spPr>
            <a:ln>
              <a:solidFill>
                <a:sysClr val="windowText" lastClr="000000"/>
              </a:solidFill>
            </a:ln>
          </c:spPr>
          <c:invertIfNegative val="0"/>
          <c:cat>
            <c:numRef>
              <c:f>'1.Total'!$AA$4:$BE$4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'1.Total'!$AA$13:$BE$13</c:f>
              <c:numCache>
                <c:formatCode>#,##0.0_ </c:formatCode>
                <c:ptCount val="28"/>
                <c:pt idx="0">
                  <c:v>12.850069876123966</c:v>
                </c:pt>
                <c:pt idx="1">
                  <c:v>14.206042348977288</c:v>
                </c:pt>
                <c:pt idx="2">
                  <c:v>15.635824676234234</c:v>
                </c:pt>
                <c:pt idx="3">
                  <c:v>15.701970570462503</c:v>
                </c:pt>
                <c:pt idx="4">
                  <c:v>15.019955788766001</c:v>
                </c:pt>
                <c:pt idx="5">
                  <c:v>16.447524694550538</c:v>
                </c:pt>
                <c:pt idx="6">
                  <c:v>17.022187764473411</c:v>
                </c:pt>
                <c:pt idx="7">
                  <c:v>14.510540478356033</c:v>
                </c:pt>
                <c:pt idx="8">
                  <c:v>13.224101247799888</c:v>
                </c:pt>
                <c:pt idx="9">
                  <c:v>9.1766166900014632</c:v>
                </c:pt>
                <c:pt idx="10">
                  <c:v>7.0313589307549007</c:v>
                </c:pt>
                <c:pt idx="11">
                  <c:v>6.0660167800018465</c:v>
                </c:pt>
                <c:pt idx="12">
                  <c:v>5.7354807991064209</c:v>
                </c:pt>
                <c:pt idx="13">
                  <c:v>5.4063108216924833</c:v>
                </c:pt>
                <c:pt idx="14">
                  <c:v>5.2587023289238077</c:v>
                </c:pt>
                <c:pt idx="15">
                  <c:v>5.0530064154062853</c:v>
                </c:pt>
                <c:pt idx="16">
                  <c:v>5.2289023176758471</c:v>
                </c:pt>
                <c:pt idx="17">
                  <c:v>4.733451609827128</c:v>
                </c:pt>
                <c:pt idx="18">
                  <c:v>4.1771687224711584</c:v>
                </c:pt>
                <c:pt idx="19">
                  <c:v>2.4466334261602305</c:v>
                </c:pt>
                <c:pt idx="20">
                  <c:v>2.4238716471637818</c:v>
                </c:pt>
                <c:pt idx="21">
                  <c:v>2.247642725314186</c:v>
                </c:pt>
                <c:pt idx="22">
                  <c:v>2.2345432822934996</c:v>
                </c:pt>
                <c:pt idx="23">
                  <c:v>2.1018130508240449</c:v>
                </c:pt>
                <c:pt idx="24">
                  <c:v>2.0650671486339114</c:v>
                </c:pt>
                <c:pt idx="25">
                  <c:v>2.1527127107988937</c:v>
                </c:pt>
                <c:pt idx="26">
                  <c:v>2.2374343184199299</c:v>
                </c:pt>
                <c:pt idx="27">
                  <c:v>2.1351473783721167</c:v>
                </c:pt>
              </c:numCache>
            </c:numRef>
          </c:val>
          <c:extLst>
            <c:ext xmlns:c16="http://schemas.microsoft.com/office/drawing/2014/chart" uri="{C3380CC4-5D6E-409C-BE32-E72D297353CC}">
              <c16:uniqueId val="{00000005-86D5-4E8C-8CA4-56AC0664B364}"/>
            </c:ext>
          </c:extLst>
        </c:ser>
        <c:ser>
          <c:idx val="6"/>
          <c:order val="6"/>
          <c:tx>
            <c:strRef>
              <c:f>'リンク切公表時非表示（グラフの添え物）'!$Y$9</c:f>
              <c:strCache>
                <c:ptCount val="1"/>
                <c:pt idx="0">
                  <c:v>NF₃</c:v>
                </c:pt>
              </c:strCache>
            </c:strRef>
          </c:tx>
          <c:spPr>
            <a:ln>
              <a:solidFill>
                <a:schemeClr val="tx1"/>
              </a:solidFill>
            </a:ln>
          </c:spPr>
          <c:invertIfNegative val="0"/>
          <c:cat>
            <c:numRef>
              <c:f>'1.Total'!$AA$4:$BE$4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'1.Total'!$AA$14:$BE$14</c:f>
              <c:numCache>
                <c:formatCode>#,##0.00_ </c:formatCode>
                <c:ptCount val="28"/>
                <c:pt idx="0">
                  <c:v>3.260985386689496E-2</c:v>
                </c:pt>
                <c:pt idx="1">
                  <c:v>3.260985386689496E-2</c:v>
                </c:pt>
                <c:pt idx="2">
                  <c:v>3.260985386689496E-2</c:v>
                </c:pt>
                <c:pt idx="3">
                  <c:v>4.3479805155859939E-2</c:v>
                </c:pt>
                <c:pt idx="4">
                  <c:v>7.6089659022754899E-2</c:v>
                </c:pt>
                <c:pt idx="5">
                  <c:v>0.20109409884585214</c:v>
                </c:pt>
                <c:pt idx="6">
                  <c:v>0.19255413105106323</c:v>
                </c:pt>
                <c:pt idx="7">
                  <c:v>0.17105935042516235</c:v>
                </c:pt>
                <c:pt idx="8">
                  <c:v>0.18813466808746665</c:v>
                </c:pt>
                <c:pt idx="9">
                  <c:v>0.3152691710736984</c:v>
                </c:pt>
                <c:pt idx="10">
                  <c:v>0.28577261607893389</c:v>
                </c:pt>
                <c:pt idx="11">
                  <c:v>0.29481291048766206</c:v>
                </c:pt>
                <c:pt idx="12">
                  <c:v>0.37148283306236585</c:v>
                </c:pt>
                <c:pt idx="13">
                  <c:v>0.4160962715590813</c:v>
                </c:pt>
                <c:pt idx="14">
                  <c:v>0.48603833940564012</c:v>
                </c:pt>
                <c:pt idx="15" formatCode="#,##0.0_ ">
                  <c:v>1.4717527115608</c:v>
                </c:pt>
                <c:pt idx="16" formatCode="#,##0.0_ ">
                  <c:v>1.4013137439505405</c:v>
                </c:pt>
                <c:pt idx="17" formatCode="#,##0.0_ ">
                  <c:v>1.58679745628361</c:v>
                </c:pt>
                <c:pt idx="18" formatCode="#,##0.0_ ">
                  <c:v>1.481039653866997</c:v>
                </c:pt>
                <c:pt idx="19" formatCode="#,##0.0_ ">
                  <c:v>1.3541553975192695</c:v>
                </c:pt>
                <c:pt idx="20" formatCode="#,##0.0_ ">
                  <c:v>1.5397414715489333</c:v>
                </c:pt>
                <c:pt idx="21" formatCode="#,##0.0_ ">
                  <c:v>1.80037996890664</c:v>
                </c:pt>
                <c:pt idx="22" formatCode="#,##0.0_ ">
                  <c:v>1.5118522493828876</c:v>
                </c:pt>
                <c:pt idx="23" formatCode="#,##0.0_ ">
                  <c:v>1.6172373656739449</c:v>
                </c:pt>
                <c:pt idx="24" formatCode="#,##0.0_ ">
                  <c:v>1.1228673385696302</c:v>
                </c:pt>
                <c:pt idx="25">
                  <c:v>0.57103108219650822</c:v>
                </c:pt>
                <c:pt idx="26">
                  <c:v>0.63443528411853689</c:v>
                </c:pt>
                <c:pt idx="27">
                  <c:v>0.44977529760978152</c:v>
                </c:pt>
              </c:numCache>
            </c:numRef>
          </c:val>
          <c:extLst>
            <c:ext xmlns:c16="http://schemas.microsoft.com/office/drawing/2014/chart" uri="{C3380CC4-5D6E-409C-BE32-E72D297353CC}">
              <c16:uniqueId val="{00000006-86D5-4E8C-8CA4-56AC0664B364}"/>
            </c:ext>
          </c:extLst>
        </c:ser>
        <c:dLbls>
          <c:showLegendKey val="0"/>
          <c:showVal val="0"/>
          <c:showCatName val="0"/>
          <c:showSerName val="0"/>
          <c:showPercent val="0"/>
          <c:showBubbleSize val="0"/>
        </c:dLbls>
        <c:gapWidth val="47"/>
        <c:overlap val="100"/>
        <c:axId val="113915776"/>
        <c:axId val="113938432"/>
      </c:barChart>
      <c:catAx>
        <c:axId val="113915776"/>
        <c:scaling>
          <c:orientation val="minMax"/>
        </c:scaling>
        <c:delete val="0"/>
        <c:axPos val="b"/>
        <c:title>
          <c:tx>
            <c:rich>
              <a:bodyPr/>
              <a:lstStyle/>
              <a:p>
                <a:pPr>
                  <a:defRPr sz="1200" b="0"/>
                </a:pPr>
                <a:r>
                  <a:rPr lang="en-US" altLang="ja-JP" sz="1200" b="0">
                    <a:latin typeface="Century" panose="02040604050505020304" pitchFamily="18" charset="0"/>
                  </a:rPr>
                  <a:t>(FY)</a:t>
                </a:r>
                <a:endParaRPr lang="ja-JP" sz="1200" b="0">
                  <a:latin typeface="Century" panose="02040604050505020304" pitchFamily="18" charset="0"/>
                </a:endParaRPr>
              </a:p>
            </c:rich>
          </c:tx>
          <c:layout>
            <c:manualLayout>
              <c:xMode val="edge"/>
              <c:yMode val="edge"/>
              <c:x val="0.47798417985691116"/>
              <c:y val="0.81825218584713388"/>
            </c:manualLayout>
          </c:layout>
          <c:overlay val="0"/>
        </c:title>
        <c:numFmt formatCode="General" sourceLinked="1"/>
        <c:majorTickMark val="in"/>
        <c:minorTickMark val="none"/>
        <c:tickLblPos val="nextTo"/>
        <c:txPr>
          <a:bodyPr rot="-5400000" vert="horz"/>
          <a:lstStyle/>
          <a:p>
            <a:pPr>
              <a:defRPr sz="1200" baseline="0">
                <a:latin typeface="Century" panose="02040604050505020304" pitchFamily="18" charset="0"/>
              </a:defRPr>
            </a:pPr>
            <a:endParaRPr lang="ja-JP"/>
          </a:p>
        </c:txPr>
        <c:crossAx val="113938432"/>
        <c:crossesAt val="0"/>
        <c:auto val="1"/>
        <c:lblAlgn val="ctr"/>
        <c:lblOffset val="100"/>
        <c:tickLblSkip val="1"/>
        <c:tickMarkSkip val="1"/>
        <c:noMultiLvlLbl val="0"/>
      </c:catAx>
      <c:valAx>
        <c:axId val="113938432"/>
        <c:scaling>
          <c:orientation val="minMax"/>
          <c:max val="1500"/>
          <c:min val="800"/>
        </c:scaling>
        <c:delete val="0"/>
        <c:axPos val="l"/>
        <c:numFmt formatCode="#,##0_ " sourceLinked="0"/>
        <c:majorTickMark val="in"/>
        <c:minorTickMark val="none"/>
        <c:tickLblPos val="nextTo"/>
        <c:txPr>
          <a:bodyPr rot="0" vert="horz"/>
          <a:lstStyle/>
          <a:p>
            <a:pPr>
              <a:defRPr sz="1200" baseline="0">
                <a:latin typeface="Century" panose="02040604050505020304" pitchFamily="18" charset="0"/>
              </a:defRPr>
            </a:pPr>
            <a:endParaRPr lang="ja-JP"/>
          </a:p>
        </c:txPr>
        <c:crossAx val="113915776"/>
        <c:crosses val="autoZero"/>
        <c:crossBetween val="between"/>
        <c:majorUnit val="100"/>
      </c:valAx>
    </c:plotArea>
    <c:legend>
      <c:legendPos val="r"/>
      <c:layout>
        <c:manualLayout>
          <c:xMode val="edge"/>
          <c:yMode val="edge"/>
          <c:x val="0.88759689012251552"/>
          <c:y val="0.36440888012503125"/>
          <c:w val="9.1460297204074767E-2"/>
          <c:h val="0.33750688571336107"/>
        </c:manualLayout>
      </c:layout>
      <c:overlay val="0"/>
      <c:txPr>
        <a:bodyPr/>
        <a:lstStyle/>
        <a:p>
          <a:pPr>
            <a:defRPr sz="1200">
              <a:latin typeface="Century" panose="02040604050505020304" pitchFamily="18" charset="0"/>
            </a:defRPr>
          </a:pPr>
          <a:endParaRPr lang="ja-JP"/>
        </a:p>
      </c:txPr>
    </c:legend>
    <c:plotVisOnly val="1"/>
    <c:dispBlanksAs val="gap"/>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2444595769485096"/>
          <c:y val="0.26277854125135902"/>
          <c:w val="0.63194569610218709"/>
          <c:h val="0.61312574529476005"/>
        </c:manualLayout>
      </c:layout>
      <c:doughnutChart>
        <c:varyColors val="1"/>
        <c:ser>
          <c:idx val="1"/>
          <c:order val="0"/>
          <c:tx>
            <c:strRef>
              <c:f>'リンク切公表時非表示（グラフの添え物）'!$AP$49</c:f>
              <c:strCache>
                <c:ptCount val="1"/>
                <c:pt idx="0">
                  <c:v>2005年</c:v>
                </c:pt>
              </c:strCache>
            </c:strRef>
          </c:tx>
          <c:spPr>
            <a:noFill/>
            <a:ln>
              <a:noFill/>
            </a:ln>
          </c:spPr>
          <c:dLbls>
            <c:dLbl>
              <c:idx val="0"/>
              <c:layout>
                <c:manualLayout>
                  <c:x val="1.9721791584881958E-3"/>
                  <c:y val="-0.11894914940612089"/>
                </c:manualLayout>
              </c:layout>
              <c:tx>
                <c:rich>
                  <a:bodyPr/>
                  <a:lstStyle/>
                  <a:p>
                    <a:pPr>
                      <a:defRPr/>
                    </a:pPr>
                    <a:fld id="{CBB5B11C-B4EE-49B2-9D6D-81ABBE77164B}" type="SERIESNAME">
                      <a:rPr lang="ja-JP" altLang="en-US" sz="1200" baseline="0"/>
                      <a:pPr>
                        <a:defRPr/>
                      </a:pPr>
                      <a:t>[系列名]</a:t>
                    </a:fld>
                    <a:endParaRPr lang="ja-JP" altLang="en-US" sz="1200" baseline="0"/>
                  </a:p>
                  <a:p>
                    <a:pPr>
                      <a:defRPr/>
                    </a:pPr>
                    <a:fld id="{3015D1E3-44A1-46DB-94A0-1930BA717861}" type="VALUE">
                      <a:rPr lang="ja-JP" altLang="en-US" sz="1200"/>
                      <a:pPr>
                        <a:defRPr/>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6139504301004538"/>
                      <c:h val="0.13043112991748756"/>
                    </c:manualLayout>
                  </c15:layout>
                  <c15:dlblFieldTable/>
                  <c15:showDataLabelsRange val="0"/>
                </c:ext>
                <c:ext xmlns:c16="http://schemas.microsoft.com/office/drawing/2014/chart" uri="{C3380CC4-5D6E-409C-BE32-E72D297353CC}">
                  <c16:uniqueId val="{00000000-9DED-4420-842D-E401F9E04340}"/>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'13.F-gas'!$V$17:$V$22</c:f>
              <c:strCache>
                <c:ptCount val="6"/>
                <c:pt idx="0">
                  <c:v>半導体製造</c:v>
                </c:pt>
                <c:pt idx="1">
                  <c:v>溶剤</c:v>
                </c:pt>
                <c:pt idx="2">
                  <c:v>液晶製造</c:v>
                </c:pt>
                <c:pt idx="3">
                  <c:v>PFCs製造時の漏出</c:v>
                </c:pt>
                <c:pt idx="4">
                  <c:v>その他</c:v>
                </c:pt>
                <c:pt idx="5">
                  <c:v>アルミニウム精錬</c:v>
                </c:pt>
              </c:strCache>
            </c:strRef>
          </c:cat>
          <c:val>
            <c:numRef>
              <c:f>'リンク切公表時非表示（グラフの添え物）'!$AP$56</c:f>
              <c:numCache>
                <c:formatCode>#,##0"万トン"</c:formatCode>
                <c:ptCount val="1"/>
                <c:pt idx="0">
                  <c:v>860</c:v>
                </c:pt>
              </c:numCache>
            </c:numRef>
          </c:val>
          <c:extLst>
            <c:ext xmlns:c16="http://schemas.microsoft.com/office/drawing/2014/chart" uri="{C3380CC4-5D6E-409C-BE32-E72D297353CC}">
              <c16:uniqueId val="{00000001-9DED-4420-842D-E401F9E04340}"/>
            </c:ext>
          </c:extLst>
        </c:ser>
        <c:ser>
          <c:idx val="0"/>
          <c:order val="1"/>
          <c:tx>
            <c:strRef>
              <c:f>'13.F-gas'!$AP$38</c:f>
              <c:strCache>
                <c:ptCount val="1"/>
                <c:pt idx="0">
                  <c:v>2005</c:v>
                </c:pt>
              </c:strCache>
            </c:strRef>
          </c:tx>
          <c:spPr>
            <a:ln>
              <a:solidFill>
                <a:schemeClr val="tx1"/>
              </a:solidFill>
            </a:ln>
          </c:spPr>
          <c:dLbls>
            <c:dLbl>
              <c:idx val="0"/>
              <c:layout>
                <c:manualLayout>
                  <c:x val="5.2566703390076443E-2"/>
                  <c:y val="0.27354626494874923"/>
                </c:manualLayout>
              </c:layout>
              <c:numFmt formatCode="0.0%" sourceLinked="0"/>
              <c:spPr>
                <a:noFill/>
                <a:ln>
                  <a:noFill/>
                </a:ln>
                <a:effectLst/>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8266640443486"/>
                      <c:h val="0.10302162793237858"/>
                    </c:manualLayout>
                  </c15:layout>
                </c:ext>
                <c:ext xmlns:c16="http://schemas.microsoft.com/office/drawing/2014/chart" uri="{C3380CC4-5D6E-409C-BE32-E72D297353CC}">
                  <c16:uniqueId val="{00000002-9DED-4420-842D-E401F9E04340}"/>
                </c:ext>
              </c:extLst>
            </c:dLbl>
            <c:dLbl>
              <c:idx val="1"/>
              <c:layout>
                <c:manualLayout>
                  <c:x val="-0.15295778147913844"/>
                  <c:y val="1.4952389713115197E-2"/>
                </c:manualLayout>
              </c:layout>
              <c:numFmt formatCode="0.0%" sourceLinked="0"/>
              <c:spPr>
                <a:noFill/>
                <a:ln>
                  <a:noFill/>
                </a:ln>
                <a:effectLst/>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3353538323023753"/>
                      <c:h val="0.10842001269749441"/>
                    </c:manualLayout>
                  </c15:layout>
                </c:ext>
                <c:ext xmlns:c16="http://schemas.microsoft.com/office/drawing/2014/chart" uri="{C3380CC4-5D6E-409C-BE32-E72D297353CC}">
                  <c16:uniqueId val="{00000003-9DED-4420-842D-E401F9E04340}"/>
                </c:ext>
              </c:extLst>
            </c:dLbl>
            <c:dLbl>
              <c:idx val="2"/>
              <c:layout>
                <c:manualLayout>
                  <c:x val="-0.15055302496902523"/>
                  <c:y val="-8.3823402737086328E-2"/>
                </c:manualLayout>
              </c:layout>
              <c:numFmt formatCode="0.0%" sourceLinked="0"/>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8583826208935941"/>
                      <c:h val="0.10302304584603703"/>
                    </c:manualLayout>
                  </c15:layout>
                </c:ext>
                <c:ext xmlns:c16="http://schemas.microsoft.com/office/drawing/2014/chart" uri="{C3380CC4-5D6E-409C-BE32-E72D297353CC}">
                  <c16:uniqueId val="{00000004-9DED-4420-842D-E401F9E04340}"/>
                </c:ext>
              </c:extLst>
            </c:dLbl>
            <c:dLbl>
              <c:idx val="3"/>
              <c:layout>
                <c:manualLayout>
                  <c:x val="-0.11010582444560123"/>
                  <c:y val="-0.15540260309270129"/>
                </c:manualLayout>
              </c:layout>
              <c:numFmt formatCode="0.0%" sourceLinked="0"/>
              <c:spPr>
                <a:noFill/>
                <a:ln>
                  <a:noFill/>
                </a:ln>
                <a:effectLst/>
              </c:spPr>
              <c:txPr>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906521875068523"/>
                      <c:h val="9.7834513576429027E-2"/>
                    </c:manualLayout>
                  </c15:layout>
                </c:ext>
                <c:ext xmlns:c16="http://schemas.microsoft.com/office/drawing/2014/chart" uri="{C3380CC4-5D6E-409C-BE32-E72D297353CC}">
                  <c16:uniqueId val="{00000005-9DED-4420-842D-E401F9E04340}"/>
                </c:ext>
              </c:extLst>
            </c:dLbl>
            <c:dLbl>
              <c:idx val="4"/>
              <c:layout>
                <c:manualLayout>
                  <c:x val="0.16994077371792099"/>
                  <c:y val="-0.13060260989872843"/>
                </c:manualLayout>
              </c:layout>
              <c:numFmt formatCode="0.000%" sourceLinked="0"/>
              <c:spPr/>
              <c:txPr>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259544297362104"/>
                      <c:h val="5.177245611149011E-2"/>
                    </c:manualLayout>
                  </c15:layout>
                </c:ext>
                <c:ext xmlns:c16="http://schemas.microsoft.com/office/drawing/2014/chart" uri="{C3380CC4-5D6E-409C-BE32-E72D297353CC}">
                  <c16:uniqueId val="{00000006-9DED-4420-842D-E401F9E04340}"/>
                </c:ext>
              </c:extLst>
            </c:dLbl>
            <c:dLbl>
              <c:idx val="5"/>
              <c:layout>
                <c:manualLayout>
                  <c:x val="0.23818938988710744"/>
                  <c:y val="-0.18228596313101625"/>
                </c:manualLayout>
              </c:layout>
              <c:numFmt formatCode="0.00%" sourceLinked="0"/>
              <c:spPr/>
              <c:txPr>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891682558535125"/>
                      <c:h val="6.0803561628618039E-2"/>
                    </c:manualLayout>
                  </c15:layout>
                </c:ext>
                <c:ext xmlns:c16="http://schemas.microsoft.com/office/drawing/2014/chart" uri="{C3380CC4-5D6E-409C-BE32-E72D297353CC}">
                  <c16:uniqueId val="{00000007-9DED-4420-842D-E401F9E04340}"/>
                </c:ext>
              </c:extLst>
            </c:dLbl>
            <c:dLbl>
              <c:idx val="6"/>
              <c:layout>
                <c:manualLayout>
                  <c:x val="-0.24430262135023451"/>
                  <c:y val="-0.25934131556700335"/>
                </c:manualLayout>
              </c:layout>
              <c:numFmt formatCode="0.0%" sourceLinked="0"/>
              <c:spPr/>
              <c:txPr>
                <a:bodyPr/>
                <a:lstStyle/>
                <a:p>
                  <a:pPr algn="ct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8-9DED-4420-842D-E401F9E04340}"/>
                </c:ext>
              </c:extLst>
            </c:dLbl>
            <c:dLbl>
              <c:idx val="7"/>
              <c:layout>
                <c:manualLayout>
                  <c:x val="0.1393174047597264"/>
                  <c:y val="-0.19764944629931169"/>
                </c:manualLayout>
              </c:layout>
              <c:numFmt formatCode="0.00%" sourceLinked="0"/>
              <c:spPr/>
              <c:txPr>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9-9DED-4420-842D-E401F9E04340}"/>
                </c:ext>
              </c:extLst>
            </c:dLbl>
            <c:dLbl>
              <c:idx val="8"/>
              <c:layout>
                <c:manualLayout>
                  <c:x val="0.16894859471325335"/>
                  <c:y val="-0.15292684411204183"/>
                </c:manualLayout>
              </c:layout>
              <c:numFmt formatCode="0.000%" sourceLinked="0"/>
              <c:spPr/>
              <c:txPr>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A-9DED-4420-842D-E401F9E04340}"/>
                </c:ext>
              </c:extLst>
            </c:dLbl>
            <c:dLbl>
              <c:idx val="9"/>
              <c:delete val="1"/>
              <c:extLst>
                <c:ext xmlns:c15="http://schemas.microsoft.com/office/drawing/2012/chart" uri="{CE6537A1-D6FC-4f65-9D91-7224C49458BB}"/>
                <c:ext xmlns:c16="http://schemas.microsoft.com/office/drawing/2014/chart" uri="{C3380CC4-5D6E-409C-BE32-E72D297353CC}">
                  <c16:uniqueId val="{0000000B-9DED-4420-842D-E401F9E04340}"/>
                </c:ext>
              </c:extLst>
            </c:dLbl>
            <c:numFmt formatCode="0%" sourceLinked="0"/>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cat>
            <c:strRef>
              <c:f>'13.F-gas'!$V$17:$V$22</c:f>
              <c:strCache>
                <c:ptCount val="6"/>
                <c:pt idx="0">
                  <c:v>半導体製造</c:v>
                </c:pt>
                <c:pt idx="1">
                  <c:v>溶剤</c:v>
                </c:pt>
                <c:pt idx="2">
                  <c:v>液晶製造</c:v>
                </c:pt>
                <c:pt idx="3">
                  <c:v>PFCs製造時の漏出</c:v>
                </c:pt>
                <c:pt idx="4">
                  <c:v>その他</c:v>
                </c:pt>
                <c:pt idx="5">
                  <c:v>アルミニウム精錬</c:v>
                </c:pt>
              </c:strCache>
            </c:strRef>
          </c:cat>
          <c:val>
            <c:numRef>
              <c:f>'13.F-gas'!$AP$51:$AP$56</c:f>
              <c:numCache>
                <c:formatCode>0.0%</c:formatCode>
                <c:ptCount val="6"/>
                <c:pt idx="0">
                  <c:v>0.53275267881879163</c:v>
                </c:pt>
                <c:pt idx="1">
                  <c:v>0.32638921700953483</c:v>
                </c:pt>
                <c:pt idx="2">
                  <c:v>1.7629480452024365E-2</c:v>
                </c:pt>
                <c:pt idx="3">
                  <c:v>0.12067198940367099</c:v>
                </c:pt>
                <c:pt idx="4" formatCode="#0.000%;[Red]\-#0.000%">
                  <c:v>3.3497729586869497E-5</c:v>
                </c:pt>
                <c:pt idx="5" formatCode="0.00%">
                  <c:v>2.5231365863913903E-3</c:v>
                </c:pt>
              </c:numCache>
            </c:numRef>
          </c:val>
          <c:extLst>
            <c:ext xmlns:c16="http://schemas.microsoft.com/office/drawing/2014/chart" uri="{C3380CC4-5D6E-409C-BE32-E72D297353CC}">
              <c16:uniqueId val="{0000000C-9DED-4420-842D-E401F9E04340}"/>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txPr>
    <a:bodyPr/>
    <a:lstStyle/>
    <a:p>
      <a:pPr>
        <a:defRPr>
          <a:latin typeface="Century" panose="02040604050505020304" pitchFamily="18" charset="0"/>
        </a:defRPr>
      </a:pPr>
      <a:endParaRPr lang="ja-JP"/>
    </a:p>
  </c:txPr>
  <c:printSettings>
    <c:headerFooter alignWithMargins="0"/>
    <c:pageMargins b="0.98399999999999999" l="0.78700000000000003" r="0.78700000000000003" t="0.98399999999999999" header="0.51200000000000001" footer="0.51200000000000001"/>
    <c:pageSetup/>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2444595769485096"/>
          <c:y val="0.26277854125135902"/>
          <c:w val="0.63194569610218709"/>
          <c:h val="0.61312574529476005"/>
        </c:manualLayout>
      </c:layout>
      <c:doughnutChart>
        <c:varyColors val="1"/>
        <c:ser>
          <c:idx val="1"/>
          <c:order val="0"/>
          <c:tx>
            <c:strRef>
              <c:f>'リンク切公表時非表示（グラフの添え物）'!$AX$49</c:f>
              <c:strCache>
                <c:ptCount val="1"/>
                <c:pt idx="0">
                  <c:v>2013年</c:v>
                </c:pt>
              </c:strCache>
            </c:strRef>
          </c:tx>
          <c:spPr>
            <a:noFill/>
            <a:ln>
              <a:noFill/>
            </a:ln>
          </c:spPr>
          <c:dLbls>
            <c:dLbl>
              <c:idx val="0"/>
              <c:layout>
                <c:manualLayout>
                  <c:x val="-1.4657794687083562E-3"/>
                  <c:y val="-0.11219629433089841"/>
                </c:manualLayout>
              </c:layout>
              <c:tx>
                <c:rich>
                  <a:bodyPr/>
                  <a:lstStyle/>
                  <a:p>
                    <a:pPr>
                      <a:defRPr/>
                    </a:pPr>
                    <a:fld id="{CBB5B11C-B4EE-49B2-9D6D-81ABBE77164B}" type="SERIESNAME">
                      <a:rPr lang="ja-JP" altLang="en-US" sz="1200" baseline="0"/>
                      <a:pPr>
                        <a:defRPr/>
                      </a:pPr>
                      <a:t>[系列名]</a:t>
                    </a:fld>
                    <a:endParaRPr lang="ja-JP" altLang="en-US" sz="1200" baseline="0"/>
                  </a:p>
                  <a:p>
                    <a:pPr>
                      <a:defRPr/>
                    </a:pPr>
                    <a:fld id="{3015D1E3-44A1-46DB-94A0-1930BA717861}" type="VALUE">
                      <a:rPr lang="ja-JP" altLang="en-US" sz="1200"/>
                      <a:pPr>
                        <a:defRPr/>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61370048365586971"/>
                      <c:h val="0.13718398499271012"/>
                    </c:manualLayout>
                  </c15:layout>
                  <c15:dlblFieldTable/>
                  <c15:showDataLabelsRange val="0"/>
                </c:ext>
                <c:ext xmlns:c16="http://schemas.microsoft.com/office/drawing/2014/chart" uri="{C3380CC4-5D6E-409C-BE32-E72D297353CC}">
                  <c16:uniqueId val="{00000000-78B6-4012-8B80-14BBB293A5D6}"/>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'13.F-gas'!$V$17:$V$22</c:f>
              <c:strCache>
                <c:ptCount val="6"/>
                <c:pt idx="0">
                  <c:v>半導体製造</c:v>
                </c:pt>
                <c:pt idx="1">
                  <c:v>溶剤</c:v>
                </c:pt>
                <c:pt idx="2">
                  <c:v>液晶製造</c:v>
                </c:pt>
                <c:pt idx="3">
                  <c:v>PFCs製造時の漏出</c:v>
                </c:pt>
                <c:pt idx="4">
                  <c:v>その他</c:v>
                </c:pt>
                <c:pt idx="5">
                  <c:v>アルミニウム精錬</c:v>
                </c:pt>
              </c:strCache>
            </c:strRef>
          </c:cat>
          <c:val>
            <c:numRef>
              <c:f>'リンク切公表時非表示（グラフの添え物）'!$AX$56</c:f>
              <c:numCache>
                <c:formatCode>#,##0"万トン"</c:formatCode>
                <c:ptCount val="1"/>
                <c:pt idx="0">
                  <c:v>330</c:v>
                </c:pt>
              </c:numCache>
            </c:numRef>
          </c:val>
          <c:extLst>
            <c:ext xmlns:c16="http://schemas.microsoft.com/office/drawing/2014/chart" uri="{C3380CC4-5D6E-409C-BE32-E72D297353CC}">
              <c16:uniqueId val="{00000001-78B6-4012-8B80-14BBB293A5D6}"/>
            </c:ext>
          </c:extLst>
        </c:ser>
        <c:ser>
          <c:idx val="0"/>
          <c:order val="1"/>
          <c:tx>
            <c:strRef>
              <c:f>'13.F-gas'!$AX$38</c:f>
              <c:strCache>
                <c:ptCount val="1"/>
                <c:pt idx="0">
                  <c:v>2013</c:v>
                </c:pt>
              </c:strCache>
            </c:strRef>
          </c:tx>
          <c:spPr>
            <a:ln>
              <a:solidFill>
                <a:schemeClr val="tx1"/>
              </a:solidFill>
            </a:ln>
          </c:spPr>
          <c:dLbls>
            <c:dLbl>
              <c:idx val="0"/>
              <c:layout>
                <c:manualLayout>
                  <c:x val="4.2130388740394216E-2"/>
                  <c:y val="0.3174234799707556"/>
                </c:manualLayout>
              </c:layout>
              <c:numFmt formatCode="0.0%" sourceLinked="0"/>
              <c:spPr>
                <a:noFill/>
                <a:ln>
                  <a:noFill/>
                </a:ln>
                <a:effectLst/>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8266640443486"/>
                      <c:h val="0.10302162793237858"/>
                    </c:manualLayout>
                  </c15:layout>
                </c:ext>
                <c:ext xmlns:c16="http://schemas.microsoft.com/office/drawing/2014/chart" uri="{C3380CC4-5D6E-409C-BE32-E72D297353CC}">
                  <c16:uniqueId val="{00000002-78B6-4012-8B80-14BBB293A5D6}"/>
                </c:ext>
              </c:extLst>
            </c:dLbl>
            <c:dLbl>
              <c:idx val="1"/>
              <c:layout>
                <c:manualLayout>
                  <c:x val="-0.1461029698828917"/>
                  <c:y val="1.495252257281918E-2"/>
                </c:manualLayout>
              </c:layout>
              <c:numFmt formatCode="0.0%" sourceLinked="0"/>
              <c:spPr>
                <a:noFill/>
                <a:ln>
                  <a:noFill/>
                </a:ln>
                <a:effectLst/>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2661788483400718"/>
                      <c:h val="0.10842001269749441"/>
                    </c:manualLayout>
                  </c15:layout>
                </c:ext>
                <c:ext xmlns:c16="http://schemas.microsoft.com/office/drawing/2014/chart" uri="{C3380CC4-5D6E-409C-BE32-E72D297353CC}">
                  <c16:uniqueId val="{00000003-78B6-4012-8B80-14BBB293A5D6}"/>
                </c:ext>
              </c:extLst>
            </c:dLbl>
            <c:dLbl>
              <c:idx val="2"/>
              <c:layout>
                <c:manualLayout>
                  <c:x val="-0.16247420763308104"/>
                  <c:y val="-5.0053012570944855E-2"/>
                </c:manualLayout>
              </c:layout>
              <c:numFmt formatCode="0.0%" sourceLinked="0"/>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630795477950061"/>
                      <c:h val="0.10302304584603703"/>
                    </c:manualLayout>
                  </c15:layout>
                </c:ext>
                <c:ext xmlns:c16="http://schemas.microsoft.com/office/drawing/2014/chart" uri="{C3380CC4-5D6E-409C-BE32-E72D297353CC}">
                  <c16:uniqueId val="{00000004-78B6-4012-8B80-14BBB293A5D6}"/>
                </c:ext>
              </c:extLst>
            </c:dLbl>
            <c:dLbl>
              <c:idx val="3"/>
              <c:layout>
                <c:manualLayout>
                  <c:x val="-0.11811725097364979"/>
                  <c:y val="-0.1587629460739326"/>
                </c:manualLayout>
              </c:layout>
              <c:numFmt formatCode="0.0%" sourceLinked="0"/>
              <c:spPr>
                <a:noFill/>
                <a:ln>
                  <a:noFill/>
                </a:ln>
                <a:effectLst/>
              </c:spPr>
              <c:txPr>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537763484873788"/>
                      <c:h val="0.11134022372687412"/>
                    </c:manualLayout>
                  </c15:layout>
                </c:ext>
                <c:ext xmlns:c16="http://schemas.microsoft.com/office/drawing/2014/chart" uri="{C3380CC4-5D6E-409C-BE32-E72D297353CC}">
                  <c16:uniqueId val="{00000005-78B6-4012-8B80-14BBB293A5D6}"/>
                </c:ext>
              </c:extLst>
            </c:dLbl>
            <c:dLbl>
              <c:idx val="4"/>
              <c:layout>
                <c:manualLayout>
                  <c:x val="0.16623738885239228"/>
                  <c:y val="-0.14410869091737422"/>
                </c:manualLayout>
              </c:layout>
              <c:numFmt formatCode="0.00%" sourceLinked="0"/>
              <c:spPr/>
              <c:txPr>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4444264852196332"/>
                      <c:h val="5.1771254805093779E-2"/>
                    </c:manualLayout>
                  </c15:layout>
                </c:ext>
                <c:ext xmlns:c16="http://schemas.microsoft.com/office/drawing/2014/chart" uri="{C3380CC4-5D6E-409C-BE32-E72D297353CC}">
                  <c16:uniqueId val="{00000006-78B6-4012-8B80-14BBB293A5D6}"/>
                </c:ext>
              </c:extLst>
            </c:dLbl>
            <c:dLbl>
              <c:idx val="5"/>
              <c:layout>
                <c:manualLayout>
                  <c:x val="0.23120949039662247"/>
                  <c:y val="-0.18903886666886444"/>
                </c:manualLayout>
              </c:layout>
              <c:numFmt formatCode="0.00%" sourceLinked="0"/>
              <c:spPr/>
              <c:txPr>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891682558535125"/>
                      <c:h val="6.0803561628618039E-2"/>
                    </c:manualLayout>
                  </c15:layout>
                </c:ext>
                <c:ext xmlns:c16="http://schemas.microsoft.com/office/drawing/2014/chart" uri="{C3380CC4-5D6E-409C-BE32-E72D297353CC}">
                  <c16:uniqueId val="{00000007-78B6-4012-8B80-14BBB293A5D6}"/>
                </c:ext>
              </c:extLst>
            </c:dLbl>
            <c:dLbl>
              <c:idx val="6"/>
              <c:layout>
                <c:manualLayout>
                  <c:x val="-0.24430262135023451"/>
                  <c:y val="-0.25934131556700335"/>
                </c:manualLayout>
              </c:layout>
              <c:numFmt formatCode="0.0%" sourceLinked="0"/>
              <c:spPr/>
              <c:txPr>
                <a:bodyPr/>
                <a:lstStyle/>
                <a:p>
                  <a:pPr algn="ct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8-78B6-4012-8B80-14BBB293A5D6}"/>
                </c:ext>
              </c:extLst>
            </c:dLbl>
            <c:dLbl>
              <c:idx val="7"/>
              <c:layout>
                <c:manualLayout>
                  <c:x val="0.1393174047597264"/>
                  <c:y val="-0.19764944629931169"/>
                </c:manualLayout>
              </c:layout>
              <c:numFmt formatCode="0.00%" sourceLinked="0"/>
              <c:spPr/>
              <c:txPr>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9-78B6-4012-8B80-14BBB293A5D6}"/>
                </c:ext>
              </c:extLst>
            </c:dLbl>
            <c:dLbl>
              <c:idx val="8"/>
              <c:layout>
                <c:manualLayout>
                  <c:x val="0.16894859471325335"/>
                  <c:y val="-0.15292684411204183"/>
                </c:manualLayout>
              </c:layout>
              <c:numFmt formatCode="0.000%" sourceLinked="0"/>
              <c:spPr/>
              <c:txPr>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A-78B6-4012-8B80-14BBB293A5D6}"/>
                </c:ext>
              </c:extLst>
            </c:dLbl>
            <c:dLbl>
              <c:idx val="9"/>
              <c:delete val="1"/>
              <c:extLst>
                <c:ext xmlns:c15="http://schemas.microsoft.com/office/drawing/2012/chart" uri="{CE6537A1-D6FC-4f65-9D91-7224C49458BB}"/>
                <c:ext xmlns:c16="http://schemas.microsoft.com/office/drawing/2014/chart" uri="{C3380CC4-5D6E-409C-BE32-E72D297353CC}">
                  <c16:uniqueId val="{0000000B-78B6-4012-8B80-14BBB293A5D6}"/>
                </c:ext>
              </c:extLst>
            </c:dLbl>
            <c:numFmt formatCode="0%" sourceLinked="0"/>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cat>
            <c:strRef>
              <c:f>'13.F-gas'!$V$17:$V$22</c:f>
              <c:strCache>
                <c:ptCount val="6"/>
                <c:pt idx="0">
                  <c:v>半導体製造</c:v>
                </c:pt>
                <c:pt idx="1">
                  <c:v>溶剤</c:v>
                </c:pt>
                <c:pt idx="2">
                  <c:v>液晶製造</c:v>
                </c:pt>
                <c:pt idx="3">
                  <c:v>PFCs製造時の漏出</c:v>
                </c:pt>
                <c:pt idx="4">
                  <c:v>その他</c:v>
                </c:pt>
                <c:pt idx="5">
                  <c:v>アルミニウム精錬</c:v>
                </c:pt>
              </c:strCache>
            </c:strRef>
          </c:cat>
          <c:val>
            <c:numRef>
              <c:f>'13.F-gas'!$AX$51:$AX$56</c:f>
              <c:numCache>
                <c:formatCode>0.0%</c:formatCode>
                <c:ptCount val="6"/>
                <c:pt idx="0">
                  <c:v>0.47430006734286378</c:v>
                </c:pt>
                <c:pt idx="1">
                  <c:v>0.46277979518128121</c:v>
                </c:pt>
                <c:pt idx="2">
                  <c:v>2.3057312535299735E-2</c:v>
                </c:pt>
                <c:pt idx="3">
                  <c:v>3.3779572142029778E-2</c:v>
                </c:pt>
                <c:pt idx="4" formatCode="#0.00%;[Red]\-#0.00%">
                  <c:v>3.1587921977964664E-3</c:v>
                </c:pt>
                <c:pt idx="5" formatCode="0.00%">
                  <c:v>2.9244606007289694E-3</c:v>
                </c:pt>
              </c:numCache>
            </c:numRef>
          </c:val>
          <c:extLst>
            <c:ext xmlns:c16="http://schemas.microsoft.com/office/drawing/2014/chart" uri="{C3380CC4-5D6E-409C-BE32-E72D297353CC}">
              <c16:uniqueId val="{0000000C-78B6-4012-8B80-14BBB293A5D6}"/>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txPr>
    <a:bodyPr/>
    <a:lstStyle/>
    <a:p>
      <a:pPr>
        <a:defRPr>
          <a:latin typeface="Century" panose="02040604050505020304" pitchFamily="18" charset="0"/>
        </a:defRPr>
      </a:pPr>
      <a:endParaRPr lang="ja-JP"/>
    </a:p>
  </c:txPr>
  <c:printSettings>
    <c:headerFooter alignWithMargins="0"/>
    <c:pageMargins b="0.98399999999999999" l="0.78700000000000003" r="0.78700000000000003" t="0.98399999999999999" header="0.51200000000000001" footer="0.51200000000000001"/>
    <c:pageSetup/>
  </c:printSettings>
  <c:userShapes r:id="rId2"/>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2444595769485096"/>
          <c:y val="0.26277854125135902"/>
          <c:w val="0.63194569610218709"/>
          <c:h val="0.61312574529476005"/>
        </c:manualLayout>
      </c:layout>
      <c:doughnutChart>
        <c:varyColors val="1"/>
        <c:ser>
          <c:idx val="1"/>
          <c:order val="0"/>
          <c:tx>
            <c:strRef>
              <c:f>'リンク切公表時非表示（グラフの添え物）'!$BB$49</c:f>
              <c:strCache>
                <c:ptCount val="1"/>
                <c:pt idx="0">
                  <c:v>2017年</c:v>
                </c:pt>
              </c:strCache>
            </c:strRef>
          </c:tx>
          <c:spPr>
            <a:noFill/>
            <a:ln>
              <a:noFill/>
            </a:ln>
          </c:spPr>
          <c:dLbls>
            <c:dLbl>
              <c:idx val="0"/>
              <c:layout>
                <c:manualLayout>
                  <c:x val="3.6835030795415256E-3"/>
                  <c:y val="-0.11219629433089841"/>
                </c:manualLayout>
              </c:layout>
              <c:tx>
                <c:rich>
                  <a:bodyPr/>
                  <a:lstStyle/>
                  <a:p>
                    <a:pPr>
                      <a:defRPr>
                        <a:latin typeface="Century" panose="02040604050505020304" pitchFamily="18" charset="0"/>
                      </a:defRPr>
                    </a:pPr>
                    <a:fld id="{CBB5B11C-B4EE-49B2-9D6D-81ABBE77164B}" type="SERIESNAME">
                      <a:rPr lang="ja-JP" altLang="en-US" sz="1200" baseline="0">
                        <a:latin typeface="Century" panose="02040604050505020304" pitchFamily="18" charset="0"/>
                      </a:rPr>
                      <a:pPr>
                        <a:defRPr>
                          <a:latin typeface="Century" panose="02040604050505020304" pitchFamily="18" charset="0"/>
                        </a:defRPr>
                      </a:pPr>
                      <a:t>[系列名]</a:t>
                    </a:fld>
                    <a:endParaRPr lang="ja-JP" altLang="en-US" sz="1200" baseline="0">
                      <a:latin typeface="Century" panose="02040604050505020304" pitchFamily="18" charset="0"/>
                    </a:endParaRPr>
                  </a:p>
                  <a:p>
                    <a:pPr>
                      <a:defRPr>
                        <a:latin typeface="Century" panose="02040604050505020304" pitchFamily="18" charset="0"/>
                      </a:defRPr>
                    </a:pPr>
                    <a:fld id="{3015D1E3-44A1-46DB-94A0-1930BA717861}" type="VALUE">
                      <a:rPr lang="ja-JP" altLang="en-US" sz="1200">
                        <a:latin typeface="Century" panose="02040604050505020304" pitchFamily="18" charset="0"/>
                      </a:rPr>
                      <a:pPr>
                        <a:defRPr>
                          <a:latin typeface="Century" panose="02040604050505020304" pitchFamily="18" charset="0"/>
                        </a:defRPr>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59653721519274738"/>
                      <c:h val="0.13718398499271012"/>
                    </c:manualLayout>
                  </c15:layout>
                  <c15:dlblFieldTable/>
                  <c15:showDataLabelsRange val="0"/>
                </c:ext>
                <c:ext xmlns:c16="http://schemas.microsoft.com/office/drawing/2014/chart" uri="{C3380CC4-5D6E-409C-BE32-E72D297353CC}">
                  <c16:uniqueId val="{00000000-D3C8-42CD-B103-99C5C362A521}"/>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'13.F-gas'!$V$17:$V$22</c:f>
              <c:strCache>
                <c:ptCount val="6"/>
                <c:pt idx="0">
                  <c:v>半導体製造</c:v>
                </c:pt>
                <c:pt idx="1">
                  <c:v>溶剤</c:v>
                </c:pt>
                <c:pt idx="2">
                  <c:v>液晶製造</c:v>
                </c:pt>
                <c:pt idx="3">
                  <c:v>PFCs製造時の漏出</c:v>
                </c:pt>
                <c:pt idx="4">
                  <c:v>その他</c:v>
                </c:pt>
                <c:pt idx="5">
                  <c:v>アルミニウム精錬</c:v>
                </c:pt>
              </c:strCache>
            </c:strRef>
          </c:cat>
          <c:val>
            <c:numRef>
              <c:f>'リンク切公表時非表示（グラフの添え物）'!$BB$56</c:f>
              <c:numCache>
                <c:formatCode>#,##0"万トン"</c:formatCode>
                <c:ptCount val="1"/>
                <c:pt idx="0">
                  <c:v>350</c:v>
                </c:pt>
              </c:numCache>
            </c:numRef>
          </c:val>
          <c:extLst>
            <c:ext xmlns:c16="http://schemas.microsoft.com/office/drawing/2014/chart" uri="{C3380CC4-5D6E-409C-BE32-E72D297353CC}">
              <c16:uniqueId val="{00000001-D3C8-42CD-B103-99C5C362A521}"/>
            </c:ext>
          </c:extLst>
        </c:ser>
        <c:ser>
          <c:idx val="0"/>
          <c:order val="1"/>
          <c:tx>
            <c:strRef>
              <c:f>'13.F-gas'!$BB$38</c:f>
              <c:strCache>
                <c:ptCount val="1"/>
                <c:pt idx="0">
                  <c:v>2017</c:v>
                </c:pt>
              </c:strCache>
            </c:strRef>
          </c:tx>
          <c:spPr>
            <a:ln>
              <a:solidFill>
                <a:schemeClr val="tx1"/>
              </a:solidFill>
            </a:ln>
          </c:spPr>
          <c:dLbls>
            <c:dLbl>
              <c:idx val="0"/>
              <c:layout>
                <c:manualLayout>
                  <c:x val="4.213040433392734E-2"/>
                  <c:y val="0.28365912757366196"/>
                </c:manualLayout>
              </c:layout>
              <c:numFmt formatCode="0.0%" sourceLinked="0"/>
              <c:spPr>
                <a:noFill/>
                <a:ln>
                  <a:noFill/>
                </a:ln>
                <a:effectLst/>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8266640443486"/>
                      <c:h val="0.10302162793237858"/>
                    </c:manualLayout>
                  </c15:layout>
                </c:ext>
                <c:ext xmlns:c16="http://schemas.microsoft.com/office/drawing/2014/chart" uri="{C3380CC4-5D6E-409C-BE32-E72D297353CC}">
                  <c16:uniqueId val="{00000002-D3C8-42CD-B103-99C5C362A521}"/>
                </c:ext>
              </c:extLst>
            </c:dLbl>
            <c:dLbl>
              <c:idx val="1"/>
              <c:layout>
                <c:manualLayout>
                  <c:x val="-0.14781932428219999"/>
                  <c:y val="1.495252257281918E-2"/>
                </c:manualLayout>
              </c:layout>
              <c:numFmt formatCode="0.0%" sourceLinked="0"/>
              <c:spPr>
                <a:noFill/>
                <a:ln>
                  <a:noFill/>
                </a:ln>
                <a:effectLst/>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231851760353906"/>
                      <c:h val="0.10842001269749441"/>
                    </c:manualLayout>
                  </c15:layout>
                </c:ext>
                <c:ext xmlns:c16="http://schemas.microsoft.com/office/drawing/2014/chart" uri="{C3380CC4-5D6E-409C-BE32-E72D297353CC}">
                  <c16:uniqueId val="{00000003-D3C8-42CD-B103-99C5C362A521}"/>
                </c:ext>
              </c:extLst>
            </c:dLbl>
            <c:dLbl>
              <c:idx val="2"/>
              <c:layout>
                <c:manualLayout>
                  <c:x val="-0.16590656800385106"/>
                  <c:y val="-5.0053012570944827E-2"/>
                </c:manualLayout>
              </c:layout>
              <c:numFmt formatCode="0.0%" sourceLinked="0"/>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8257747370828051"/>
                      <c:h val="0.10302304584603703"/>
                    </c:manualLayout>
                  </c15:layout>
                </c:ext>
                <c:ext xmlns:c16="http://schemas.microsoft.com/office/drawing/2014/chart" uri="{C3380CC4-5D6E-409C-BE32-E72D297353CC}">
                  <c16:uniqueId val="{00000004-D3C8-42CD-B103-99C5C362A521}"/>
                </c:ext>
              </c:extLst>
            </c:dLbl>
            <c:dLbl>
              <c:idx val="3"/>
              <c:layout>
                <c:manualLayout>
                  <c:x val="-0.17303977388675254"/>
                  <c:y val="-0.14356902215468187"/>
                </c:manualLayout>
              </c:layout>
              <c:numFmt formatCode="0.0%" sourceLinked="0"/>
              <c:spPr>
                <a:noFill/>
                <a:ln>
                  <a:noFill/>
                </a:ln>
                <a:effectLst/>
              </c:spPr>
              <c:txPr>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910824520324273"/>
                      <c:h val="0.10121094111404029"/>
                    </c:manualLayout>
                  </c15:layout>
                </c:ext>
                <c:ext xmlns:c16="http://schemas.microsoft.com/office/drawing/2014/chart" uri="{C3380CC4-5D6E-409C-BE32-E72D297353CC}">
                  <c16:uniqueId val="{00000005-D3C8-42CD-B103-99C5C362A521}"/>
                </c:ext>
              </c:extLst>
            </c:dLbl>
            <c:dLbl>
              <c:idx val="4"/>
              <c:layout>
                <c:manualLayout>
                  <c:x val="0.10273287330759515"/>
                  <c:y val="-0.15315751716700157"/>
                </c:manualLayout>
              </c:layout>
              <c:numFmt formatCode="0.00%" sourceLinked="0"/>
              <c:spPr/>
              <c:txPr>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4787539009519052"/>
                      <c:h val="5.5147681445046788E-2"/>
                    </c:manualLayout>
                  </c15:layout>
                </c:ext>
                <c:ext xmlns:c16="http://schemas.microsoft.com/office/drawing/2014/chart" uri="{C3380CC4-5D6E-409C-BE32-E72D297353CC}">
                  <c16:uniqueId val="{00000006-D3C8-42CD-B103-99C5C362A521}"/>
                </c:ext>
              </c:extLst>
            </c:dLbl>
            <c:dLbl>
              <c:idx val="5"/>
              <c:delete val="1"/>
              <c:extLst>
                <c:ext xmlns:c15="http://schemas.microsoft.com/office/drawing/2012/chart" uri="{CE6537A1-D6FC-4f65-9D91-7224C49458BB}"/>
                <c:ext xmlns:c16="http://schemas.microsoft.com/office/drawing/2014/chart" uri="{C3380CC4-5D6E-409C-BE32-E72D297353CC}">
                  <c16:uniqueId val="{00000007-D3C8-42CD-B103-99C5C362A521}"/>
                </c:ext>
              </c:extLst>
            </c:dLbl>
            <c:dLbl>
              <c:idx val="6"/>
              <c:layout>
                <c:manualLayout>
                  <c:x val="-0.24430262135023451"/>
                  <c:y val="-0.25934131556700335"/>
                </c:manualLayout>
              </c:layout>
              <c:numFmt formatCode="0.0%" sourceLinked="0"/>
              <c:spPr/>
              <c:txPr>
                <a:bodyPr/>
                <a:lstStyle/>
                <a:p>
                  <a:pPr algn="ct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8-D3C8-42CD-B103-99C5C362A521}"/>
                </c:ext>
              </c:extLst>
            </c:dLbl>
            <c:dLbl>
              <c:idx val="7"/>
              <c:layout>
                <c:manualLayout>
                  <c:x val="0.1393174047597264"/>
                  <c:y val="-0.19764944629931169"/>
                </c:manualLayout>
              </c:layout>
              <c:numFmt formatCode="0.00%" sourceLinked="0"/>
              <c:spPr/>
              <c:txPr>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9-D3C8-42CD-B103-99C5C362A521}"/>
                </c:ext>
              </c:extLst>
            </c:dLbl>
            <c:dLbl>
              <c:idx val="8"/>
              <c:layout>
                <c:manualLayout>
                  <c:x val="0.16894859471325335"/>
                  <c:y val="-0.15292684411204183"/>
                </c:manualLayout>
              </c:layout>
              <c:numFmt formatCode="0.000%" sourceLinked="0"/>
              <c:spPr/>
              <c:txPr>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A-D3C8-42CD-B103-99C5C362A521}"/>
                </c:ext>
              </c:extLst>
            </c:dLbl>
            <c:dLbl>
              <c:idx val="9"/>
              <c:delete val="1"/>
              <c:extLst>
                <c:ext xmlns:c15="http://schemas.microsoft.com/office/drawing/2012/chart" uri="{CE6537A1-D6FC-4f65-9D91-7224C49458BB}"/>
                <c:ext xmlns:c16="http://schemas.microsoft.com/office/drawing/2014/chart" uri="{C3380CC4-5D6E-409C-BE32-E72D297353CC}">
                  <c16:uniqueId val="{0000000B-D3C8-42CD-B103-99C5C362A521}"/>
                </c:ext>
              </c:extLst>
            </c:dLbl>
            <c:numFmt formatCode="0%" sourceLinked="0"/>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cat>
            <c:strRef>
              <c:f>'13.F-gas'!$V$17:$V$22</c:f>
              <c:strCache>
                <c:ptCount val="6"/>
                <c:pt idx="0">
                  <c:v>半導体製造</c:v>
                </c:pt>
                <c:pt idx="1">
                  <c:v>溶剤</c:v>
                </c:pt>
                <c:pt idx="2">
                  <c:v>液晶製造</c:v>
                </c:pt>
                <c:pt idx="3">
                  <c:v>PFCs製造時の漏出</c:v>
                </c:pt>
                <c:pt idx="4">
                  <c:v>その他</c:v>
                </c:pt>
                <c:pt idx="5">
                  <c:v>アルミニウム精錬</c:v>
                </c:pt>
              </c:strCache>
            </c:strRef>
          </c:cat>
          <c:val>
            <c:numRef>
              <c:f>'13.F-gas'!$BB$51:$BB$56</c:f>
              <c:numCache>
                <c:formatCode>0.0%</c:formatCode>
                <c:ptCount val="6"/>
                <c:pt idx="0">
                  <c:v>0.52587510643276181</c:v>
                </c:pt>
                <c:pt idx="1">
                  <c:v>0.42249130374395821</c:v>
                </c:pt>
                <c:pt idx="2">
                  <c:v>2.3961552773370372E-2</c:v>
                </c:pt>
                <c:pt idx="3">
                  <c:v>2.2111975949372975E-2</c:v>
                </c:pt>
                <c:pt idx="4" formatCode="#0.00%;[Red]\-#0.00%">
                  <c:v>5.5600611005365069E-3</c:v>
                </c:pt>
                <c:pt idx="5" formatCode="0.00%">
                  <c:v>0</c:v>
                </c:pt>
              </c:numCache>
            </c:numRef>
          </c:val>
          <c:extLst>
            <c:ext xmlns:c16="http://schemas.microsoft.com/office/drawing/2014/chart" uri="{C3380CC4-5D6E-409C-BE32-E72D297353CC}">
              <c16:uniqueId val="{0000000C-D3C8-42CD-B103-99C5C362A521}"/>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txPr>
    <a:bodyPr/>
    <a:lstStyle/>
    <a:p>
      <a:pPr>
        <a:defRPr>
          <a:latin typeface="Century" panose="02040604050505020304" pitchFamily="18" charset="0"/>
        </a:defRPr>
      </a:pPr>
      <a:endParaRPr lang="ja-JP"/>
    </a:p>
  </c:txPr>
  <c:printSettings>
    <c:headerFooter alignWithMargins="0"/>
    <c:pageMargins b="0.98399999999999999" l="0.78700000000000003" r="0.78700000000000003" t="0.98399999999999999" header="0.51200000000000001" footer="0.51200000000000001"/>
    <c:pageSetup/>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8270069909612199"/>
          <c:y val="0.25313051686102339"/>
          <c:w val="0.62046741105362657"/>
          <c:h val="0.62348955315635857"/>
        </c:manualLayout>
      </c:layout>
      <c:doughnutChart>
        <c:varyColors val="1"/>
        <c:ser>
          <c:idx val="1"/>
          <c:order val="0"/>
          <c:tx>
            <c:strRef>
              <c:f>'リンク切公表時非表示（グラフの添え物）'!$AP$49</c:f>
              <c:strCache>
                <c:ptCount val="1"/>
                <c:pt idx="0">
                  <c:v>2005年</c:v>
                </c:pt>
              </c:strCache>
            </c:strRef>
          </c:tx>
          <c:spPr>
            <a:noFill/>
            <a:ln>
              <a:noFill/>
            </a:ln>
          </c:spPr>
          <c:dLbls>
            <c:dLbl>
              <c:idx val="0"/>
              <c:layout>
                <c:manualLayout>
                  <c:x val="-3.0208679320772348E-3"/>
                  <c:y val="-0.11542922629181905"/>
                </c:manualLayout>
              </c:layout>
              <c:tx>
                <c:rich>
                  <a:bodyPr/>
                  <a:lstStyle/>
                  <a:p>
                    <a:pPr>
                      <a:defRPr>
                        <a:latin typeface="Century" panose="02040604050505020304" pitchFamily="18" charset="0"/>
                      </a:defRPr>
                    </a:pPr>
                    <a:fld id="{CBB5B11C-B4EE-49B2-9D6D-81ABBE77164B}" type="SERIESNAME">
                      <a:rPr lang="ja-JP" altLang="en-US" sz="1200" baseline="0">
                        <a:latin typeface="Century" panose="02040604050505020304" pitchFamily="18" charset="0"/>
                      </a:rPr>
                      <a:pPr>
                        <a:defRPr>
                          <a:latin typeface="Century" panose="02040604050505020304" pitchFamily="18" charset="0"/>
                        </a:defRPr>
                      </a:pPr>
                      <a:t>[系列名]</a:t>
                    </a:fld>
                    <a:endParaRPr lang="ja-JP" altLang="en-US" sz="1200" baseline="0">
                      <a:latin typeface="Century" panose="02040604050505020304" pitchFamily="18" charset="0"/>
                    </a:endParaRPr>
                  </a:p>
                  <a:p>
                    <a:pPr>
                      <a:defRPr>
                        <a:latin typeface="Century" panose="02040604050505020304" pitchFamily="18" charset="0"/>
                      </a:defRPr>
                    </a:pPr>
                    <a:fld id="{3015D1E3-44A1-46DB-94A0-1930BA717861}" type="VALUE">
                      <a:rPr lang="ja-JP" altLang="en-US" sz="1200">
                        <a:latin typeface="Century" panose="02040604050505020304" pitchFamily="18" charset="0"/>
                      </a:rPr>
                      <a:pPr>
                        <a:defRPr>
                          <a:latin typeface="Century" panose="02040604050505020304" pitchFamily="18" charset="0"/>
                        </a:defRPr>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60363678986458802"/>
                      <c:h val="0.1304333128375483"/>
                    </c:manualLayout>
                  </c15:layout>
                  <c15:dlblFieldTable/>
                  <c15:showDataLabelsRange val="0"/>
                </c:ext>
                <c:ext xmlns:c16="http://schemas.microsoft.com/office/drawing/2014/chart" uri="{C3380CC4-5D6E-409C-BE32-E72D297353CC}">
                  <c16:uniqueId val="{00000000-71A2-4DA9-BCE7-B40EF51E5914}"/>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'13.F-gas'!$V$24:$V$29</c:f>
              <c:strCache>
                <c:ptCount val="6"/>
                <c:pt idx="0">
                  <c:v>粒子加速器等</c:v>
                </c:pt>
                <c:pt idx="1">
                  <c:v>電気絶縁ガス使用機器</c:v>
                </c:pt>
                <c:pt idx="2">
                  <c:v>マグネシウム鋳造</c:v>
                </c:pt>
                <c:pt idx="3">
                  <c:v>半導体製造</c:v>
                </c:pt>
                <c:pt idx="4">
                  <c:v>液晶製造</c:v>
                </c:pt>
                <c:pt idx="5">
                  <c:v>SF6 製造時の漏出</c:v>
                </c:pt>
              </c:strCache>
            </c:strRef>
          </c:cat>
          <c:val>
            <c:numRef>
              <c:f>'リンク切公表時非表示（グラフの添え物）'!$AP$59</c:f>
              <c:numCache>
                <c:formatCode>#,##0"万トン"</c:formatCode>
                <c:ptCount val="1"/>
                <c:pt idx="0">
                  <c:v>510</c:v>
                </c:pt>
              </c:numCache>
            </c:numRef>
          </c:val>
          <c:extLst>
            <c:ext xmlns:c16="http://schemas.microsoft.com/office/drawing/2014/chart" uri="{C3380CC4-5D6E-409C-BE32-E72D297353CC}">
              <c16:uniqueId val="{00000001-71A2-4DA9-BCE7-B40EF51E5914}"/>
            </c:ext>
          </c:extLst>
        </c:ser>
        <c:ser>
          <c:idx val="0"/>
          <c:order val="1"/>
          <c:tx>
            <c:strRef>
              <c:f>'13.F-gas'!$AP$38</c:f>
              <c:strCache>
                <c:ptCount val="1"/>
                <c:pt idx="0">
                  <c:v>2005</c:v>
                </c:pt>
              </c:strCache>
            </c:strRef>
          </c:tx>
          <c:spPr>
            <a:ln>
              <a:solidFill>
                <a:schemeClr val="tx1"/>
              </a:solidFill>
            </a:ln>
          </c:spPr>
          <c:dLbls>
            <c:dLbl>
              <c:idx val="0"/>
              <c:layout>
                <c:manualLayout>
                  <c:x val="7.5178718464388061E-2"/>
                  <c:y val="-0.11705965435678498"/>
                </c:manualLayout>
              </c:layout>
              <c:numFmt formatCode="0.0%" sourceLinked="0"/>
              <c:spPr>
                <a:noFill/>
                <a:ln>
                  <a:noFill/>
                </a:ln>
                <a:effectLst/>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113560799339528"/>
                      <c:h val="0.10302162729277434"/>
                    </c:manualLayout>
                  </c15:layout>
                </c:ext>
                <c:ext xmlns:c16="http://schemas.microsoft.com/office/drawing/2014/chart" uri="{C3380CC4-5D6E-409C-BE32-E72D297353CC}">
                  <c16:uniqueId val="{00000002-71A2-4DA9-BCE7-B40EF51E5914}"/>
                </c:ext>
              </c:extLst>
            </c:dLbl>
            <c:dLbl>
              <c:idx val="1"/>
              <c:layout>
                <c:manualLayout>
                  <c:x val="0.13586205328601472"/>
                  <c:y val="-0.11637187839463439"/>
                </c:manualLayout>
              </c:layout>
              <c:numFmt formatCode="0.0%" sourceLinked="0"/>
              <c:spPr>
                <a:noFill/>
                <a:ln>
                  <a:noFill/>
                </a:ln>
                <a:effectLst/>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2439226956699426"/>
                      <c:h val="0.14882766545665113"/>
                    </c:manualLayout>
                  </c15:layout>
                </c:ext>
                <c:ext xmlns:c16="http://schemas.microsoft.com/office/drawing/2014/chart" uri="{C3380CC4-5D6E-409C-BE32-E72D297353CC}">
                  <c16:uniqueId val="{00000003-71A2-4DA9-BCE7-B40EF51E5914}"/>
                </c:ext>
              </c:extLst>
            </c:dLbl>
            <c:dLbl>
              <c:idx val="2"/>
              <c:layout>
                <c:manualLayout>
                  <c:x val="0.21774563795160762"/>
                  <c:y val="0.10938975271140457"/>
                </c:manualLayout>
              </c:layout>
              <c:numFmt formatCode="0.0%" sourceLinked="0"/>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2016093290244046"/>
                      <c:h val="0.10302295299817557"/>
                    </c:manualLayout>
                  </c15:layout>
                </c:ext>
                <c:ext xmlns:c16="http://schemas.microsoft.com/office/drawing/2014/chart" uri="{C3380CC4-5D6E-409C-BE32-E72D297353CC}">
                  <c16:uniqueId val="{00000004-71A2-4DA9-BCE7-B40EF51E5914}"/>
                </c:ext>
              </c:extLst>
            </c:dLbl>
            <c:dLbl>
              <c:idx val="3"/>
              <c:layout>
                <c:manualLayout>
                  <c:x val="-0.16696459925373502"/>
                  <c:y val="0.1124020535706947"/>
                </c:manualLayout>
              </c:layout>
              <c:numFmt formatCode="0.0%" sourceLinked="0"/>
              <c:spPr>
                <a:noFill/>
                <a:ln>
                  <a:noFill/>
                </a:ln>
                <a:effectLst/>
              </c:spPr>
              <c:txPr>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0235438875792516"/>
                      <c:h val="0.10796385702850558"/>
                    </c:manualLayout>
                  </c15:layout>
                </c:ext>
                <c:ext xmlns:c16="http://schemas.microsoft.com/office/drawing/2014/chart" uri="{C3380CC4-5D6E-409C-BE32-E72D297353CC}">
                  <c16:uniqueId val="{00000005-71A2-4DA9-BCE7-B40EF51E5914}"/>
                </c:ext>
              </c:extLst>
            </c:dLbl>
            <c:dLbl>
              <c:idx val="4"/>
              <c:layout>
                <c:manualLayout>
                  <c:x val="-0.15098686133916023"/>
                  <c:y val="6.8036140285020252E-2"/>
                </c:manualLayout>
              </c:layout>
              <c:numFmt formatCode="0.0%" sourceLinked="0"/>
              <c:spPr/>
              <c:txPr>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7171106802669286"/>
                      <c:h val="9.8914591959808854E-2"/>
                    </c:manualLayout>
                  </c15:layout>
                </c:ext>
                <c:ext xmlns:c16="http://schemas.microsoft.com/office/drawing/2014/chart" uri="{C3380CC4-5D6E-409C-BE32-E72D297353CC}">
                  <c16:uniqueId val="{00000006-71A2-4DA9-BCE7-B40EF51E5914}"/>
                </c:ext>
              </c:extLst>
            </c:dLbl>
            <c:dLbl>
              <c:idx val="5"/>
              <c:layout>
                <c:manualLayout>
                  <c:x val="-3.7555036832089661E-2"/>
                  <c:y val="-0.14198806199790898"/>
                </c:manualLayout>
              </c:layout>
              <c:numFmt formatCode="0.0%" sourceLinked="0"/>
              <c:spPr/>
              <c:txPr>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0899287167747164"/>
                      <c:h val="0.10794561059955153"/>
                    </c:manualLayout>
                  </c15:layout>
                </c:ext>
                <c:ext xmlns:c16="http://schemas.microsoft.com/office/drawing/2014/chart" uri="{C3380CC4-5D6E-409C-BE32-E72D297353CC}">
                  <c16:uniqueId val="{00000007-71A2-4DA9-BCE7-B40EF51E5914}"/>
                </c:ext>
              </c:extLst>
            </c:dLbl>
            <c:dLbl>
              <c:idx val="6"/>
              <c:layout>
                <c:manualLayout>
                  <c:x val="-0.24430262135023451"/>
                  <c:y val="-0.25934131556700335"/>
                </c:manualLayout>
              </c:layout>
              <c:numFmt formatCode="0.0%" sourceLinked="0"/>
              <c:spPr/>
              <c:txPr>
                <a:bodyPr/>
                <a:lstStyle/>
                <a:p>
                  <a:pPr algn="ct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8-71A2-4DA9-BCE7-B40EF51E5914}"/>
                </c:ext>
              </c:extLst>
            </c:dLbl>
            <c:dLbl>
              <c:idx val="7"/>
              <c:layout>
                <c:manualLayout>
                  <c:x val="0.1393174047597264"/>
                  <c:y val="-0.19764944629931169"/>
                </c:manualLayout>
              </c:layout>
              <c:numFmt formatCode="0.0%" sourceLinked="0"/>
              <c:spPr/>
              <c:txPr>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9-71A2-4DA9-BCE7-B40EF51E5914}"/>
                </c:ext>
              </c:extLst>
            </c:dLbl>
            <c:dLbl>
              <c:idx val="8"/>
              <c:layout>
                <c:manualLayout>
                  <c:x val="0.16894859471325335"/>
                  <c:y val="-0.15292684411204183"/>
                </c:manualLayout>
              </c:layout>
              <c:numFmt formatCode="0.0%" sourceLinked="0"/>
              <c:spPr/>
              <c:txPr>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A-71A2-4DA9-BCE7-B40EF51E5914}"/>
                </c:ext>
              </c:extLst>
            </c:dLbl>
            <c:dLbl>
              <c:idx val="9"/>
              <c:delete val="1"/>
              <c:extLst>
                <c:ext xmlns:c15="http://schemas.microsoft.com/office/drawing/2012/chart" uri="{CE6537A1-D6FC-4f65-9D91-7224C49458BB}"/>
                <c:ext xmlns:c16="http://schemas.microsoft.com/office/drawing/2014/chart" uri="{C3380CC4-5D6E-409C-BE32-E72D297353CC}">
                  <c16:uniqueId val="{0000000B-71A2-4DA9-BCE7-B40EF51E5914}"/>
                </c:ext>
              </c:extLst>
            </c:dLbl>
            <c:numFmt formatCode="0.0%" sourceLinked="0"/>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cat>
            <c:strRef>
              <c:f>'13.F-gas'!$V$24:$V$29</c:f>
              <c:strCache>
                <c:ptCount val="6"/>
                <c:pt idx="0">
                  <c:v>粒子加速器等</c:v>
                </c:pt>
                <c:pt idx="1">
                  <c:v>電気絶縁ガス使用機器</c:v>
                </c:pt>
                <c:pt idx="2">
                  <c:v>マグネシウム鋳造</c:v>
                </c:pt>
                <c:pt idx="3">
                  <c:v>半導体製造</c:v>
                </c:pt>
                <c:pt idx="4">
                  <c:v>液晶製造</c:v>
                </c:pt>
                <c:pt idx="5">
                  <c:v>SF6 製造時の漏出</c:v>
                </c:pt>
              </c:strCache>
            </c:strRef>
          </c:cat>
          <c:val>
            <c:numRef>
              <c:f>'13.F-gas'!$AP$58:$AP$63</c:f>
              <c:numCache>
                <c:formatCode>0.0%</c:formatCode>
                <c:ptCount val="6"/>
                <c:pt idx="0">
                  <c:v>0.17164709812272469</c:v>
                </c:pt>
                <c:pt idx="1">
                  <c:v>0.17799661254383842</c:v>
                </c:pt>
                <c:pt idx="2">
                  <c:v>0.21849282375759529</c:v>
                </c:pt>
                <c:pt idx="3">
                  <c:v>0.10690808064032198</c:v>
                </c:pt>
                <c:pt idx="4">
                  <c:v>0.14085904237720445</c:v>
                </c:pt>
                <c:pt idx="5">
                  <c:v>0.1840963425583152</c:v>
                </c:pt>
              </c:numCache>
            </c:numRef>
          </c:val>
          <c:extLst>
            <c:ext xmlns:c16="http://schemas.microsoft.com/office/drawing/2014/chart" uri="{C3380CC4-5D6E-409C-BE32-E72D297353CC}">
              <c16:uniqueId val="{0000000C-71A2-4DA9-BCE7-B40EF51E5914}"/>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txPr>
    <a:bodyPr/>
    <a:lstStyle/>
    <a:p>
      <a:pPr>
        <a:defRPr>
          <a:latin typeface="Century" panose="02040604050505020304" pitchFamily="18" charset="0"/>
        </a:defRPr>
      </a:pPr>
      <a:endParaRPr lang="ja-JP"/>
    </a:p>
  </c:txPr>
  <c:printSettings>
    <c:headerFooter alignWithMargins="0"/>
    <c:pageMargins b="0.98399999999999999" l="0.78700000000000003" r="0.78700000000000003" t="0.98399999999999999" header="0.51200000000000001" footer="0.51200000000000001"/>
    <c:pageSetup/>
  </c:printSettings>
  <c:userShapes r:id="rId2"/>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0216853076162109"/>
          <c:y val="0.26420990476927825"/>
          <c:w val="0.6264099639434122"/>
          <c:h val="0.6375831005211966"/>
        </c:manualLayout>
      </c:layout>
      <c:doughnutChart>
        <c:varyColors val="1"/>
        <c:ser>
          <c:idx val="1"/>
          <c:order val="0"/>
          <c:tx>
            <c:strRef>
              <c:f>'リンク切公表時非表示（グラフの添え物）'!$AX$49</c:f>
              <c:strCache>
                <c:ptCount val="1"/>
                <c:pt idx="0">
                  <c:v>2013年</c:v>
                </c:pt>
              </c:strCache>
            </c:strRef>
          </c:tx>
          <c:spPr>
            <a:noFill/>
            <a:ln>
              <a:noFill/>
            </a:ln>
          </c:spPr>
          <c:dLbls>
            <c:dLbl>
              <c:idx val="0"/>
              <c:layout>
                <c:manualLayout>
                  <c:x val="-1.3733393769996332E-3"/>
                  <c:y val="-0.10632306841645259"/>
                </c:manualLayout>
              </c:layout>
              <c:tx>
                <c:rich>
                  <a:bodyPr/>
                  <a:lstStyle/>
                  <a:p>
                    <a:pPr>
                      <a:defRPr/>
                    </a:pPr>
                    <a:fld id="{CBB5B11C-B4EE-49B2-9D6D-81ABBE77164B}" type="SERIESNAME">
                      <a:rPr lang="ja-JP" altLang="en-US" sz="1200" baseline="0"/>
                      <a:pPr>
                        <a:defRPr/>
                      </a:pPr>
                      <a:t>[系列名]</a:t>
                    </a:fld>
                    <a:endParaRPr lang="ja-JP" altLang="en-US" sz="1200" baseline="0"/>
                  </a:p>
                  <a:p>
                    <a:pPr>
                      <a:defRPr/>
                    </a:pPr>
                    <a:fld id="{3015D1E3-44A1-46DB-94A0-1930BA717861}" type="VALUE">
                      <a:rPr lang="ja-JP" altLang="en-US" sz="1200"/>
                      <a:pPr>
                        <a:defRPr/>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60738819284917511"/>
                      <c:h val="0.12668635722629415"/>
                    </c:manualLayout>
                  </c15:layout>
                  <c15:dlblFieldTable/>
                  <c15:showDataLabelsRange val="0"/>
                </c:ext>
                <c:ext xmlns:c16="http://schemas.microsoft.com/office/drawing/2014/chart" uri="{C3380CC4-5D6E-409C-BE32-E72D297353CC}">
                  <c16:uniqueId val="{00000000-163A-4BE1-A201-D778E35AE6F6}"/>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'13.F-gas'!$V$24:$V$29</c:f>
              <c:strCache>
                <c:ptCount val="6"/>
                <c:pt idx="0">
                  <c:v>粒子加速器等</c:v>
                </c:pt>
                <c:pt idx="1">
                  <c:v>電気絶縁ガス使用機器</c:v>
                </c:pt>
                <c:pt idx="2">
                  <c:v>マグネシウム鋳造</c:v>
                </c:pt>
                <c:pt idx="3">
                  <c:v>半導体製造</c:v>
                </c:pt>
                <c:pt idx="4">
                  <c:v>液晶製造</c:v>
                </c:pt>
                <c:pt idx="5">
                  <c:v>SF6 製造時の漏出</c:v>
                </c:pt>
              </c:strCache>
            </c:strRef>
          </c:cat>
          <c:val>
            <c:numRef>
              <c:f>'リンク切公表時非表示（グラフの添え物）'!$AX$59</c:f>
              <c:numCache>
                <c:formatCode>#,##0"万トン"</c:formatCode>
                <c:ptCount val="1"/>
                <c:pt idx="0">
                  <c:v>210</c:v>
                </c:pt>
              </c:numCache>
            </c:numRef>
          </c:val>
          <c:extLst>
            <c:ext xmlns:c16="http://schemas.microsoft.com/office/drawing/2014/chart" uri="{C3380CC4-5D6E-409C-BE32-E72D297353CC}">
              <c16:uniqueId val="{00000001-163A-4BE1-A201-D778E35AE6F6}"/>
            </c:ext>
          </c:extLst>
        </c:ser>
        <c:ser>
          <c:idx val="0"/>
          <c:order val="1"/>
          <c:tx>
            <c:strRef>
              <c:f>'13.F-gas'!$AX$38</c:f>
              <c:strCache>
                <c:ptCount val="1"/>
                <c:pt idx="0">
                  <c:v>2013</c:v>
                </c:pt>
              </c:strCache>
            </c:strRef>
          </c:tx>
          <c:spPr>
            <a:ln>
              <a:solidFill>
                <a:schemeClr val="tx1"/>
              </a:solidFill>
            </a:ln>
          </c:spPr>
          <c:dLbls>
            <c:dLbl>
              <c:idx val="0"/>
              <c:layout>
                <c:manualLayout>
                  <c:x val="1.4986931323571224E-2"/>
                  <c:y val="-0.23154757280575208"/>
                </c:manualLayout>
              </c:layout>
              <c:numFmt formatCode="0.0%" sourceLinked="0"/>
              <c:spPr>
                <a:noFill/>
                <a:ln>
                  <a:noFill/>
                </a:ln>
                <a:effectLst/>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113560799339528"/>
                      <c:h val="0.10302162729277434"/>
                    </c:manualLayout>
                  </c15:layout>
                </c:ext>
                <c:ext xmlns:c16="http://schemas.microsoft.com/office/drawing/2014/chart" uri="{C3380CC4-5D6E-409C-BE32-E72D297353CC}">
                  <c16:uniqueId val="{00000002-163A-4BE1-A201-D778E35AE6F6}"/>
                </c:ext>
              </c:extLst>
            </c:dLbl>
            <c:dLbl>
              <c:idx val="1"/>
              <c:layout>
                <c:manualLayout>
                  <c:x val="-0.22078121663715089"/>
                  <c:y val="9.5894109215727996E-2"/>
                </c:manualLayout>
              </c:layout>
              <c:numFmt formatCode="0.0%" sourceLinked="0"/>
              <c:spPr>
                <a:noFill/>
                <a:ln>
                  <a:noFill/>
                </a:ln>
                <a:effectLst/>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46902120986307"/>
                      <c:h val="0.1490808840723804"/>
                    </c:manualLayout>
                  </c15:layout>
                </c:ext>
                <c:ext xmlns:c16="http://schemas.microsoft.com/office/drawing/2014/chart" uri="{C3380CC4-5D6E-409C-BE32-E72D297353CC}">
                  <c16:uniqueId val="{00000003-163A-4BE1-A201-D778E35AE6F6}"/>
                </c:ext>
              </c:extLst>
            </c:dLbl>
            <c:dLbl>
              <c:idx val="2"/>
              <c:layout>
                <c:manualLayout>
                  <c:x val="-0.2257017450681007"/>
                  <c:y val="6.6429915931801267E-2"/>
                </c:manualLayout>
              </c:layout>
              <c:numFmt formatCode="0.0%" sourceLinked="0"/>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1599076800240883"/>
                      <c:h val="0.10811173658961193"/>
                    </c:manualLayout>
                  </c15:layout>
                </c:ext>
                <c:ext xmlns:c16="http://schemas.microsoft.com/office/drawing/2014/chart" uri="{C3380CC4-5D6E-409C-BE32-E72D297353CC}">
                  <c16:uniqueId val="{00000004-163A-4BE1-A201-D778E35AE6F6}"/>
                </c:ext>
              </c:extLst>
            </c:dLbl>
            <c:dLbl>
              <c:idx val="3"/>
              <c:layout>
                <c:manualLayout>
                  <c:x val="-0.16351842406718248"/>
                  <c:y val="-3.5758782069145081E-2"/>
                </c:manualLayout>
              </c:layout>
              <c:numFmt formatCode="0.0%" sourceLinked="0"/>
              <c:spPr>
                <a:noFill/>
                <a:ln>
                  <a:noFill/>
                </a:ln>
                <a:effectLst/>
              </c:spPr>
              <c:txPr>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0235438875792516"/>
                      <c:h val="0.10796385702850558"/>
                    </c:manualLayout>
                  </c15:layout>
                </c:ext>
                <c:ext xmlns:c16="http://schemas.microsoft.com/office/drawing/2014/chart" uri="{C3380CC4-5D6E-409C-BE32-E72D297353CC}">
                  <c16:uniqueId val="{00000005-163A-4BE1-A201-D778E35AE6F6}"/>
                </c:ext>
              </c:extLst>
            </c:dLbl>
            <c:dLbl>
              <c:idx val="4"/>
              <c:layout>
                <c:manualLayout>
                  <c:x val="-0.15446553742637742"/>
                  <c:y val="-8.0212070441621638E-2"/>
                </c:manualLayout>
              </c:layout>
              <c:numFmt formatCode="0.0%" sourceLinked="0"/>
              <c:spPr/>
              <c:txPr>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7866861112648097"/>
                      <c:h val="9.8914591959808854E-2"/>
                    </c:manualLayout>
                  </c15:layout>
                </c:ext>
                <c:ext xmlns:c16="http://schemas.microsoft.com/office/drawing/2014/chart" uri="{C3380CC4-5D6E-409C-BE32-E72D297353CC}">
                  <c16:uniqueId val="{00000006-163A-4BE1-A201-D778E35AE6F6}"/>
                </c:ext>
              </c:extLst>
            </c:dLbl>
            <c:dLbl>
              <c:idx val="5"/>
              <c:layout>
                <c:manualLayout>
                  <c:x val="-7.7479090391632977E-2"/>
                  <c:y val="-0.13356989855391768"/>
                </c:manualLayout>
              </c:layout>
              <c:numFmt formatCode="0.0%" sourceLinked="0"/>
              <c:spPr/>
              <c:txPr>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891682558535125"/>
                      <c:h val="0.10457827057488153"/>
                    </c:manualLayout>
                  </c15:layout>
                </c:ext>
                <c:ext xmlns:c16="http://schemas.microsoft.com/office/drawing/2014/chart" uri="{C3380CC4-5D6E-409C-BE32-E72D297353CC}">
                  <c16:uniqueId val="{00000007-163A-4BE1-A201-D778E35AE6F6}"/>
                </c:ext>
              </c:extLst>
            </c:dLbl>
            <c:dLbl>
              <c:idx val="6"/>
              <c:layout>
                <c:manualLayout>
                  <c:x val="-0.24430262135023451"/>
                  <c:y val="-0.25934131556700335"/>
                </c:manualLayout>
              </c:layout>
              <c:numFmt formatCode="0.0%" sourceLinked="0"/>
              <c:spPr/>
              <c:txPr>
                <a:bodyPr/>
                <a:lstStyle/>
                <a:p>
                  <a:pPr algn="ct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8-163A-4BE1-A201-D778E35AE6F6}"/>
                </c:ext>
              </c:extLst>
            </c:dLbl>
            <c:dLbl>
              <c:idx val="7"/>
              <c:layout>
                <c:manualLayout>
                  <c:x val="0.1393174047597264"/>
                  <c:y val="-0.19764944629931169"/>
                </c:manualLayout>
              </c:layout>
              <c:numFmt formatCode="0.0%" sourceLinked="0"/>
              <c:spPr/>
              <c:txPr>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9-163A-4BE1-A201-D778E35AE6F6}"/>
                </c:ext>
              </c:extLst>
            </c:dLbl>
            <c:dLbl>
              <c:idx val="8"/>
              <c:layout>
                <c:manualLayout>
                  <c:x val="0.16894859471325335"/>
                  <c:y val="-0.15292684411204183"/>
                </c:manualLayout>
              </c:layout>
              <c:numFmt formatCode="0.0%" sourceLinked="0"/>
              <c:spPr/>
              <c:txPr>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A-163A-4BE1-A201-D778E35AE6F6}"/>
                </c:ext>
              </c:extLst>
            </c:dLbl>
            <c:dLbl>
              <c:idx val="9"/>
              <c:delete val="1"/>
              <c:extLst>
                <c:ext xmlns:c15="http://schemas.microsoft.com/office/drawing/2012/chart" uri="{CE6537A1-D6FC-4f65-9D91-7224C49458BB}"/>
                <c:ext xmlns:c16="http://schemas.microsoft.com/office/drawing/2014/chart" uri="{C3380CC4-5D6E-409C-BE32-E72D297353CC}">
                  <c16:uniqueId val="{0000000B-163A-4BE1-A201-D778E35AE6F6}"/>
                </c:ext>
              </c:extLst>
            </c:dLbl>
            <c:numFmt formatCode="0.0%" sourceLinked="0"/>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cat>
            <c:strRef>
              <c:f>'13.F-gas'!$V$24:$V$29</c:f>
              <c:strCache>
                <c:ptCount val="6"/>
                <c:pt idx="0">
                  <c:v>粒子加速器等</c:v>
                </c:pt>
                <c:pt idx="1">
                  <c:v>電気絶縁ガス使用機器</c:v>
                </c:pt>
                <c:pt idx="2">
                  <c:v>マグネシウム鋳造</c:v>
                </c:pt>
                <c:pt idx="3">
                  <c:v>半導体製造</c:v>
                </c:pt>
                <c:pt idx="4">
                  <c:v>液晶製造</c:v>
                </c:pt>
                <c:pt idx="5">
                  <c:v>SF6 製造時の漏出</c:v>
                </c:pt>
              </c:strCache>
            </c:strRef>
          </c:cat>
          <c:val>
            <c:numRef>
              <c:f>'13.F-gas'!$AX$58:$AX$63</c:f>
              <c:numCache>
                <c:formatCode>0.0%</c:formatCode>
                <c:ptCount val="6"/>
                <c:pt idx="0">
                  <c:v>0.40696446733667679</c:v>
                </c:pt>
                <c:pt idx="1">
                  <c:v>0.30580519775369103</c:v>
                </c:pt>
                <c:pt idx="2">
                  <c:v>7.5934441427807586E-2</c:v>
                </c:pt>
                <c:pt idx="3">
                  <c:v>8.6337033312492095E-2</c:v>
                </c:pt>
                <c:pt idx="4">
                  <c:v>8.0808406367735813E-2</c:v>
                </c:pt>
                <c:pt idx="5">
                  <c:v>4.4150453801596705E-2</c:v>
                </c:pt>
              </c:numCache>
            </c:numRef>
          </c:val>
          <c:extLst>
            <c:ext xmlns:c16="http://schemas.microsoft.com/office/drawing/2014/chart" uri="{C3380CC4-5D6E-409C-BE32-E72D297353CC}">
              <c16:uniqueId val="{0000000C-163A-4BE1-A201-D778E35AE6F6}"/>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txPr>
    <a:bodyPr/>
    <a:lstStyle/>
    <a:p>
      <a:pPr>
        <a:defRPr>
          <a:latin typeface="Century" panose="02040604050505020304" pitchFamily="18" charset="0"/>
        </a:defRPr>
      </a:pPr>
      <a:endParaRPr lang="ja-JP"/>
    </a:p>
  </c:txPr>
  <c:printSettings>
    <c:headerFooter alignWithMargins="0"/>
    <c:pageMargins b="0.98399999999999999" l="0.78700000000000003" r="0.78700000000000003" t="0.98399999999999999" header="0.51200000000000001" footer="0.51200000000000001"/>
    <c:pageSetup/>
  </c:printSettings>
  <c:userShapes r:id="rId2"/>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9337061523242175"/>
          <c:y val="0.26420990476927825"/>
          <c:w val="0.6302753707017249"/>
          <c:h val="0.65219853799991934"/>
        </c:manualLayout>
      </c:layout>
      <c:doughnutChart>
        <c:varyColors val="1"/>
        <c:ser>
          <c:idx val="1"/>
          <c:order val="0"/>
          <c:tx>
            <c:strRef>
              <c:f>'リンク切公表時非表示（グラフの添え物）'!$BB$49</c:f>
              <c:strCache>
                <c:ptCount val="1"/>
                <c:pt idx="0">
                  <c:v>2017年</c:v>
                </c:pt>
              </c:strCache>
            </c:strRef>
          </c:tx>
          <c:spPr>
            <a:noFill/>
            <a:ln>
              <a:noFill/>
            </a:ln>
          </c:spPr>
          <c:dLbls>
            <c:dLbl>
              <c:idx val="0"/>
              <c:layout>
                <c:manualLayout>
                  <c:x val="-1.3733401193976116E-3"/>
                  <c:y val="-0.11144475114092869"/>
                </c:manualLayout>
              </c:layout>
              <c:tx>
                <c:rich>
                  <a:bodyPr/>
                  <a:lstStyle/>
                  <a:p>
                    <a:pPr>
                      <a:defRPr/>
                    </a:pPr>
                    <a:fld id="{CBB5B11C-B4EE-49B2-9D6D-81ABBE77164B}" type="SERIESNAME">
                      <a:rPr lang="ja-JP" altLang="en-US" sz="1200" baseline="0"/>
                      <a:pPr>
                        <a:defRPr/>
                      </a:pPr>
                      <a:t>[系列名]</a:t>
                    </a:fld>
                    <a:endParaRPr lang="ja-JP" altLang="en-US" sz="1200" baseline="0"/>
                  </a:p>
                  <a:p>
                    <a:pPr>
                      <a:defRPr/>
                    </a:pPr>
                    <a:fld id="{3015D1E3-44A1-46DB-94A0-1930BA717861}" type="VALUE">
                      <a:rPr lang="ja-JP" altLang="en-US" sz="1200"/>
                      <a:pPr>
                        <a:defRPr/>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60738825090094195"/>
                      <c:h val="0.13716798141430575"/>
                    </c:manualLayout>
                  </c15:layout>
                  <c15:dlblFieldTable/>
                  <c15:showDataLabelsRange val="0"/>
                </c:ext>
                <c:ext xmlns:c16="http://schemas.microsoft.com/office/drawing/2014/chart" uri="{C3380CC4-5D6E-409C-BE32-E72D297353CC}">
                  <c16:uniqueId val="{00000000-26BC-4725-A87F-A0ADF391034A}"/>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'13.F-gas'!$V$24:$V$29</c:f>
              <c:strCache>
                <c:ptCount val="6"/>
                <c:pt idx="0">
                  <c:v>粒子加速器等</c:v>
                </c:pt>
                <c:pt idx="1">
                  <c:v>電気絶縁ガス使用機器</c:v>
                </c:pt>
                <c:pt idx="2">
                  <c:v>マグネシウム鋳造</c:v>
                </c:pt>
                <c:pt idx="3">
                  <c:v>半導体製造</c:v>
                </c:pt>
                <c:pt idx="4">
                  <c:v>液晶製造</c:v>
                </c:pt>
                <c:pt idx="5">
                  <c:v>SF6 製造時の漏出</c:v>
                </c:pt>
              </c:strCache>
            </c:strRef>
          </c:cat>
          <c:val>
            <c:numRef>
              <c:f>'リンク切公表時非表示（グラフの添え物）'!$BB$59</c:f>
              <c:numCache>
                <c:formatCode>#,##0"万トン"</c:formatCode>
                <c:ptCount val="1"/>
                <c:pt idx="0">
                  <c:v>210</c:v>
                </c:pt>
              </c:numCache>
            </c:numRef>
          </c:val>
          <c:extLst>
            <c:ext xmlns:c16="http://schemas.microsoft.com/office/drawing/2014/chart" uri="{C3380CC4-5D6E-409C-BE32-E72D297353CC}">
              <c16:uniqueId val="{00000001-26BC-4725-A87F-A0ADF391034A}"/>
            </c:ext>
          </c:extLst>
        </c:ser>
        <c:ser>
          <c:idx val="0"/>
          <c:order val="1"/>
          <c:tx>
            <c:strRef>
              <c:f>'13.F-gas'!$BB$38</c:f>
              <c:strCache>
                <c:ptCount val="1"/>
                <c:pt idx="0">
                  <c:v>2017</c:v>
                </c:pt>
              </c:strCache>
            </c:strRef>
          </c:tx>
          <c:spPr>
            <a:ln>
              <a:solidFill>
                <a:schemeClr val="tx1"/>
              </a:solidFill>
            </a:ln>
          </c:spPr>
          <c:dLbls>
            <c:dLbl>
              <c:idx val="0"/>
              <c:layout>
                <c:manualLayout>
                  <c:x val="2.8717701437858185E-2"/>
                  <c:y val="-0.23154761022404075"/>
                </c:manualLayout>
              </c:layout>
              <c:numFmt formatCode="0.0%" sourceLinked="0"/>
              <c:spPr>
                <a:noFill/>
                <a:ln>
                  <a:noFill/>
                </a:ln>
                <a:effectLst/>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113560799339528"/>
                      <c:h val="0.10302162729277434"/>
                    </c:manualLayout>
                  </c15:layout>
                </c:ext>
                <c:ext xmlns:c16="http://schemas.microsoft.com/office/drawing/2014/chart" uri="{C3380CC4-5D6E-409C-BE32-E72D297353CC}">
                  <c16:uniqueId val="{00000002-26BC-4725-A87F-A0ADF391034A}"/>
                </c:ext>
              </c:extLst>
            </c:dLbl>
            <c:dLbl>
              <c:idx val="1"/>
              <c:layout>
                <c:manualLayout>
                  <c:x val="-0.24309363444286208"/>
                  <c:y val="7.9967790809192862E-2"/>
                </c:manualLayout>
              </c:layout>
              <c:numFmt formatCode="0.0%" sourceLinked="0"/>
              <c:spPr>
                <a:noFill/>
                <a:ln>
                  <a:noFill/>
                </a:ln>
                <a:effectLst/>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2439231524169678"/>
                      <c:h val="0.16695749846799374"/>
                    </c:manualLayout>
                  </c15:layout>
                </c:ext>
                <c:ext xmlns:c16="http://schemas.microsoft.com/office/drawing/2014/chart" uri="{C3380CC4-5D6E-409C-BE32-E72D297353CC}">
                  <c16:uniqueId val="{00000003-26BC-4725-A87F-A0ADF391034A}"/>
                </c:ext>
              </c:extLst>
            </c:dLbl>
            <c:dLbl>
              <c:idx val="2"/>
              <c:layout>
                <c:manualLayout>
                  <c:x val="-0.21368744830717834"/>
                  <c:y val="8.5355638120298338E-2"/>
                </c:manualLayout>
              </c:layout>
              <c:numFmt formatCode="0.0%" sourceLinked="0"/>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8509652029602078"/>
                      <c:h val="0.15353238372691427"/>
                    </c:manualLayout>
                  </c15:layout>
                </c:ext>
                <c:ext xmlns:c16="http://schemas.microsoft.com/office/drawing/2014/chart" uri="{C3380CC4-5D6E-409C-BE32-E72D297353CC}">
                  <c16:uniqueId val="{00000004-26BC-4725-A87F-A0ADF391034A}"/>
                </c:ext>
              </c:extLst>
            </c:dLbl>
            <c:dLbl>
              <c:idx val="3"/>
              <c:layout>
                <c:manualLayout>
                  <c:x val="-0.16351842406718248"/>
                  <c:y val="-3.5758782069145081E-2"/>
                </c:manualLayout>
              </c:layout>
              <c:numFmt formatCode="0.0%" sourceLinked="0"/>
              <c:spPr>
                <a:noFill/>
                <a:ln>
                  <a:noFill/>
                </a:ln>
                <a:effectLst/>
              </c:spPr>
              <c:txPr>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0235438875792516"/>
                      <c:h val="0.10796385702850558"/>
                    </c:manualLayout>
                  </c15:layout>
                </c:ext>
                <c:ext xmlns:c16="http://schemas.microsoft.com/office/drawing/2014/chart" uri="{C3380CC4-5D6E-409C-BE32-E72D297353CC}">
                  <c16:uniqueId val="{00000005-26BC-4725-A87F-A0ADF391034A}"/>
                </c:ext>
              </c:extLst>
            </c:dLbl>
            <c:dLbl>
              <c:idx val="4"/>
              <c:layout>
                <c:manualLayout>
                  <c:x val="-0.14760021917831662"/>
                  <c:y val="-7.3107918495894736E-2"/>
                </c:manualLayout>
              </c:layout>
              <c:numFmt formatCode="0.0%" sourceLinked="0"/>
              <c:spPr/>
              <c:txPr>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9239924762260255"/>
                      <c:h val="0.11312289585126267"/>
                    </c:manualLayout>
                  </c15:layout>
                </c:ext>
                <c:ext xmlns:c16="http://schemas.microsoft.com/office/drawing/2014/chart" uri="{C3380CC4-5D6E-409C-BE32-E72D297353CC}">
                  <c16:uniqueId val="{00000006-26BC-4725-A87F-A0ADF391034A}"/>
                </c:ext>
              </c:extLst>
            </c:dLbl>
            <c:dLbl>
              <c:idx val="5"/>
              <c:layout>
                <c:manualLayout>
                  <c:x val="-1.9123511144975361E-2"/>
                  <c:y val="-0.1548824082047851"/>
                </c:manualLayout>
              </c:layout>
              <c:numFmt formatCode="0.0%" sourceLinked="0"/>
              <c:spPr/>
              <c:txPr>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64942229708637"/>
                      <c:h val="0.10457834236781184"/>
                    </c:manualLayout>
                  </c15:layout>
                </c:ext>
                <c:ext xmlns:c16="http://schemas.microsoft.com/office/drawing/2014/chart" uri="{C3380CC4-5D6E-409C-BE32-E72D297353CC}">
                  <c16:uniqueId val="{00000007-26BC-4725-A87F-A0ADF391034A}"/>
                </c:ext>
              </c:extLst>
            </c:dLbl>
            <c:dLbl>
              <c:idx val="6"/>
              <c:layout>
                <c:manualLayout>
                  <c:x val="-0.24430262135023451"/>
                  <c:y val="-0.25934131556700335"/>
                </c:manualLayout>
              </c:layout>
              <c:numFmt formatCode="0.0%" sourceLinked="0"/>
              <c:spPr/>
              <c:txPr>
                <a:bodyPr/>
                <a:lstStyle/>
                <a:p>
                  <a:pPr algn="ct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8-26BC-4725-A87F-A0ADF391034A}"/>
                </c:ext>
              </c:extLst>
            </c:dLbl>
            <c:dLbl>
              <c:idx val="7"/>
              <c:layout>
                <c:manualLayout>
                  <c:x val="0.1393174047597264"/>
                  <c:y val="-0.19764944629931169"/>
                </c:manualLayout>
              </c:layout>
              <c:numFmt formatCode="0.0%" sourceLinked="0"/>
              <c:spPr/>
              <c:txPr>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9-26BC-4725-A87F-A0ADF391034A}"/>
                </c:ext>
              </c:extLst>
            </c:dLbl>
            <c:dLbl>
              <c:idx val="8"/>
              <c:layout>
                <c:manualLayout>
                  <c:x val="0.16894859471325335"/>
                  <c:y val="-0.15292684411204183"/>
                </c:manualLayout>
              </c:layout>
              <c:numFmt formatCode="0.0%" sourceLinked="0"/>
              <c:spPr/>
              <c:txPr>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A-26BC-4725-A87F-A0ADF391034A}"/>
                </c:ext>
              </c:extLst>
            </c:dLbl>
            <c:dLbl>
              <c:idx val="9"/>
              <c:delete val="1"/>
              <c:extLst>
                <c:ext xmlns:c15="http://schemas.microsoft.com/office/drawing/2012/chart" uri="{CE6537A1-D6FC-4f65-9D91-7224C49458BB}"/>
                <c:ext xmlns:c16="http://schemas.microsoft.com/office/drawing/2014/chart" uri="{C3380CC4-5D6E-409C-BE32-E72D297353CC}">
                  <c16:uniqueId val="{0000000B-26BC-4725-A87F-A0ADF391034A}"/>
                </c:ext>
              </c:extLst>
            </c:dLbl>
            <c:numFmt formatCode="0.0%" sourceLinked="0"/>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cat>
            <c:strRef>
              <c:f>'13.F-gas'!$V$24:$V$29</c:f>
              <c:strCache>
                <c:ptCount val="6"/>
                <c:pt idx="0">
                  <c:v>粒子加速器等</c:v>
                </c:pt>
                <c:pt idx="1">
                  <c:v>電気絶縁ガス使用機器</c:v>
                </c:pt>
                <c:pt idx="2">
                  <c:v>マグネシウム鋳造</c:v>
                </c:pt>
                <c:pt idx="3">
                  <c:v>半導体製造</c:v>
                </c:pt>
                <c:pt idx="4">
                  <c:v>液晶製造</c:v>
                </c:pt>
                <c:pt idx="5">
                  <c:v>SF6 製造時の漏出</c:v>
                </c:pt>
              </c:strCache>
            </c:strRef>
          </c:cat>
          <c:val>
            <c:numRef>
              <c:f>'13.F-gas'!$BB$58:$BB$63</c:f>
              <c:numCache>
                <c:formatCode>0.0%</c:formatCode>
                <c:ptCount val="6"/>
                <c:pt idx="0">
                  <c:v>0.40543077838024738</c:v>
                </c:pt>
                <c:pt idx="1">
                  <c:v>0.29035248897956423</c:v>
                </c:pt>
                <c:pt idx="2">
                  <c:v>0.11532693363197197</c:v>
                </c:pt>
                <c:pt idx="3">
                  <c:v>9.3645344065712594E-2</c:v>
                </c:pt>
                <c:pt idx="4">
                  <c:v>7.6183475990316829E-2</c:v>
                </c:pt>
                <c:pt idx="5">
                  <c:v>1.906097895218687E-2</c:v>
                </c:pt>
              </c:numCache>
            </c:numRef>
          </c:val>
          <c:extLst>
            <c:ext xmlns:c16="http://schemas.microsoft.com/office/drawing/2014/chart" uri="{C3380CC4-5D6E-409C-BE32-E72D297353CC}">
              <c16:uniqueId val="{0000000C-26BC-4725-A87F-A0ADF391034A}"/>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txPr>
    <a:bodyPr/>
    <a:lstStyle/>
    <a:p>
      <a:pPr>
        <a:defRPr>
          <a:latin typeface="Century" panose="02040604050505020304" pitchFamily="18" charset="0"/>
        </a:defRPr>
      </a:pPr>
      <a:endParaRPr lang="ja-JP"/>
    </a:p>
  </c:txPr>
  <c:printSettings>
    <c:headerFooter alignWithMargins="0"/>
    <c:pageMargins b="0.98399999999999999" l="0.78700000000000003" r="0.78700000000000003" t="0.98399999999999999" header="0.51200000000000001" footer="0.51200000000000001"/>
    <c:pageSetup/>
  </c:printSettings>
  <c:userShapes r:id="rId2"/>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2444595769485096"/>
          <c:y val="0.26277854125135902"/>
          <c:w val="0.63194569610218709"/>
          <c:h val="0.61312574529476005"/>
        </c:manualLayout>
      </c:layout>
      <c:doughnutChart>
        <c:varyColors val="1"/>
        <c:ser>
          <c:idx val="1"/>
          <c:order val="0"/>
          <c:tx>
            <c:strRef>
              <c:f>'リンク切公表時非表示（グラフの添え物）'!$BB$49</c:f>
              <c:strCache>
                <c:ptCount val="1"/>
                <c:pt idx="0">
                  <c:v>2017年</c:v>
                </c:pt>
              </c:strCache>
            </c:strRef>
          </c:tx>
          <c:spPr>
            <a:noFill/>
            <a:ln>
              <a:noFill/>
            </a:ln>
          </c:spPr>
          <c:dLbls>
            <c:dLbl>
              <c:idx val="0"/>
              <c:layout>
                <c:manualLayout>
                  <c:x val="-3.1818460707634015E-3"/>
                  <c:y val="-0.12393000835302817"/>
                </c:manualLayout>
              </c:layout>
              <c:tx>
                <c:rich>
                  <a:bodyPr/>
                  <a:lstStyle/>
                  <a:p>
                    <a:pPr>
                      <a:defRPr>
                        <a:latin typeface="Century" panose="02040604050505020304" pitchFamily="18" charset="0"/>
                      </a:defRPr>
                    </a:pPr>
                    <a:fld id="{CBB5B11C-B4EE-49B2-9D6D-81ABBE77164B}" type="SERIESNAME">
                      <a:rPr lang="ja-JP" altLang="en-US" sz="1200" baseline="0">
                        <a:latin typeface="Century" panose="02040604050505020304" pitchFamily="18" charset="0"/>
                      </a:rPr>
                      <a:pPr>
                        <a:defRPr>
                          <a:latin typeface="Century" panose="02040604050505020304" pitchFamily="18" charset="0"/>
                        </a:defRPr>
                      </a:pPr>
                      <a:t>[系列名]</a:t>
                    </a:fld>
                    <a:endParaRPr lang="ja-JP" altLang="en-US" sz="1200" baseline="0">
                      <a:latin typeface="Century" panose="02040604050505020304" pitchFamily="18" charset="0"/>
                    </a:endParaRPr>
                  </a:p>
                  <a:p>
                    <a:pPr>
                      <a:defRPr>
                        <a:latin typeface="Century" panose="02040604050505020304" pitchFamily="18" charset="0"/>
                      </a:defRPr>
                    </a:pPr>
                    <a:fld id="{3015D1E3-44A1-46DB-94A0-1930BA717861}" type="VALUE">
                      <a:rPr lang="ja-JP" altLang="en-US" sz="1200">
                        <a:latin typeface="Century" panose="02040604050505020304" pitchFamily="18" charset="0"/>
                      </a:rPr>
                      <a:pPr>
                        <a:defRPr>
                          <a:latin typeface="Century" panose="02040604050505020304" pitchFamily="18" charset="0"/>
                        </a:defRPr>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60340256434305228"/>
                      <c:h val="0.13402199233365275"/>
                    </c:manualLayout>
                  </c15:layout>
                  <c15:dlblFieldTable/>
                  <c15:showDataLabelsRange val="0"/>
                </c:ext>
                <c:ext xmlns:c16="http://schemas.microsoft.com/office/drawing/2014/chart" uri="{C3380CC4-5D6E-409C-BE32-E72D297353CC}">
                  <c16:uniqueId val="{00000000-3640-4A56-BD8D-24180384695B}"/>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'13.F-gas'!$V$31:$V$33</c:f>
              <c:strCache>
                <c:ptCount val="3"/>
                <c:pt idx="0">
                  <c:v>NF3 製造時の漏出</c:v>
                </c:pt>
                <c:pt idx="1">
                  <c:v>半導体製造</c:v>
                </c:pt>
                <c:pt idx="2">
                  <c:v>液晶製造</c:v>
                </c:pt>
              </c:strCache>
            </c:strRef>
          </c:cat>
          <c:val>
            <c:numRef>
              <c:f>'リンク切公表時非表示（グラフの添え物）'!$BB$62</c:f>
              <c:numCache>
                <c:formatCode>#,##0"万トン"</c:formatCode>
                <c:ptCount val="1"/>
                <c:pt idx="0">
                  <c:v>45</c:v>
                </c:pt>
              </c:numCache>
            </c:numRef>
          </c:val>
          <c:extLst>
            <c:ext xmlns:c16="http://schemas.microsoft.com/office/drawing/2014/chart" uri="{C3380CC4-5D6E-409C-BE32-E72D297353CC}">
              <c16:uniqueId val="{00000001-3640-4A56-BD8D-24180384695B}"/>
            </c:ext>
          </c:extLst>
        </c:ser>
        <c:ser>
          <c:idx val="0"/>
          <c:order val="1"/>
          <c:tx>
            <c:strRef>
              <c:f>'13.F-gas'!$BB$38</c:f>
              <c:strCache>
                <c:ptCount val="1"/>
                <c:pt idx="0">
                  <c:v>2017</c:v>
                </c:pt>
              </c:strCache>
            </c:strRef>
          </c:tx>
          <c:spPr>
            <a:ln>
              <a:solidFill>
                <a:schemeClr val="tx1"/>
              </a:solidFill>
            </a:ln>
          </c:spPr>
          <c:dLbls>
            <c:dLbl>
              <c:idx val="0"/>
              <c:layout>
                <c:manualLayout>
                  <c:x val="2.2426717127883886E-2"/>
                  <c:y val="-0.33009111503256305"/>
                </c:manualLayout>
              </c:layout>
              <c:numFmt formatCode="0.0%" sourceLinked="0"/>
              <c:spPr>
                <a:noFill/>
                <a:ln>
                  <a:noFill/>
                </a:ln>
                <a:effectLst/>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199852746369406"/>
                      <c:h val="0.1097507894048739"/>
                    </c:manualLayout>
                  </c15:layout>
                </c:ext>
                <c:ext xmlns:c16="http://schemas.microsoft.com/office/drawing/2014/chart" uri="{C3380CC4-5D6E-409C-BE32-E72D297353CC}">
                  <c16:uniqueId val="{00000002-3640-4A56-BD8D-24180384695B}"/>
                </c:ext>
              </c:extLst>
            </c:dLbl>
            <c:dLbl>
              <c:idx val="1"/>
              <c:layout>
                <c:manualLayout>
                  <c:x val="-0.12720018898630417"/>
                  <c:y val="-0.23432045479893793"/>
                </c:manualLayout>
              </c:layout>
              <c:numFmt formatCode="0.0%" sourceLinked="0"/>
              <c:spPr>
                <a:noFill/>
                <a:ln>
                  <a:noFill/>
                </a:ln>
                <a:effectLst/>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699852521919013"/>
                      <c:h val="0.10842004022033751"/>
                    </c:manualLayout>
                  </c15:layout>
                </c:ext>
                <c:ext xmlns:c16="http://schemas.microsoft.com/office/drawing/2014/chart" uri="{C3380CC4-5D6E-409C-BE32-E72D297353CC}">
                  <c16:uniqueId val="{00000003-3640-4A56-BD8D-24180384695B}"/>
                </c:ext>
              </c:extLst>
            </c:dLbl>
            <c:dLbl>
              <c:idx val="2"/>
              <c:layout>
                <c:manualLayout>
                  <c:x val="-6.4607397132395064E-2"/>
                  <c:y val="-0.1411937419557332"/>
                </c:manualLayout>
              </c:layout>
              <c:numFmt formatCode="0.0%" sourceLinked="0"/>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8796744306316138"/>
                      <c:h val="0.1030229567396173"/>
                    </c:manualLayout>
                  </c15:layout>
                </c:ext>
                <c:ext xmlns:c16="http://schemas.microsoft.com/office/drawing/2014/chart" uri="{C3380CC4-5D6E-409C-BE32-E72D297353CC}">
                  <c16:uniqueId val="{00000004-3640-4A56-BD8D-24180384695B}"/>
                </c:ext>
              </c:extLst>
            </c:dLbl>
            <c:dLbl>
              <c:idx val="3"/>
              <c:layout>
                <c:manualLayout>
                  <c:x val="-8.3790184604984122E-2"/>
                  <c:y val="-0.16045108222047941"/>
                </c:manualLayout>
              </c:layout>
              <c:numFmt formatCode="0.0%" sourceLinked="0"/>
              <c:spPr>
                <a:noFill/>
                <a:ln>
                  <a:noFill/>
                </a:ln>
                <a:effectLst/>
              </c:spPr>
              <c:txPr>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060913015919626"/>
                      <c:h val="0.10796372781456655"/>
                    </c:manualLayout>
                  </c15:layout>
                </c:ext>
                <c:ext xmlns:c16="http://schemas.microsoft.com/office/drawing/2014/chart" uri="{C3380CC4-5D6E-409C-BE32-E72D297353CC}">
                  <c16:uniqueId val="{00000005-3640-4A56-BD8D-24180384695B}"/>
                </c:ext>
              </c:extLst>
            </c:dLbl>
            <c:dLbl>
              <c:idx val="4"/>
              <c:layout>
                <c:manualLayout>
                  <c:x val="8.5569536729545675E-2"/>
                  <c:y val="-0.19029821764594415"/>
                </c:manualLayout>
              </c:layout>
              <c:numFmt formatCode="0.0%" sourceLinked="0"/>
              <c:spPr/>
              <c:txPr>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04138697252099"/>
                      <c:h val="5.5147626497798301E-2"/>
                    </c:manualLayout>
                  </c15:layout>
                </c:ext>
                <c:ext xmlns:c16="http://schemas.microsoft.com/office/drawing/2014/chart" uri="{C3380CC4-5D6E-409C-BE32-E72D297353CC}">
                  <c16:uniqueId val="{00000006-3640-4A56-BD8D-24180384695B}"/>
                </c:ext>
              </c:extLst>
            </c:dLbl>
            <c:dLbl>
              <c:idx val="5"/>
              <c:delete val="1"/>
              <c:extLst>
                <c:ext xmlns:c15="http://schemas.microsoft.com/office/drawing/2012/chart" uri="{CE6537A1-D6FC-4f65-9D91-7224C49458BB}"/>
                <c:ext xmlns:c16="http://schemas.microsoft.com/office/drawing/2014/chart" uri="{C3380CC4-5D6E-409C-BE32-E72D297353CC}">
                  <c16:uniqueId val="{00000007-3640-4A56-BD8D-24180384695B}"/>
                </c:ext>
              </c:extLst>
            </c:dLbl>
            <c:dLbl>
              <c:idx val="6"/>
              <c:layout>
                <c:manualLayout>
                  <c:x val="-0.24430262135023451"/>
                  <c:y val="-0.25934131556700335"/>
                </c:manualLayout>
              </c:layout>
              <c:numFmt formatCode="0.0%" sourceLinked="0"/>
              <c:spPr/>
              <c:txPr>
                <a:bodyPr/>
                <a:lstStyle/>
                <a:p>
                  <a:pPr algn="ct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8-3640-4A56-BD8D-24180384695B}"/>
                </c:ext>
              </c:extLst>
            </c:dLbl>
            <c:dLbl>
              <c:idx val="7"/>
              <c:layout>
                <c:manualLayout>
                  <c:x val="0.1393174047597264"/>
                  <c:y val="-0.19764944629931169"/>
                </c:manualLayout>
              </c:layout>
              <c:numFmt formatCode="0.0%" sourceLinked="0"/>
              <c:spPr/>
              <c:txPr>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9-3640-4A56-BD8D-24180384695B}"/>
                </c:ext>
              </c:extLst>
            </c:dLbl>
            <c:dLbl>
              <c:idx val="8"/>
              <c:layout>
                <c:manualLayout>
                  <c:x val="0.16894859471325335"/>
                  <c:y val="-0.15292684411204183"/>
                </c:manualLayout>
              </c:layout>
              <c:numFmt formatCode="0.0%" sourceLinked="0"/>
              <c:spPr/>
              <c:txPr>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A-3640-4A56-BD8D-24180384695B}"/>
                </c:ext>
              </c:extLst>
            </c:dLbl>
            <c:dLbl>
              <c:idx val="9"/>
              <c:delete val="1"/>
              <c:extLst>
                <c:ext xmlns:c15="http://schemas.microsoft.com/office/drawing/2012/chart" uri="{CE6537A1-D6FC-4f65-9D91-7224C49458BB}"/>
                <c:ext xmlns:c16="http://schemas.microsoft.com/office/drawing/2014/chart" uri="{C3380CC4-5D6E-409C-BE32-E72D297353CC}">
                  <c16:uniqueId val="{0000000B-3640-4A56-BD8D-24180384695B}"/>
                </c:ext>
              </c:extLst>
            </c:dLbl>
            <c:numFmt formatCode="0.0%" sourceLinked="0"/>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cat>
            <c:strRef>
              <c:f>'13.F-gas'!$V$31:$V$33</c:f>
              <c:strCache>
                <c:ptCount val="3"/>
                <c:pt idx="0">
                  <c:v>NF3 製造時の漏出</c:v>
                </c:pt>
                <c:pt idx="1">
                  <c:v>半導体製造</c:v>
                </c:pt>
                <c:pt idx="2">
                  <c:v>液晶製造</c:v>
                </c:pt>
              </c:strCache>
            </c:strRef>
          </c:cat>
          <c:val>
            <c:numRef>
              <c:f>'13.F-gas'!$BB$65:$BB$67</c:f>
              <c:numCache>
                <c:formatCode>0.0%</c:formatCode>
                <c:ptCount val="3"/>
                <c:pt idx="0">
                  <c:v>0.52046434206340597</c:v>
                </c:pt>
                <c:pt idx="1">
                  <c:v>0.43075103680998716</c:v>
                </c:pt>
                <c:pt idx="2">
                  <c:v>4.8784621126606857E-2</c:v>
                </c:pt>
              </c:numCache>
            </c:numRef>
          </c:val>
          <c:extLst>
            <c:ext xmlns:c16="http://schemas.microsoft.com/office/drawing/2014/chart" uri="{C3380CC4-5D6E-409C-BE32-E72D297353CC}">
              <c16:uniqueId val="{0000000C-3640-4A56-BD8D-24180384695B}"/>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txPr>
    <a:bodyPr/>
    <a:lstStyle/>
    <a:p>
      <a:pPr>
        <a:defRPr>
          <a:latin typeface="Century" panose="02040604050505020304" pitchFamily="18" charset="0"/>
        </a:defRPr>
      </a:pPr>
      <a:endParaRPr lang="ja-JP"/>
    </a:p>
  </c:txPr>
  <c:printSettings>
    <c:headerFooter alignWithMargins="0"/>
    <c:pageMargins b="0.98399999999999999" l="0.78700000000000003" r="0.78700000000000003" t="0.98399999999999999" header="0.51200000000000001" footer="0.51200000000000001"/>
    <c:pageSetup/>
  </c:printSettings>
  <c:userShapes r:id="rId2"/>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2444595769485096"/>
          <c:y val="0.26277854125135902"/>
          <c:w val="0.63194569610218709"/>
          <c:h val="0.61312574529476005"/>
        </c:manualLayout>
      </c:layout>
      <c:doughnutChart>
        <c:varyColors val="1"/>
        <c:ser>
          <c:idx val="1"/>
          <c:order val="0"/>
          <c:tx>
            <c:strRef>
              <c:f>'リンク切公表時非表示（グラフの添え物）'!$AX$49</c:f>
              <c:strCache>
                <c:ptCount val="1"/>
                <c:pt idx="0">
                  <c:v>2013年</c:v>
                </c:pt>
              </c:strCache>
            </c:strRef>
          </c:tx>
          <c:spPr>
            <a:noFill/>
            <a:ln>
              <a:noFill/>
            </a:ln>
          </c:spPr>
          <c:dLbls>
            <c:dLbl>
              <c:idx val="0"/>
              <c:layout>
                <c:manualLayout>
                  <c:x val="-3.1818486508226849E-3"/>
                  <c:y val="-0.11383669975645611"/>
                </c:manualLayout>
              </c:layout>
              <c:tx>
                <c:rich>
                  <a:bodyPr/>
                  <a:lstStyle/>
                  <a:p>
                    <a:pPr>
                      <a:defRPr/>
                    </a:pPr>
                    <a:fld id="{CBB5B11C-B4EE-49B2-9D6D-81ABBE77164B}" type="SERIESNAME">
                      <a:rPr lang="ja-JP" altLang="en-US" sz="1200" baseline="0"/>
                      <a:pPr>
                        <a:defRPr/>
                      </a:pPr>
                      <a:t>[系列名]</a:t>
                    </a:fld>
                    <a:endParaRPr lang="ja-JP" altLang="en-US" sz="1200" baseline="0"/>
                  </a:p>
                  <a:p>
                    <a:pPr>
                      <a:defRPr/>
                    </a:pPr>
                    <a:fld id="{3015D1E3-44A1-46DB-94A0-1930BA717861}" type="VALUE">
                      <a:rPr lang="ja-JP" altLang="en-US" sz="1200"/>
                      <a:pPr>
                        <a:defRPr/>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59653742861652836"/>
                      <c:h val="0.12729294332047839"/>
                    </c:manualLayout>
                  </c15:layout>
                  <c15:dlblFieldTable/>
                  <c15:showDataLabelsRange val="0"/>
                </c:ext>
                <c:ext xmlns:c16="http://schemas.microsoft.com/office/drawing/2014/chart" uri="{C3380CC4-5D6E-409C-BE32-E72D297353CC}">
                  <c16:uniqueId val="{00000000-55EC-4C80-BF84-49DECA114CD9}"/>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'13.F-gas'!$V$31:$V$33</c:f>
              <c:strCache>
                <c:ptCount val="3"/>
                <c:pt idx="0">
                  <c:v>NF3 製造時の漏出</c:v>
                </c:pt>
                <c:pt idx="1">
                  <c:v>半導体製造</c:v>
                </c:pt>
                <c:pt idx="2">
                  <c:v>液晶製造</c:v>
                </c:pt>
              </c:strCache>
            </c:strRef>
          </c:cat>
          <c:val>
            <c:numRef>
              <c:f>'リンク切公表時非表示（グラフの添え物）'!$AX$62</c:f>
              <c:numCache>
                <c:formatCode>#,##0"万トン"</c:formatCode>
                <c:ptCount val="1"/>
                <c:pt idx="0">
                  <c:v>160</c:v>
                </c:pt>
              </c:numCache>
            </c:numRef>
          </c:val>
          <c:extLst>
            <c:ext xmlns:c16="http://schemas.microsoft.com/office/drawing/2014/chart" uri="{C3380CC4-5D6E-409C-BE32-E72D297353CC}">
              <c16:uniqueId val="{00000001-55EC-4C80-BF84-49DECA114CD9}"/>
            </c:ext>
          </c:extLst>
        </c:ser>
        <c:ser>
          <c:idx val="0"/>
          <c:order val="1"/>
          <c:tx>
            <c:strRef>
              <c:f>'13.F-gas'!$AX$38</c:f>
              <c:strCache>
                <c:ptCount val="1"/>
                <c:pt idx="0">
                  <c:v>2013</c:v>
                </c:pt>
              </c:strCache>
            </c:strRef>
          </c:tx>
          <c:spPr>
            <a:ln>
              <a:solidFill>
                <a:schemeClr val="tx1"/>
              </a:solidFill>
            </a:ln>
          </c:spPr>
          <c:dLbls>
            <c:dLbl>
              <c:idx val="0"/>
              <c:layout>
                <c:manualLayout>
                  <c:x val="0.21096613379981707"/>
                  <c:y val="-0.54574018082067377"/>
                </c:manualLayout>
              </c:layout>
              <c:numFmt formatCode="0.0%" sourceLinked="0"/>
              <c:spPr>
                <a:noFill/>
                <a:ln>
                  <a:noFill/>
                </a:ln>
                <a:effectLst/>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075305913719249"/>
                      <c:h val="0.10302174039169953"/>
                    </c:manualLayout>
                  </c15:layout>
                </c:ext>
                <c:ext xmlns:c16="http://schemas.microsoft.com/office/drawing/2014/chart" uri="{C3380CC4-5D6E-409C-BE32-E72D297353CC}">
                  <c16:uniqueId val="{00000002-55EC-4C80-BF84-49DECA114CD9}"/>
                </c:ext>
              </c:extLst>
            </c:dLbl>
            <c:dLbl>
              <c:idx val="1"/>
              <c:layout>
                <c:manualLayout>
                  <c:x val="-0.16157313970535062"/>
                  <c:y val="-6.9426723323463835E-2"/>
                </c:manualLayout>
              </c:layout>
              <c:numFmt formatCode="0.0%" sourceLinked="0"/>
              <c:spPr>
                <a:noFill/>
                <a:ln>
                  <a:noFill/>
                </a:ln>
                <a:effectLst/>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699852521919013"/>
                      <c:h val="0.10842004022033751"/>
                    </c:manualLayout>
                  </c15:layout>
                </c:ext>
                <c:ext xmlns:c16="http://schemas.microsoft.com/office/drawing/2014/chart" uri="{C3380CC4-5D6E-409C-BE32-E72D297353CC}">
                  <c16:uniqueId val="{00000003-55EC-4C80-BF84-49DECA114CD9}"/>
                </c:ext>
              </c:extLst>
            </c:dLbl>
            <c:dLbl>
              <c:idx val="2"/>
              <c:layout>
                <c:manualLayout>
                  <c:x val="-5.5910463493148731E-2"/>
                  <c:y val="-0.13781857156942501"/>
                </c:manualLayout>
              </c:layout>
              <c:numFmt formatCode="0.0%" sourceLinked="0"/>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753112269606586"/>
                      <c:h val="0.1030229567396173"/>
                    </c:manualLayout>
                  </c15:layout>
                </c:ext>
                <c:ext xmlns:c16="http://schemas.microsoft.com/office/drawing/2014/chart" uri="{C3380CC4-5D6E-409C-BE32-E72D297353CC}">
                  <c16:uniqueId val="{00000004-55EC-4C80-BF84-49DECA114CD9}"/>
                </c:ext>
              </c:extLst>
            </c:dLbl>
            <c:dLbl>
              <c:idx val="3"/>
              <c:layout>
                <c:manualLayout>
                  <c:x val="-8.3790184604984122E-2"/>
                  <c:y val="-0.16045108222047941"/>
                </c:manualLayout>
              </c:layout>
              <c:numFmt formatCode="0.0%" sourceLinked="0"/>
              <c:spPr>
                <a:noFill/>
                <a:ln>
                  <a:noFill/>
                </a:ln>
                <a:effectLst/>
              </c:spPr>
              <c:txPr>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060913015919626"/>
                      <c:h val="0.10796372781456655"/>
                    </c:manualLayout>
                  </c15:layout>
                </c:ext>
                <c:ext xmlns:c16="http://schemas.microsoft.com/office/drawing/2014/chart" uri="{C3380CC4-5D6E-409C-BE32-E72D297353CC}">
                  <c16:uniqueId val="{00000005-55EC-4C80-BF84-49DECA114CD9}"/>
                </c:ext>
              </c:extLst>
            </c:dLbl>
            <c:dLbl>
              <c:idx val="4"/>
              <c:layout>
                <c:manualLayout>
                  <c:x val="8.5569536729545675E-2"/>
                  <c:y val="-0.19029821764594415"/>
                </c:manualLayout>
              </c:layout>
              <c:numFmt formatCode="0.0%" sourceLinked="0"/>
              <c:spPr/>
              <c:txPr>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04138697252099"/>
                      <c:h val="5.5147626497798301E-2"/>
                    </c:manualLayout>
                  </c15:layout>
                </c:ext>
                <c:ext xmlns:c16="http://schemas.microsoft.com/office/drawing/2014/chart" uri="{C3380CC4-5D6E-409C-BE32-E72D297353CC}">
                  <c16:uniqueId val="{00000006-55EC-4C80-BF84-49DECA114CD9}"/>
                </c:ext>
              </c:extLst>
            </c:dLbl>
            <c:dLbl>
              <c:idx val="5"/>
              <c:delete val="1"/>
              <c:extLst>
                <c:ext xmlns:c15="http://schemas.microsoft.com/office/drawing/2012/chart" uri="{CE6537A1-D6FC-4f65-9D91-7224C49458BB}"/>
                <c:ext xmlns:c16="http://schemas.microsoft.com/office/drawing/2014/chart" uri="{C3380CC4-5D6E-409C-BE32-E72D297353CC}">
                  <c16:uniqueId val="{00000007-55EC-4C80-BF84-49DECA114CD9}"/>
                </c:ext>
              </c:extLst>
            </c:dLbl>
            <c:dLbl>
              <c:idx val="6"/>
              <c:layout>
                <c:manualLayout>
                  <c:x val="-0.24430262135023451"/>
                  <c:y val="-0.25934131556700335"/>
                </c:manualLayout>
              </c:layout>
              <c:numFmt formatCode="0.0%" sourceLinked="0"/>
              <c:spPr/>
              <c:txPr>
                <a:bodyPr/>
                <a:lstStyle/>
                <a:p>
                  <a:pPr algn="ct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8-55EC-4C80-BF84-49DECA114CD9}"/>
                </c:ext>
              </c:extLst>
            </c:dLbl>
            <c:dLbl>
              <c:idx val="7"/>
              <c:layout>
                <c:manualLayout>
                  <c:x val="0.1393174047597264"/>
                  <c:y val="-0.19764944629931169"/>
                </c:manualLayout>
              </c:layout>
              <c:numFmt formatCode="0.0%" sourceLinked="0"/>
              <c:spPr/>
              <c:txPr>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9-55EC-4C80-BF84-49DECA114CD9}"/>
                </c:ext>
              </c:extLst>
            </c:dLbl>
            <c:dLbl>
              <c:idx val="8"/>
              <c:layout>
                <c:manualLayout>
                  <c:x val="0.16894859471325335"/>
                  <c:y val="-0.15292684411204183"/>
                </c:manualLayout>
              </c:layout>
              <c:numFmt formatCode="0.0%" sourceLinked="0"/>
              <c:spPr/>
              <c:txPr>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A-55EC-4C80-BF84-49DECA114CD9}"/>
                </c:ext>
              </c:extLst>
            </c:dLbl>
            <c:dLbl>
              <c:idx val="9"/>
              <c:delete val="1"/>
              <c:extLst>
                <c:ext xmlns:c15="http://schemas.microsoft.com/office/drawing/2012/chart" uri="{CE6537A1-D6FC-4f65-9D91-7224C49458BB}"/>
                <c:ext xmlns:c16="http://schemas.microsoft.com/office/drawing/2014/chart" uri="{C3380CC4-5D6E-409C-BE32-E72D297353CC}">
                  <c16:uniqueId val="{0000000B-55EC-4C80-BF84-49DECA114CD9}"/>
                </c:ext>
              </c:extLst>
            </c:dLbl>
            <c:numFmt formatCode="0.0%" sourceLinked="0"/>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cat>
            <c:strRef>
              <c:f>'13.F-gas'!$V$31:$V$33</c:f>
              <c:strCache>
                <c:ptCount val="3"/>
                <c:pt idx="0">
                  <c:v>NF3 製造時の漏出</c:v>
                </c:pt>
                <c:pt idx="1">
                  <c:v>半導体製造</c:v>
                </c:pt>
                <c:pt idx="2">
                  <c:v>液晶製造</c:v>
                </c:pt>
              </c:strCache>
            </c:strRef>
          </c:cat>
          <c:val>
            <c:numRef>
              <c:f>'13.F-gas'!$AX$65:$AX$67</c:f>
              <c:numCache>
                <c:formatCode>0.0%</c:formatCode>
                <c:ptCount val="3"/>
                <c:pt idx="0">
                  <c:v>0.91890036153147592</c:v>
                </c:pt>
                <c:pt idx="1">
                  <c:v>6.7878846090226527E-2</c:v>
                </c:pt>
                <c:pt idx="2">
                  <c:v>1.322079237829751E-2</c:v>
                </c:pt>
              </c:numCache>
            </c:numRef>
          </c:val>
          <c:extLst>
            <c:ext xmlns:c16="http://schemas.microsoft.com/office/drawing/2014/chart" uri="{C3380CC4-5D6E-409C-BE32-E72D297353CC}">
              <c16:uniqueId val="{0000000C-55EC-4C80-BF84-49DECA114CD9}"/>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txPr>
    <a:bodyPr/>
    <a:lstStyle/>
    <a:p>
      <a:pPr>
        <a:defRPr>
          <a:latin typeface="Century" panose="02040604050505020304" pitchFamily="18" charset="0"/>
        </a:defRPr>
      </a:pPr>
      <a:endParaRPr lang="ja-JP"/>
    </a:p>
  </c:txPr>
  <c:printSettings>
    <c:headerFooter alignWithMargins="0"/>
    <c:pageMargins b="0.98399999999999999" l="0.78700000000000003" r="0.78700000000000003" t="0.98399999999999999" header="0.51200000000000001" footer="0.51200000000000001"/>
    <c:pageSetup/>
  </c:printSettings>
  <c:userShapes r:id="rId2"/>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216587915709633"/>
          <c:y val="0.245955948583721"/>
          <c:w val="0.63194569610218709"/>
          <c:h val="0.61312574529476005"/>
        </c:manualLayout>
      </c:layout>
      <c:doughnutChart>
        <c:varyColors val="1"/>
        <c:ser>
          <c:idx val="1"/>
          <c:order val="0"/>
          <c:tx>
            <c:strRef>
              <c:f>'リンク切公表時非表示（グラフの添え物）'!$AP$49</c:f>
              <c:strCache>
                <c:ptCount val="1"/>
                <c:pt idx="0">
                  <c:v>2005年</c:v>
                </c:pt>
              </c:strCache>
            </c:strRef>
          </c:tx>
          <c:spPr>
            <a:noFill/>
            <a:ln>
              <a:noFill/>
            </a:ln>
          </c:spPr>
          <c:dLbls>
            <c:dLbl>
              <c:idx val="0"/>
              <c:layout>
                <c:manualLayout>
                  <c:x val="1.9721802262234597E-3"/>
                  <c:y val="-0.11215440779085915"/>
                </c:manualLayout>
              </c:layout>
              <c:tx>
                <c:rich>
                  <a:bodyPr/>
                  <a:lstStyle/>
                  <a:p>
                    <a:pPr>
                      <a:defRPr/>
                    </a:pPr>
                    <a:fld id="{CBB5B11C-B4EE-49B2-9D6D-81ABBE77164B}" type="SERIESNAME">
                      <a:rPr lang="ja-JP" altLang="en-US" sz="1200" baseline="0"/>
                      <a:pPr>
                        <a:defRPr/>
                      </a:pPr>
                      <a:t>[系列名]</a:t>
                    </a:fld>
                    <a:endParaRPr lang="ja-JP" altLang="en-US" sz="1200" baseline="0"/>
                  </a:p>
                  <a:p>
                    <a:pPr>
                      <a:defRPr/>
                    </a:pPr>
                    <a:fld id="{3015D1E3-44A1-46DB-94A0-1930BA717861}" type="VALUE">
                      <a:rPr lang="ja-JP" altLang="en-US" sz="1200"/>
                      <a:pPr>
                        <a:defRPr/>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6070747279133003"/>
                      <c:h val="0.1171993387518942"/>
                    </c:manualLayout>
                  </c15:layout>
                  <c15:dlblFieldTable/>
                  <c15:showDataLabelsRange val="0"/>
                </c:ext>
                <c:ext xmlns:c16="http://schemas.microsoft.com/office/drawing/2014/chart" uri="{C3380CC4-5D6E-409C-BE32-E72D297353CC}">
                  <c16:uniqueId val="{00000000-8C1D-45FF-910B-D2CE11681116}"/>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'13.F-gas'!$V$31:$V$33</c:f>
              <c:strCache>
                <c:ptCount val="3"/>
                <c:pt idx="0">
                  <c:v>NF3 製造時の漏出</c:v>
                </c:pt>
                <c:pt idx="1">
                  <c:v>半導体製造</c:v>
                </c:pt>
                <c:pt idx="2">
                  <c:v>液晶製造</c:v>
                </c:pt>
              </c:strCache>
            </c:strRef>
          </c:cat>
          <c:val>
            <c:numRef>
              <c:f>'リンク切公表時非表示（グラフの添え物）'!$AP$62</c:f>
              <c:numCache>
                <c:formatCode>#,##0"万トン"</c:formatCode>
                <c:ptCount val="1"/>
                <c:pt idx="0">
                  <c:v>150</c:v>
                </c:pt>
              </c:numCache>
            </c:numRef>
          </c:val>
          <c:extLst>
            <c:ext xmlns:c16="http://schemas.microsoft.com/office/drawing/2014/chart" uri="{C3380CC4-5D6E-409C-BE32-E72D297353CC}">
              <c16:uniqueId val="{00000001-8C1D-45FF-910B-D2CE11681116}"/>
            </c:ext>
          </c:extLst>
        </c:ser>
        <c:ser>
          <c:idx val="0"/>
          <c:order val="1"/>
          <c:tx>
            <c:strRef>
              <c:f>'13.F-gas'!$AP$38</c:f>
              <c:strCache>
                <c:ptCount val="1"/>
                <c:pt idx="0">
                  <c:v>2005</c:v>
                </c:pt>
              </c:strCache>
            </c:strRef>
          </c:tx>
          <c:spPr>
            <a:ln>
              <a:solidFill>
                <a:schemeClr val="tx1"/>
              </a:solidFill>
            </a:ln>
          </c:spPr>
          <c:dLbls>
            <c:dLbl>
              <c:idx val="0"/>
              <c:layout>
                <c:manualLayout>
                  <c:x val="0.20870271389648726"/>
                  <c:y val="-0.47493615352824609"/>
                </c:manualLayout>
              </c:layout>
              <c:numFmt formatCode="0.0%" sourceLinked="0"/>
              <c:spPr>
                <a:noFill/>
                <a:ln>
                  <a:noFill/>
                </a:ln>
                <a:effectLst/>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178597966777067"/>
                      <c:h val="0.10302171309885871"/>
                    </c:manualLayout>
                  </c15:layout>
                </c:ext>
                <c:ext xmlns:c16="http://schemas.microsoft.com/office/drawing/2014/chart" uri="{C3380CC4-5D6E-409C-BE32-E72D297353CC}">
                  <c16:uniqueId val="{00000002-8C1D-45FF-910B-D2CE11681116}"/>
                </c:ext>
              </c:extLst>
            </c:dLbl>
            <c:dLbl>
              <c:idx val="1"/>
              <c:layout>
                <c:manualLayout>
                  <c:x val="-0.15809436624965212"/>
                  <c:y val="-7.9552234482388393E-2"/>
                </c:manualLayout>
              </c:layout>
              <c:numFmt formatCode="0.0%" sourceLinked="0"/>
              <c:spPr>
                <a:noFill/>
                <a:ln>
                  <a:noFill/>
                </a:ln>
                <a:effectLst/>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699852521919013"/>
                      <c:h val="0.10842004022033751"/>
                    </c:manualLayout>
                  </c15:layout>
                </c:ext>
                <c:ext xmlns:c16="http://schemas.microsoft.com/office/drawing/2014/chart" uri="{C3380CC4-5D6E-409C-BE32-E72D297353CC}">
                  <c16:uniqueId val="{00000003-8C1D-45FF-910B-D2CE11681116}"/>
                </c:ext>
              </c:extLst>
            </c:dLbl>
            <c:dLbl>
              <c:idx val="2"/>
              <c:layout>
                <c:manualLayout>
                  <c:x val="-6.4607397132394995E-2"/>
                  <c:y val="-0.13444340118311682"/>
                </c:manualLayout>
              </c:layout>
              <c:numFmt formatCode="0.0%" sourceLinked="0"/>
              <c:spPr/>
              <c:txPr>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8796744306316138"/>
                      <c:h val="0.1030229567396173"/>
                    </c:manualLayout>
                  </c15:layout>
                </c:ext>
                <c:ext xmlns:c16="http://schemas.microsoft.com/office/drawing/2014/chart" uri="{C3380CC4-5D6E-409C-BE32-E72D297353CC}">
                  <c16:uniqueId val="{00000004-8C1D-45FF-910B-D2CE11681116}"/>
                </c:ext>
              </c:extLst>
            </c:dLbl>
            <c:dLbl>
              <c:idx val="3"/>
              <c:layout>
                <c:manualLayout>
                  <c:x val="-8.3790184604984122E-2"/>
                  <c:y val="-0.16045108222047941"/>
                </c:manualLayout>
              </c:layout>
              <c:numFmt formatCode="0.0%" sourceLinked="0"/>
              <c:spPr>
                <a:noFill/>
                <a:ln>
                  <a:noFill/>
                </a:ln>
                <a:effectLst/>
              </c:spPr>
              <c:txPr>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6060913015919626"/>
                      <c:h val="0.10796372781456655"/>
                    </c:manualLayout>
                  </c15:layout>
                </c:ext>
                <c:ext xmlns:c16="http://schemas.microsoft.com/office/drawing/2014/chart" uri="{C3380CC4-5D6E-409C-BE32-E72D297353CC}">
                  <c16:uniqueId val="{00000005-8C1D-45FF-910B-D2CE11681116}"/>
                </c:ext>
              </c:extLst>
            </c:dLbl>
            <c:dLbl>
              <c:idx val="4"/>
              <c:layout>
                <c:manualLayout>
                  <c:x val="8.5569536729545675E-2"/>
                  <c:y val="-0.19029821764594415"/>
                </c:manualLayout>
              </c:layout>
              <c:numFmt formatCode="0.0%" sourceLinked="0"/>
              <c:spPr/>
              <c:txPr>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04138697252099"/>
                      <c:h val="5.5147626497798301E-2"/>
                    </c:manualLayout>
                  </c15:layout>
                </c:ext>
                <c:ext xmlns:c16="http://schemas.microsoft.com/office/drawing/2014/chart" uri="{C3380CC4-5D6E-409C-BE32-E72D297353CC}">
                  <c16:uniqueId val="{00000006-8C1D-45FF-910B-D2CE11681116}"/>
                </c:ext>
              </c:extLst>
            </c:dLbl>
            <c:dLbl>
              <c:idx val="5"/>
              <c:delete val="1"/>
              <c:extLst>
                <c:ext xmlns:c15="http://schemas.microsoft.com/office/drawing/2012/chart" uri="{CE6537A1-D6FC-4f65-9D91-7224C49458BB}"/>
                <c:ext xmlns:c16="http://schemas.microsoft.com/office/drawing/2014/chart" uri="{C3380CC4-5D6E-409C-BE32-E72D297353CC}">
                  <c16:uniqueId val="{00000007-8C1D-45FF-910B-D2CE11681116}"/>
                </c:ext>
              </c:extLst>
            </c:dLbl>
            <c:dLbl>
              <c:idx val="6"/>
              <c:layout>
                <c:manualLayout>
                  <c:x val="-0.24430262135023451"/>
                  <c:y val="-0.25934131556700335"/>
                </c:manualLayout>
              </c:layout>
              <c:numFmt formatCode="0.0%" sourceLinked="0"/>
              <c:spPr/>
              <c:txPr>
                <a:bodyPr/>
                <a:lstStyle/>
                <a:p>
                  <a:pPr algn="ct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1228417235642121"/>
                      <c:h val="6.4998871842654335E-2"/>
                    </c:manualLayout>
                  </c15:layout>
                </c:ext>
                <c:ext xmlns:c16="http://schemas.microsoft.com/office/drawing/2014/chart" uri="{C3380CC4-5D6E-409C-BE32-E72D297353CC}">
                  <c16:uniqueId val="{00000008-8C1D-45FF-910B-D2CE11681116}"/>
                </c:ext>
              </c:extLst>
            </c:dLbl>
            <c:dLbl>
              <c:idx val="7"/>
              <c:layout>
                <c:manualLayout>
                  <c:x val="0.1393174047597264"/>
                  <c:y val="-0.19764944629931169"/>
                </c:manualLayout>
              </c:layout>
              <c:numFmt formatCode="0.0%" sourceLinked="0"/>
              <c:spPr/>
              <c:txPr>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3117368273713032"/>
                      <c:h val="5.4691314092027342E-2"/>
                    </c:manualLayout>
                  </c15:layout>
                </c:ext>
                <c:ext xmlns:c16="http://schemas.microsoft.com/office/drawing/2014/chart" uri="{C3380CC4-5D6E-409C-BE32-E72D297353CC}">
                  <c16:uniqueId val="{00000009-8C1D-45FF-910B-D2CE11681116}"/>
                </c:ext>
              </c:extLst>
            </c:dLbl>
            <c:dLbl>
              <c:idx val="8"/>
              <c:layout>
                <c:manualLayout>
                  <c:x val="0.16894859471325335"/>
                  <c:y val="-0.15292684411204183"/>
                </c:manualLayout>
              </c:layout>
              <c:numFmt formatCode="0.0%" sourceLinked="0"/>
              <c:spPr/>
              <c:txPr>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A-8C1D-45FF-910B-D2CE11681116}"/>
                </c:ext>
              </c:extLst>
            </c:dLbl>
            <c:dLbl>
              <c:idx val="9"/>
              <c:delete val="1"/>
              <c:extLst>
                <c:ext xmlns:c15="http://schemas.microsoft.com/office/drawing/2012/chart" uri="{CE6537A1-D6FC-4f65-9D91-7224C49458BB}"/>
                <c:ext xmlns:c16="http://schemas.microsoft.com/office/drawing/2014/chart" uri="{C3380CC4-5D6E-409C-BE32-E72D297353CC}">
                  <c16:uniqueId val="{0000000B-8C1D-45FF-910B-D2CE11681116}"/>
                </c:ext>
              </c:extLst>
            </c:dLbl>
            <c:numFmt formatCode="0.0%" sourceLinked="0"/>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cat>
            <c:strRef>
              <c:f>'13.F-gas'!$V$31:$V$33</c:f>
              <c:strCache>
                <c:ptCount val="3"/>
                <c:pt idx="0">
                  <c:v>NF3 製造時の漏出</c:v>
                </c:pt>
                <c:pt idx="1">
                  <c:v>半導体製造</c:v>
                </c:pt>
                <c:pt idx="2">
                  <c:v>液晶製造</c:v>
                </c:pt>
              </c:strCache>
            </c:strRef>
          </c:cat>
          <c:val>
            <c:numRef>
              <c:f>'13.F-gas'!$AP$65:$AP$67</c:f>
              <c:numCache>
                <c:formatCode>0.0%</c:formatCode>
                <c:ptCount val="3"/>
                <c:pt idx="0">
                  <c:v>0.84261438097494479</c:v>
                </c:pt>
                <c:pt idx="1">
                  <c:v>0.10942005833983967</c:v>
                </c:pt>
                <c:pt idx="2">
                  <c:v>4.7965560685215569E-2</c:v>
                </c:pt>
              </c:numCache>
            </c:numRef>
          </c:val>
          <c:extLst>
            <c:ext xmlns:c16="http://schemas.microsoft.com/office/drawing/2014/chart" uri="{C3380CC4-5D6E-409C-BE32-E72D297353CC}">
              <c16:uniqueId val="{0000000C-8C1D-45FF-910B-D2CE11681116}"/>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txPr>
    <a:bodyPr/>
    <a:lstStyle/>
    <a:p>
      <a:pPr>
        <a:defRPr>
          <a:latin typeface="Century" panose="02040604050505020304" pitchFamily="18" charset="0"/>
        </a:defRPr>
      </a:pPr>
      <a:endParaRPr lang="ja-JP"/>
    </a:p>
  </c:txPr>
  <c:printSettings>
    <c:headerFooter alignWithMargins="0"/>
    <c:pageMargins b="0.98399999999999999" l="0.78700000000000003" r="0.78700000000000003" t="0.98399999999999999" header="0.51200000000000001" footer="0.51200000000000001"/>
    <c:pageSetup/>
  </c:printSettings>
  <c:userShapes r:id="rId2"/>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49062109612017"/>
          <c:y val="0.321880214006806"/>
          <c:w val="0.52286235351072419"/>
          <c:h val="0.59247495239425263"/>
        </c:manualLayout>
      </c:layout>
      <c:doughnutChart>
        <c:varyColors val="1"/>
        <c:ser>
          <c:idx val="1"/>
          <c:order val="0"/>
          <c:tx>
            <c:strRef>
              <c:f>'リンク切公表時非表示（グラフの添え物）'!$AX$51</c:f>
              <c:strCache>
                <c:ptCount val="1"/>
                <c:pt idx="0">
                  <c:v>  in CY2013</c:v>
                </c:pt>
              </c:strCache>
            </c:strRef>
          </c:tx>
          <c:spPr>
            <a:noFill/>
          </c:spPr>
          <c:dLbls>
            <c:dLbl>
              <c:idx val="0"/>
              <c:layout>
                <c:manualLayout>
                  <c:x val="0.13759117003991816"/>
                  <c:y val="-8.7116600528410637E-2"/>
                </c:manualLayout>
              </c:layout>
              <c:tx>
                <c:rich>
                  <a:bodyPr/>
                  <a:lstStyle/>
                  <a:p>
                    <a:fld id="{EB5B5B66-8DB5-489A-8D50-22FFB6340167}" type="SERIESNAME">
                      <a:rPr lang="en-US" altLang="ja-JP" sz="1200"/>
                      <a:pPr/>
                      <a:t>[系列名]</a:t>
                    </a:fld>
                    <a:endParaRPr lang="en-US" sz="1200"/>
                  </a:p>
                  <a:p>
                    <a:fld id="{6CCEE0DA-C865-4D5D-AA6D-DDA06A5B991A}" type="VALUE">
                      <a:rPr lang="en-US" altLang="ja-JP" sz="1200"/>
                      <a:pPr/>
                      <a:t>[値]</a:t>
                    </a:fld>
                    <a:endParaRPr lang="ja-JP" altLang="en-US"/>
                  </a:p>
                </c:rich>
              </c:tx>
              <c:showLegendKey val="0"/>
              <c:showVal val="1"/>
              <c:showCatName val="0"/>
              <c:showSerName val="1"/>
              <c:showPercent val="0"/>
              <c:showBubbleSize val="0"/>
              <c:separator>
</c:separator>
              <c:extLst>
                <c:ext xmlns:c15="http://schemas.microsoft.com/office/drawing/2012/chart" uri="{CE6537A1-D6FC-4f65-9D91-7224C49458BB}">
                  <c15:layout>
                    <c:manualLayout>
                      <c:w val="0.48242552692262569"/>
                      <c:h val="0.10932203904395235"/>
                    </c:manualLayout>
                  </c15:layout>
                  <c15:dlblFieldTable/>
                  <c15:showDataLabelsRange val="0"/>
                </c:ext>
                <c:ext xmlns:c16="http://schemas.microsoft.com/office/drawing/2014/chart" uri="{C3380CC4-5D6E-409C-BE32-E72D297353CC}">
                  <c16:uniqueId val="{00000000-DD85-476A-B78A-141CE1F9F9F7}"/>
                </c:ext>
              </c:extLst>
            </c:dLbl>
            <c:spPr>
              <a:noFill/>
              <a:ln>
                <a:noFill/>
              </a:ln>
              <a:effectLst/>
            </c:spPr>
            <c:txPr>
              <a:bodyPr anchorCtr="0"/>
              <a:lstStyle/>
              <a:p>
                <a:pPr algn="l">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'13.F-gas'!$Y$40:$Y$49</c:f>
              <c:strCache>
                <c:ptCount val="10"/>
                <c:pt idx="0">
                  <c:v>Refrigeration and Air Conditioning Equipment</c:v>
                </c:pt>
                <c:pt idx="1">
                  <c:v>Foam Blowing</c:v>
                </c:pt>
                <c:pt idx="2">
                  <c:v>Aerosols / MDI</c:v>
                </c:pt>
                <c:pt idx="3">
                  <c:v>Semiconductor Manufacturing</c:v>
                </c:pt>
                <c:pt idx="4">
                  <c:v>Solvents</c:v>
                </c:pt>
                <c:pt idx="5">
                  <c:v>Fugitive emissions from HFCs manufacturing</c:v>
                </c:pt>
                <c:pt idx="6">
                  <c:v>By-product emissions from HCFC-22</c:v>
                </c:pt>
                <c:pt idx="7">
                  <c:v>Fire Extinguishers</c:v>
                </c:pt>
                <c:pt idx="8">
                  <c:v>Liquid Crystals</c:v>
                </c:pt>
                <c:pt idx="9">
                  <c:v>Magnesium Foundries</c:v>
                </c:pt>
              </c:strCache>
            </c:strRef>
          </c:cat>
          <c:val>
            <c:numRef>
              <c:f>'リンク切公表時非表示（グラフの添え物）'!$AX$54</c:f>
              <c:numCache>
                <c:formatCode>#,##0.0_ </c:formatCode>
                <c:ptCount val="1"/>
                <c:pt idx="0">
                  <c:v>32.1</c:v>
                </c:pt>
              </c:numCache>
            </c:numRef>
          </c:val>
          <c:extLst>
            <c:ext xmlns:c16="http://schemas.microsoft.com/office/drawing/2014/chart" uri="{C3380CC4-5D6E-409C-BE32-E72D297353CC}">
              <c16:uniqueId val="{00000001-DD85-476A-B78A-141CE1F9F9F7}"/>
            </c:ext>
          </c:extLst>
        </c:ser>
        <c:ser>
          <c:idx val="0"/>
          <c:order val="1"/>
          <c:tx>
            <c:strRef>
              <c:f>'13.F-gas'!$AX$38</c:f>
              <c:strCache>
                <c:ptCount val="1"/>
                <c:pt idx="0">
                  <c:v>2013</c:v>
                </c:pt>
              </c:strCache>
            </c:strRef>
          </c:tx>
          <c:spPr>
            <a:ln>
              <a:solidFill>
                <a:schemeClr val="tx1"/>
              </a:solidFill>
            </a:ln>
          </c:spPr>
          <c:dLbls>
            <c:dLbl>
              <c:idx val="0"/>
              <c:layout>
                <c:manualLayout>
                  <c:x val="0.21409573463913531"/>
                  <c:y val="6.9550100908649617E-2"/>
                </c:manualLayout>
              </c:layout>
              <c:numFmt formatCode="0.0%" sourceLinked="0"/>
              <c:spPr>
                <a:noFill/>
                <a:ln>
                  <a:noFill/>
                </a:ln>
                <a:effectLst/>
              </c:spPr>
              <c:txPr>
                <a:bodyPr/>
                <a:lstStyle/>
                <a:p>
                  <a:pPr>
                    <a:defRPr/>
                  </a:pPr>
                  <a:endParaRPr lang="ja-JP"/>
                </a:p>
              </c:txPr>
              <c:showLegendKey val="0"/>
              <c:showVal val="1"/>
              <c:showCatName val="1"/>
              <c:showSerName val="0"/>
              <c:showPercent val="0"/>
              <c:showBubbleSize val="0"/>
              <c:extLst>
                <c:ext xmlns:c15="http://schemas.microsoft.com/office/drawing/2012/chart" uri="{CE6537A1-D6FC-4f65-9D91-7224C49458BB}">
                  <c15:layout>
                    <c:manualLayout>
                      <c:w val="0.32788309999676429"/>
                      <c:h val="0.13189279143661697"/>
                    </c:manualLayout>
                  </c15:layout>
                </c:ext>
                <c:ext xmlns:c16="http://schemas.microsoft.com/office/drawing/2014/chart" uri="{C3380CC4-5D6E-409C-BE32-E72D297353CC}">
                  <c16:uniqueId val="{00000002-DD85-476A-B78A-141CE1F9F9F7}"/>
                </c:ext>
              </c:extLst>
            </c:dLbl>
            <c:dLbl>
              <c:idx val="1"/>
              <c:layout>
                <c:manualLayout>
                  <c:x val="-0.17110374296931716"/>
                  <c:y val="-3.6912995037271377E-2"/>
                </c:manualLayout>
              </c:layout>
              <c:numFmt formatCode="0.0%" sourceLinked="0"/>
              <c:spPr>
                <a:noFill/>
                <a:ln>
                  <a:noFill/>
                </a:ln>
                <a:effectLst/>
              </c:spPr>
              <c:txPr>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9255259376301717"/>
                      <c:h val="9.384429917042808E-2"/>
                    </c:manualLayout>
                  </c15:layout>
                </c:ext>
                <c:ext xmlns:c16="http://schemas.microsoft.com/office/drawing/2014/chart" uri="{C3380CC4-5D6E-409C-BE32-E72D297353CC}">
                  <c16:uniqueId val="{00000003-DD85-476A-B78A-141CE1F9F9F7}"/>
                </c:ext>
              </c:extLst>
            </c:dLbl>
            <c:dLbl>
              <c:idx val="2"/>
              <c:layout>
                <c:manualLayout>
                  <c:x val="-0.16232405052234053"/>
                  <c:y val="-0.114057074111107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713778781180271"/>
                      <c:h val="6.3241137150824536E-2"/>
                    </c:manualLayout>
                  </c15:layout>
                </c:ext>
                <c:ext xmlns:c16="http://schemas.microsoft.com/office/drawing/2014/chart" uri="{C3380CC4-5D6E-409C-BE32-E72D297353CC}">
                  <c16:uniqueId val="{00000004-DD85-476A-B78A-141CE1F9F9F7}"/>
                </c:ext>
              </c:extLst>
            </c:dLbl>
            <c:dLbl>
              <c:idx val="3"/>
              <c:layout>
                <c:manualLayout>
                  <c:x val="0.27051222577045914"/>
                  <c:y val="-0.3418685957281094"/>
                </c:manualLayout>
              </c:layout>
              <c:numFmt formatCode="0.00%" sourceLinked="0"/>
              <c:spPr>
                <a:noFill/>
                <a:ln>
                  <a:noFill/>
                </a:ln>
                <a:effectLst/>
              </c:spPr>
              <c:txPr>
                <a:bodyPr anchorCtr="0"/>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47021321191818466"/>
                      <c:h val="4.5374867065334057E-2"/>
                    </c:manualLayout>
                  </c15:layout>
                </c:ext>
                <c:ext xmlns:c16="http://schemas.microsoft.com/office/drawing/2014/chart" uri="{C3380CC4-5D6E-409C-BE32-E72D297353CC}">
                  <c16:uniqueId val="{00000005-DD85-476A-B78A-141CE1F9F9F7}"/>
                </c:ext>
              </c:extLst>
            </c:dLbl>
            <c:dLbl>
              <c:idx val="4"/>
              <c:layout>
                <c:manualLayout>
                  <c:x val="0.13600609660896534"/>
                  <c:y val="-0.30639199049079402"/>
                </c:manualLayout>
              </c:layout>
              <c:numFmt formatCode="0.00%" sourceLinked="0"/>
              <c:spPr>
                <a:noFill/>
                <a:ln>
                  <a:noFill/>
                </a:ln>
                <a:effectLst/>
              </c:spPr>
              <c:txPr>
                <a:bodyPr anchorCtr="0"/>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13577037140292"/>
                      <c:h val="4.2404730363047614E-2"/>
                    </c:manualLayout>
                  </c15:layout>
                </c:ext>
                <c:ext xmlns:c16="http://schemas.microsoft.com/office/drawing/2014/chart" uri="{C3380CC4-5D6E-409C-BE32-E72D297353CC}">
                  <c16:uniqueId val="{00000006-DD85-476A-B78A-141CE1F9F9F7}"/>
                </c:ext>
              </c:extLst>
            </c:dLbl>
            <c:dLbl>
              <c:idx val="5"/>
              <c:layout>
                <c:manualLayout>
                  <c:x val="0.20762598211781511"/>
                  <c:y val="-0.25716258762057015"/>
                </c:manualLayout>
              </c:layout>
              <c:numFmt formatCode="0.00%" sourceLinked="0"/>
              <c:spPr>
                <a:noFill/>
                <a:ln>
                  <a:noFill/>
                </a:ln>
                <a:effectLst/>
              </c:spPr>
              <c:txPr>
                <a:bodyPr anchorCtr="0"/>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6255870681329655"/>
                      <c:h val="8.6143380650032353E-2"/>
                    </c:manualLayout>
                  </c15:layout>
                </c:ext>
                <c:ext xmlns:c16="http://schemas.microsoft.com/office/drawing/2014/chart" uri="{C3380CC4-5D6E-409C-BE32-E72D297353CC}">
                  <c16:uniqueId val="{00000007-DD85-476A-B78A-141CE1F9F9F7}"/>
                </c:ext>
              </c:extLst>
            </c:dLbl>
            <c:dLbl>
              <c:idx val="6"/>
              <c:layout>
                <c:manualLayout>
                  <c:x val="0.29846015315403385"/>
                  <c:y val="-0.19541445564216697"/>
                </c:manualLayout>
              </c:layout>
              <c:numFmt formatCode="0.00%" sourceLinked="0"/>
              <c:spPr>
                <a:noFill/>
                <a:ln>
                  <a:noFill/>
                </a:ln>
                <a:effectLst/>
              </c:spPr>
              <c:txPr>
                <a:bodyPr anchorCtr="0"/>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55197516293101745"/>
                      <c:h val="5.928575650690663E-2"/>
                    </c:manualLayout>
                  </c15:layout>
                </c:ext>
                <c:ext xmlns:c16="http://schemas.microsoft.com/office/drawing/2014/chart" uri="{C3380CC4-5D6E-409C-BE32-E72D297353CC}">
                  <c16:uniqueId val="{00000008-DD85-476A-B78A-141CE1F9F9F7}"/>
                </c:ext>
              </c:extLst>
            </c:dLbl>
            <c:dLbl>
              <c:idx val="7"/>
              <c:layout>
                <c:manualLayout>
                  <c:x val="0.21150347169144368"/>
                  <c:y val="-0.15810743753622949"/>
                </c:manualLayout>
              </c:layout>
              <c:numFmt formatCode="0.00%" sourceLinked="0"/>
              <c:spPr>
                <a:noFill/>
                <a:ln>
                  <a:noFill/>
                </a:ln>
                <a:effectLst/>
              </c:spPr>
              <c:txPr>
                <a:bodyPr anchorCtr="0"/>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852702972158098"/>
                      <c:h val="4.7949614719201748E-2"/>
                    </c:manualLayout>
                  </c15:layout>
                </c:ext>
                <c:ext xmlns:c16="http://schemas.microsoft.com/office/drawing/2014/chart" uri="{C3380CC4-5D6E-409C-BE32-E72D297353CC}">
                  <c16:uniqueId val="{00000009-DD85-476A-B78A-141CE1F9F9F7}"/>
                </c:ext>
              </c:extLst>
            </c:dLbl>
            <c:dLbl>
              <c:idx val="8"/>
              <c:layout>
                <c:manualLayout>
                  <c:x val="0.18555696355729132"/>
                  <c:y val="-0.12436289462534156"/>
                </c:manualLayout>
              </c:layout>
              <c:numFmt formatCode="0.000%" sourceLinked="0"/>
              <c:spPr>
                <a:noFill/>
                <a:ln>
                  <a:noFill/>
                </a:ln>
                <a:effectLst/>
              </c:spPr>
              <c:txPr>
                <a:bodyPr anchorCtr="0"/>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2605510500180312"/>
                      <c:h val="4.495091662208605E-2"/>
                    </c:manualLayout>
                  </c15:layout>
                </c:ext>
                <c:ext xmlns:c16="http://schemas.microsoft.com/office/drawing/2014/chart" uri="{C3380CC4-5D6E-409C-BE32-E72D297353CC}">
                  <c16:uniqueId val="{0000000A-DD85-476A-B78A-141CE1F9F9F7}"/>
                </c:ext>
              </c:extLst>
            </c:dLbl>
            <c:dLbl>
              <c:idx val="9"/>
              <c:layout>
                <c:manualLayout>
                  <c:x val="0.23630135518523002"/>
                  <c:y val="-8.6839803358522025E-2"/>
                </c:manualLayout>
              </c:layout>
              <c:numFmt formatCode="0.000%" sourceLinked="0"/>
              <c:spPr>
                <a:noFill/>
                <a:ln>
                  <a:noFill/>
                </a:ln>
                <a:effectLst/>
              </c:spPr>
              <c:txPr>
                <a:bodyPr anchorCtr="0"/>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43722270399057261"/>
                      <c:h val="4.8470177184959121E-2"/>
                    </c:manualLayout>
                  </c15:layout>
                </c:ext>
                <c:ext xmlns:c16="http://schemas.microsoft.com/office/drawing/2014/chart" uri="{C3380CC4-5D6E-409C-BE32-E72D297353CC}">
                  <c16:uniqueId val="{0000000B-DD85-476A-B78A-141CE1F9F9F7}"/>
                </c:ext>
              </c:extLst>
            </c:dLbl>
            <c:numFmt formatCode="0.0%" sourceLinked="0"/>
            <c:spPr>
              <a:noFill/>
              <a:ln>
                <a:noFill/>
              </a:ln>
              <a:effectLst/>
            </c:spPr>
            <c:showLegendKey val="0"/>
            <c:showVal val="1"/>
            <c:showCatName val="1"/>
            <c:showSerName val="0"/>
            <c:showPercent val="0"/>
            <c:showBubbleSize val="0"/>
            <c:showLeaderLines val="0"/>
            <c:extLst>
              <c:ext xmlns:c15="http://schemas.microsoft.com/office/drawing/2012/chart" uri="{CE6537A1-D6FC-4f65-9D91-7224C49458BB}"/>
            </c:extLst>
          </c:dLbls>
          <c:cat>
            <c:strRef>
              <c:f>'13.F-gas'!$Y$40:$Y$49</c:f>
              <c:strCache>
                <c:ptCount val="10"/>
                <c:pt idx="0">
                  <c:v>Refrigeration and Air Conditioning Equipment</c:v>
                </c:pt>
                <c:pt idx="1">
                  <c:v>Foam Blowing</c:v>
                </c:pt>
                <c:pt idx="2">
                  <c:v>Aerosols / MDI</c:v>
                </c:pt>
                <c:pt idx="3">
                  <c:v>Semiconductor Manufacturing</c:v>
                </c:pt>
                <c:pt idx="4">
                  <c:v>Solvents</c:v>
                </c:pt>
                <c:pt idx="5">
                  <c:v>Fugitive emissions from HFCs manufacturing</c:v>
                </c:pt>
                <c:pt idx="6">
                  <c:v>By-product emissions from HCFC-22</c:v>
                </c:pt>
                <c:pt idx="7">
                  <c:v>Fire Extinguishers</c:v>
                </c:pt>
                <c:pt idx="8">
                  <c:v>Liquid Crystals</c:v>
                </c:pt>
                <c:pt idx="9">
                  <c:v>Magnesium Foundries</c:v>
                </c:pt>
              </c:strCache>
            </c:strRef>
          </c:cat>
          <c:val>
            <c:numRef>
              <c:f>'13.F-gas'!$AX$40:$AX$49</c:f>
              <c:numCache>
                <c:formatCode>0.0%</c:formatCode>
                <c:ptCount val="10"/>
                <c:pt idx="0">
                  <c:v>0.90355294341498182</c:v>
                </c:pt>
                <c:pt idx="1">
                  <c:v>6.9438682215968023E-2</c:v>
                </c:pt>
                <c:pt idx="2">
                  <c:v>1.5242697996849736E-2</c:v>
                </c:pt>
                <c:pt idx="3" formatCode="0.00%">
                  <c:v>3.4026452882356104E-3</c:v>
                </c:pt>
                <c:pt idx="4" formatCode="0.00%">
                  <c:v>3.3825795058570552E-3</c:v>
                </c:pt>
                <c:pt idx="5" formatCode="0.00%">
                  <c:v>4.0853219849633785E-3</c:v>
                </c:pt>
                <c:pt idx="6" formatCode="0.00%">
                  <c:v>5.0709154431776468E-4</c:v>
                </c:pt>
                <c:pt idx="7" formatCode="0.00%">
                  <c:v>2.7419735269400324E-4</c:v>
                </c:pt>
                <c:pt idx="8" formatCode="0.000%">
                  <c:v>7.3753053777902538E-5</c:v>
                </c:pt>
                <c:pt idx="9" formatCode="0.000%">
                  <c:v>4.0087642354850312E-5</c:v>
                </c:pt>
              </c:numCache>
            </c:numRef>
          </c:val>
          <c:extLst>
            <c:ext xmlns:c16="http://schemas.microsoft.com/office/drawing/2014/chart" uri="{C3380CC4-5D6E-409C-BE32-E72D297353CC}">
              <c16:uniqueId val="{0000000C-DD85-476A-B78A-141CE1F9F9F7}"/>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txPr>
    <a:bodyPr/>
    <a:lstStyle/>
    <a:p>
      <a:pPr>
        <a:defRPr>
          <a:latin typeface="Century" panose="02040604050505020304" pitchFamily="18" charset="0"/>
        </a:defRPr>
      </a:pPr>
      <a:endParaRPr lang="ja-JP"/>
    </a:p>
  </c:txPr>
  <c:printSettings>
    <c:headerFooter alignWithMargins="0"/>
    <c:pageMargins b="0.98399999999999999" l="0.78700000000000003" r="0.78700000000000003" t="0.98399999999999999" header="0.51200000000000001" footer="0.51200000000000001"/>
    <c:pageSetup/>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1877704625157149"/>
          <c:y val="0.27699837771534841"/>
          <c:w val="0.55842006881492745"/>
          <c:h val="0.667859177778657"/>
        </c:manualLayout>
      </c:layout>
      <c:doughnutChart>
        <c:varyColors val="1"/>
        <c:ser>
          <c:idx val="1"/>
          <c:order val="0"/>
          <c:tx>
            <c:strRef>
              <c:f>'リンク切公表時非表示（グラフの添え物）'!$BB$7</c:f>
              <c:strCache>
                <c:ptCount val="1"/>
                <c:pt idx="0">
                  <c:v>      FY2017</c:v>
                </c:pt>
              </c:strCache>
            </c:strRef>
          </c:tx>
          <c:spPr>
            <a:noFill/>
            <a:ln>
              <a:noFill/>
            </a:ln>
          </c:spPr>
          <c:dPt>
            <c:idx val="0"/>
            <c:bubble3D val="0"/>
            <c:spPr>
              <a:noFill/>
              <a:ln w="19050">
                <a:noFill/>
              </a:ln>
              <a:effectLst/>
            </c:spPr>
            <c:extLst>
              <c:ext xmlns:c16="http://schemas.microsoft.com/office/drawing/2014/chart" uri="{C3380CC4-5D6E-409C-BE32-E72D297353CC}">
                <c16:uniqueId val="{00000001-4D73-481C-87BE-8D046B8AD945}"/>
              </c:ext>
            </c:extLst>
          </c:dPt>
          <c:dLbls>
            <c:dLbl>
              <c:idx val="0"/>
              <c:layout>
                <c:manualLayout>
                  <c:x val="0.14569018328311498"/>
                  <c:y val="-8.9067426110162426E-2"/>
                </c:manualLayout>
              </c:layout>
              <c:tx>
                <c:rich>
                  <a:bodyPr rot="0" spcFirstLastPara="1" vertOverflow="ellipsis" vert="horz" wrap="square" lIns="38100" tIns="19050" rIns="38100" bIns="19050" anchor="ctr" anchorCtr="0">
                    <a:noAutofit/>
                  </a:bodyPr>
                  <a:lstStyle/>
                  <a:p>
                    <a:pPr algn="l">
                      <a:defRPr sz="900" b="0" i="0" u="none" strike="noStrike" kern="1200" baseline="0">
                        <a:solidFill>
                          <a:sysClr val="windowText" lastClr="000000"/>
                        </a:solidFill>
                        <a:latin typeface="Century" panose="02040604050505020304" pitchFamily="18" charset="0"/>
                        <a:ea typeface="+mn-ea"/>
                        <a:cs typeface="+mn-cs"/>
                      </a:defRPr>
                    </a:pPr>
                    <a:fld id="{7548533F-663A-48A7-95DB-E1319493858A}" type="SERIESNAME">
                      <a:rPr lang="en-US" altLang="ja-JP" sz="1800" b="0">
                        <a:solidFill>
                          <a:sysClr val="windowText" lastClr="000000"/>
                        </a:solidFill>
                        <a:latin typeface="Century" panose="02040604050505020304" pitchFamily="18" charset="0"/>
                      </a:rPr>
                      <a:pPr algn="l">
                        <a:defRPr>
                          <a:solidFill>
                            <a:sysClr val="windowText" lastClr="000000"/>
                          </a:solidFill>
                          <a:latin typeface="Century" panose="02040604050505020304" pitchFamily="18" charset="0"/>
                        </a:defRPr>
                      </a:pPr>
                      <a:t>[系列名]</a:t>
                    </a:fld>
                    <a:endParaRPr lang="en-US" altLang="ja-JP" sz="1800" b="0" baseline="0">
                      <a:solidFill>
                        <a:sysClr val="windowText" lastClr="000000"/>
                      </a:solidFill>
                      <a:latin typeface="Century" panose="02040604050505020304" pitchFamily="18" charset="0"/>
                    </a:endParaRPr>
                  </a:p>
                  <a:p>
                    <a:pPr algn="l">
                      <a:defRPr>
                        <a:solidFill>
                          <a:sysClr val="windowText" lastClr="000000"/>
                        </a:solidFill>
                        <a:latin typeface="Century" panose="02040604050505020304" pitchFamily="18" charset="0"/>
                      </a:defRPr>
                    </a:pPr>
                    <a:fld id="{ADAA678B-7CD1-44E7-8ECC-951F1907F6EE}" type="VALUE">
                      <a:rPr lang="en-US" altLang="ja-JP" sz="1800" b="1">
                        <a:solidFill>
                          <a:sysClr val="windowText" lastClr="000000"/>
                        </a:solidFill>
                        <a:latin typeface="Century" panose="02040604050505020304" pitchFamily="18" charset="0"/>
                      </a:rPr>
                      <a:pPr algn="l">
                        <a:defRPr>
                          <a:solidFill>
                            <a:sysClr val="windowText" lastClr="000000"/>
                          </a:solidFill>
                          <a:latin typeface="Century" panose="02040604050505020304" pitchFamily="18" charset="0"/>
                        </a:defRPr>
                      </a:pPr>
                      <a:t>[値]</a:t>
                    </a:fld>
                    <a:endParaRPr lang="ja-JP" altLang="en-US"/>
                  </a:p>
                </c:rich>
              </c:tx>
              <c:spPr>
                <a:noFill/>
                <a:ln>
                  <a:noFill/>
                </a:ln>
                <a:effectLst/>
              </c:spPr>
              <c:txPr>
                <a:bodyPr rot="0" spcFirstLastPara="1" vertOverflow="ellipsis" vert="horz" wrap="square" lIns="38100" tIns="19050" rIns="38100" bIns="19050" anchor="ctr" anchorCtr="0">
                  <a:noAutofit/>
                </a:bodyPr>
                <a:lstStyle/>
                <a:p>
                  <a:pPr algn="l">
                    <a:defRPr sz="900" b="0" i="0" u="none" strike="noStrike" kern="1200" baseline="0">
                      <a:solidFill>
                        <a:sysClr val="windowText" lastClr="000000"/>
                      </a:solidFill>
                      <a:latin typeface="Century" panose="02040604050505020304" pitchFamily="18" charset="0"/>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57843396413683579"/>
                      <c:h val="0.12639318640446326"/>
                    </c:manualLayout>
                  </c15:layout>
                  <c15:dlblFieldTable/>
                  <c15:showDataLabelsRange val="0"/>
                </c:ext>
                <c:ext xmlns:c16="http://schemas.microsoft.com/office/drawing/2014/chart" uri="{C3380CC4-5D6E-409C-BE32-E72D297353CC}">
                  <c16:uniqueId val="{00000001-4D73-481C-87BE-8D046B8AD945}"/>
                </c:ext>
              </c:extLst>
            </c:dLbl>
            <c:spPr>
              <a:noFill/>
              <a:ln>
                <a:noFill/>
              </a:ln>
              <a:effectLst/>
            </c:spPr>
            <c:txPr>
              <a:bodyPr rot="0" spcFirstLastPara="1" vertOverflow="ellipsis" vert="horz" wrap="square" lIns="38100" tIns="19050" rIns="38100" bIns="19050" anchor="ctr" anchorCtr="0">
                <a:spAutoFit/>
              </a:bodyPr>
              <a:lstStyle/>
              <a:p>
                <a:pPr algn="l">
                  <a:defRPr sz="900" b="0" i="0" u="none" strike="noStrike" kern="1200" baseline="0">
                    <a:solidFill>
                      <a:schemeClr val="tx1">
                        <a:lumMod val="75000"/>
                        <a:lumOff val="25000"/>
                      </a:schemeClr>
                    </a:solidFill>
                    <a:latin typeface="Century" panose="02040604050505020304" pitchFamily="18" charset="0"/>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'リンク切公表時非表示（グラフの添え物）'!$Y$3:$Y$9</c:f>
              <c:strCache>
                <c:ptCount val="7"/>
                <c:pt idx="0">
                  <c:v>CO₂</c:v>
                </c:pt>
                <c:pt idx="1">
                  <c:v>CH₄</c:v>
                </c:pt>
                <c:pt idx="2">
                  <c:v>N₂O</c:v>
                </c:pt>
                <c:pt idx="3">
                  <c:v>HFCs</c:v>
                </c:pt>
                <c:pt idx="4">
                  <c:v>PFCs</c:v>
                </c:pt>
                <c:pt idx="5">
                  <c:v>SF₆</c:v>
                </c:pt>
                <c:pt idx="6">
                  <c:v>NF₃</c:v>
                </c:pt>
              </c:strCache>
            </c:strRef>
          </c:cat>
          <c:val>
            <c:numRef>
              <c:f>'リンク切公表時非表示（グラフの添え物）'!$BB$8</c:f>
              <c:numCache>
                <c:formatCode>#,##0_ </c:formatCode>
                <c:ptCount val="1"/>
                <c:pt idx="0">
                  <c:v>1291.7484304727293</c:v>
                </c:pt>
              </c:numCache>
            </c:numRef>
          </c:val>
          <c:extLst>
            <c:ext xmlns:c16="http://schemas.microsoft.com/office/drawing/2014/chart" uri="{C3380CC4-5D6E-409C-BE32-E72D297353CC}">
              <c16:uniqueId val="{00000002-4D73-481C-87BE-8D046B8AD945}"/>
            </c:ext>
          </c:extLst>
        </c:ser>
        <c:ser>
          <c:idx val="0"/>
          <c:order val="1"/>
          <c:tx>
            <c:strRef>
              <c:f>'1.Total'!$BB$19</c:f>
              <c:strCache>
                <c:ptCount val="1"/>
                <c:pt idx="0">
                  <c:v>2017</c:v>
                </c:pt>
              </c:strCache>
            </c:strRef>
          </c:tx>
          <c:spPr>
            <a:ln w="6350">
              <a:solidFill>
                <a:schemeClr val="tx1"/>
              </a:solidFill>
            </a:ln>
          </c:spPr>
          <c:dPt>
            <c:idx val="0"/>
            <c:bubble3D val="0"/>
            <c:spPr>
              <a:solidFill>
                <a:schemeClr val="accent1"/>
              </a:solidFill>
              <a:ln w="3175">
                <a:solidFill>
                  <a:schemeClr val="tx1"/>
                </a:solidFill>
              </a:ln>
              <a:effectLst/>
            </c:spPr>
            <c:extLst>
              <c:ext xmlns:c16="http://schemas.microsoft.com/office/drawing/2014/chart" uri="{C3380CC4-5D6E-409C-BE32-E72D297353CC}">
                <c16:uniqueId val="{00000004-4D73-481C-87BE-8D046B8AD945}"/>
              </c:ext>
            </c:extLst>
          </c:dPt>
          <c:dPt>
            <c:idx val="1"/>
            <c:bubble3D val="0"/>
            <c:spPr>
              <a:solidFill>
                <a:schemeClr val="accent2"/>
              </a:solidFill>
              <a:ln w="6350">
                <a:solidFill>
                  <a:schemeClr val="tx1"/>
                </a:solidFill>
              </a:ln>
              <a:effectLst/>
            </c:spPr>
            <c:extLst>
              <c:ext xmlns:c16="http://schemas.microsoft.com/office/drawing/2014/chart" uri="{C3380CC4-5D6E-409C-BE32-E72D297353CC}">
                <c16:uniqueId val="{00000006-4D73-481C-87BE-8D046B8AD945}"/>
              </c:ext>
            </c:extLst>
          </c:dPt>
          <c:dPt>
            <c:idx val="2"/>
            <c:bubble3D val="0"/>
            <c:spPr>
              <a:solidFill>
                <a:schemeClr val="accent3"/>
              </a:solidFill>
              <a:ln w="6350">
                <a:solidFill>
                  <a:schemeClr val="tx1"/>
                </a:solidFill>
              </a:ln>
              <a:effectLst/>
            </c:spPr>
            <c:extLst>
              <c:ext xmlns:c16="http://schemas.microsoft.com/office/drawing/2014/chart" uri="{C3380CC4-5D6E-409C-BE32-E72D297353CC}">
                <c16:uniqueId val="{00000008-4D73-481C-87BE-8D046B8AD945}"/>
              </c:ext>
            </c:extLst>
          </c:dPt>
          <c:dPt>
            <c:idx val="3"/>
            <c:bubble3D val="0"/>
            <c:spPr>
              <a:solidFill>
                <a:schemeClr val="accent4"/>
              </a:solidFill>
              <a:ln w="6350">
                <a:solidFill>
                  <a:schemeClr val="tx1"/>
                </a:solidFill>
              </a:ln>
              <a:effectLst/>
            </c:spPr>
            <c:extLst>
              <c:ext xmlns:c16="http://schemas.microsoft.com/office/drawing/2014/chart" uri="{C3380CC4-5D6E-409C-BE32-E72D297353CC}">
                <c16:uniqueId val="{0000000A-4D73-481C-87BE-8D046B8AD945}"/>
              </c:ext>
            </c:extLst>
          </c:dPt>
          <c:dPt>
            <c:idx val="4"/>
            <c:bubble3D val="0"/>
            <c:spPr>
              <a:solidFill>
                <a:schemeClr val="accent5"/>
              </a:solidFill>
              <a:ln w="6350">
                <a:solidFill>
                  <a:schemeClr val="tx1"/>
                </a:solidFill>
              </a:ln>
              <a:effectLst/>
            </c:spPr>
            <c:extLst>
              <c:ext xmlns:c16="http://schemas.microsoft.com/office/drawing/2014/chart" uri="{C3380CC4-5D6E-409C-BE32-E72D297353CC}">
                <c16:uniqueId val="{0000000C-4D73-481C-87BE-8D046B8AD945}"/>
              </c:ext>
            </c:extLst>
          </c:dPt>
          <c:dPt>
            <c:idx val="5"/>
            <c:bubble3D val="0"/>
            <c:spPr>
              <a:solidFill>
                <a:schemeClr val="accent6"/>
              </a:solidFill>
              <a:ln w="6350">
                <a:solidFill>
                  <a:schemeClr val="tx1"/>
                </a:solidFill>
              </a:ln>
              <a:effectLst/>
            </c:spPr>
            <c:extLst>
              <c:ext xmlns:c16="http://schemas.microsoft.com/office/drawing/2014/chart" uri="{C3380CC4-5D6E-409C-BE32-E72D297353CC}">
                <c16:uniqueId val="{0000000E-4D73-481C-87BE-8D046B8AD945}"/>
              </c:ext>
            </c:extLst>
          </c:dPt>
          <c:dPt>
            <c:idx val="6"/>
            <c:bubble3D val="0"/>
            <c:spPr>
              <a:solidFill>
                <a:schemeClr val="accent1">
                  <a:lumMod val="60000"/>
                </a:schemeClr>
              </a:solidFill>
              <a:ln w="6350">
                <a:solidFill>
                  <a:schemeClr val="tx1"/>
                </a:solidFill>
              </a:ln>
              <a:effectLst/>
            </c:spPr>
            <c:extLst>
              <c:ext xmlns:c16="http://schemas.microsoft.com/office/drawing/2014/chart" uri="{C3380CC4-5D6E-409C-BE32-E72D297353CC}">
                <c16:uniqueId val="{00000010-4D73-481C-87BE-8D046B8AD945}"/>
              </c:ext>
            </c:extLst>
          </c:dPt>
          <c:dPt>
            <c:idx val="7"/>
            <c:bubble3D val="0"/>
            <c:spPr>
              <a:solidFill>
                <a:schemeClr val="accent2">
                  <a:lumMod val="60000"/>
                </a:schemeClr>
              </a:solidFill>
              <a:ln w="6350">
                <a:solidFill>
                  <a:schemeClr val="tx1"/>
                </a:solidFill>
              </a:ln>
              <a:effectLst/>
            </c:spPr>
            <c:extLst>
              <c:ext xmlns:c16="http://schemas.microsoft.com/office/drawing/2014/chart" uri="{C3380CC4-5D6E-409C-BE32-E72D297353CC}">
                <c16:uniqueId val="{00000012-4D73-481C-87BE-8D046B8AD945}"/>
              </c:ext>
            </c:extLst>
          </c:dPt>
          <c:dPt>
            <c:idx val="8"/>
            <c:bubble3D val="0"/>
            <c:spPr>
              <a:solidFill>
                <a:schemeClr val="accent3">
                  <a:lumMod val="60000"/>
                </a:schemeClr>
              </a:solidFill>
              <a:ln w="6350">
                <a:solidFill>
                  <a:schemeClr val="tx1"/>
                </a:solidFill>
              </a:ln>
              <a:effectLst/>
            </c:spPr>
            <c:extLst>
              <c:ext xmlns:c16="http://schemas.microsoft.com/office/drawing/2014/chart" uri="{C3380CC4-5D6E-409C-BE32-E72D297353CC}">
                <c16:uniqueId val="{00000014-4D73-481C-87BE-8D046B8AD945}"/>
              </c:ext>
            </c:extLst>
          </c:dPt>
          <c:dLbls>
            <c:dLbl>
              <c:idx val="0"/>
              <c:layout>
                <c:manualLayout>
                  <c:x val="0.23467230443974629"/>
                  <c:y val="-0.53663967080279273"/>
                </c:manualLayout>
              </c:layout>
              <c:tx>
                <c:rich>
                  <a:bodyPr/>
                  <a:lstStyle/>
                  <a:p>
                    <a:r>
                      <a:rPr lang="en-US" altLang="ja-JP"/>
                      <a:t>CO</a:t>
                    </a:r>
                    <a:r>
                      <a:rPr lang="en-US" altLang="ja-JP" baseline="-25000"/>
                      <a:t>2</a:t>
                    </a:r>
                    <a:r>
                      <a:rPr lang="en-US" altLang="ja-JP" baseline="0"/>
                      <a:t>
</a:t>
                    </a:r>
                    <a:fld id="{AF15B0AB-D595-419D-BF3E-200BBE0BD46B}" type="PERCENTAGE">
                      <a:rPr lang="en-US" altLang="ja-JP" baseline="0"/>
                      <a:pPr/>
                      <a:t>[パーセンテージ]</a:t>
                    </a:fld>
                    <a:endParaRPr lang="en-US" altLang="ja-JP" baseline="0"/>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4D73-481C-87BE-8D046B8AD945}"/>
                </c:ext>
              </c:extLst>
            </c:dLbl>
            <c:dLbl>
              <c:idx val="1"/>
              <c:layout>
                <c:manualLayout>
                  <c:x val="-0.24166661152650037"/>
                  <c:y val="2.0460966248565662E-2"/>
                </c:manualLayout>
              </c:layout>
              <c:tx>
                <c:rich>
                  <a:bodyPr/>
                  <a:lstStyle/>
                  <a:p>
                    <a:r>
                      <a:rPr lang="en-US" altLang="ja-JP"/>
                      <a:t>CH</a:t>
                    </a:r>
                    <a:r>
                      <a:rPr lang="en-US" altLang="ja-JP" baseline="-25000"/>
                      <a:t>4</a:t>
                    </a:r>
                    <a:r>
                      <a:rPr lang="en-US" altLang="en-US" baseline="0"/>
                      <a:t>
</a:t>
                    </a:r>
                    <a:fld id="{672AC424-5AA6-4419-A2CB-8D9E2903859E}" type="PERCENTAGE">
                      <a:rPr lang="en-US" altLang="en-US" baseline="0"/>
                      <a:pPr/>
                      <a:t>[パーセンテージ]</a:t>
                    </a:fld>
                    <a:endParaRPr lang="en-US" altLang="en-US" baseline="0"/>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4D73-481C-87BE-8D046B8AD945}"/>
                </c:ext>
              </c:extLst>
            </c:dLbl>
            <c:dLbl>
              <c:idx val="2"/>
              <c:layout>
                <c:manualLayout>
                  <c:x val="-0.23503738503275326"/>
                  <c:y val="-6.840936968306098E-2"/>
                </c:manualLayout>
              </c:layout>
              <c:tx>
                <c:rich>
                  <a:bodyPr/>
                  <a:lstStyle/>
                  <a:p>
                    <a:r>
                      <a:rPr lang="en-US" altLang="ja-JP" baseline="0"/>
                      <a:t>N</a:t>
                    </a:r>
                    <a:r>
                      <a:rPr lang="en-US" altLang="ja-JP" baseline="-25000"/>
                      <a:t>2</a:t>
                    </a:r>
                    <a:r>
                      <a:rPr lang="en-US" altLang="ja-JP" baseline="0"/>
                      <a:t>O</a:t>
                    </a:r>
                    <a:r>
                      <a:rPr lang="en-US" altLang="en-US" baseline="0"/>
                      <a:t>
</a:t>
                    </a:r>
                    <a:fld id="{BF932117-1E7E-4671-9396-B14C9D37B0E8}" type="PERCENTAGE">
                      <a:rPr lang="en-US" altLang="en-US" baseline="0"/>
                      <a:pPr/>
                      <a:t>[パーセンテージ]</a:t>
                    </a:fld>
                    <a:endParaRPr lang="en-US" altLang="en-US" baseline="0"/>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4D73-481C-87BE-8D046B8AD945}"/>
                </c:ext>
              </c:extLst>
            </c:dLbl>
            <c:dLbl>
              <c:idx val="3"/>
              <c:layout>
                <c:manualLayout>
                  <c:x val="-0.19873949579831932"/>
                  <c:y val="-0.1195214260277766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4D73-481C-87BE-8D046B8AD945}"/>
                </c:ext>
              </c:extLst>
            </c:dLbl>
            <c:dLbl>
              <c:idx val="4"/>
              <c:layout>
                <c:manualLayout>
                  <c:x val="-0.14136323033150275"/>
                  <c:y val="-0.1568438649942626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4D73-481C-87BE-8D046B8AD945}"/>
                </c:ext>
              </c:extLst>
            </c:dLbl>
            <c:dLbl>
              <c:idx val="5"/>
              <c:layout>
                <c:manualLayout>
                  <c:x val="-7.3085919407132938E-2"/>
                  <c:y val="-0.18817473192735329"/>
                </c:manualLayout>
              </c:layout>
              <c:tx>
                <c:rich>
                  <a:bodyPr/>
                  <a:lstStyle/>
                  <a:p>
                    <a:r>
                      <a:rPr lang="en-US" altLang="ja-JP" baseline="0"/>
                      <a:t>SF</a:t>
                    </a:r>
                    <a:r>
                      <a:rPr lang="en-US" altLang="ja-JP" baseline="-25000"/>
                      <a:t>6</a:t>
                    </a:r>
                    <a:r>
                      <a:rPr lang="en-US" altLang="en-US" baseline="0"/>
                      <a:t>
</a:t>
                    </a:r>
                    <a:fld id="{85CD0100-7A9D-4F74-92F8-FFF99BE1F512}" type="PERCENTAGE">
                      <a:rPr lang="en-US" altLang="en-US" baseline="0"/>
                      <a:pPr/>
                      <a:t>[パーセンテージ]</a:t>
                    </a:fld>
                    <a:endParaRPr lang="en-US" altLang="en-US" baseline="0"/>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E-4D73-481C-87BE-8D046B8AD945}"/>
                </c:ext>
              </c:extLst>
            </c:dLbl>
            <c:dLbl>
              <c:idx val="6"/>
              <c:layout>
                <c:manualLayout>
                  <c:x val="1.4011116257518929E-4"/>
                  <c:y val="-0.20469829462271991"/>
                </c:manualLayout>
              </c:layout>
              <c:tx>
                <c:rich>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Century" panose="02040604050505020304" pitchFamily="18" charset="0"/>
                        <a:ea typeface="+mn-ea"/>
                        <a:cs typeface="+mn-cs"/>
                      </a:defRPr>
                    </a:pPr>
                    <a:r>
                      <a:rPr lang="en-US" altLang="ja-JP" baseline="0">
                        <a:latin typeface="Century" panose="02040604050505020304" pitchFamily="18" charset="0"/>
                      </a:rPr>
                      <a:t>NF</a:t>
                    </a:r>
                    <a:r>
                      <a:rPr lang="en-US" altLang="ja-JP" baseline="-25000">
                        <a:latin typeface="Century" panose="02040604050505020304" pitchFamily="18" charset="0"/>
                      </a:rPr>
                      <a:t>3</a:t>
                    </a:r>
                    <a:r>
                      <a:rPr lang="en-US" altLang="en-US" baseline="0">
                        <a:latin typeface="Century" panose="02040604050505020304" pitchFamily="18" charset="0"/>
                      </a:rPr>
                      <a:t>
</a:t>
                    </a:r>
                    <a:fld id="{58816EA9-E553-410E-98BE-3A3352E2646D}" type="PERCENTAGE">
                      <a:rPr lang="en-US" altLang="en-US" baseline="0">
                        <a:latin typeface="Century" panose="02040604050505020304" pitchFamily="18" charset="0"/>
                      </a:rPr>
                      <a:pPr>
                        <a:defRPr sz="1400">
                          <a:solidFill>
                            <a:sysClr val="windowText" lastClr="000000"/>
                          </a:solidFill>
                          <a:latin typeface="Century" panose="02040604050505020304" pitchFamily="18" charset="0"/>
                        </a:defRPr>
                      </a:pPr>
                      <a:t>[パーセンテージ]</a:t>
                    </a:fld>
                    <a:endParaRPr lang="en-US" altLang="en-US" baseline="0">
                      <a:latin typeface="Century" panose="02040604050505020304" pitchFamily="18" charset="0"/>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Century" panose="02040604050505020304" pitchFamily="18" charset="0"/>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0-4D73-481C-87BE-8D046B8AD945}"/>
                </c:ext>
              </c:extLst>
            </c:dLbl>
            <c:dLbl>
              <c:idx val="7"/>
              <c:layout>
                <c:manualLayout>
                  <c:x val="0.20555555555555555"/>
                  <c:y val="-0.1909373351070270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4D73-481C-87BE-8D046B8AD945}"/>
                </c:ext>
              </c:extLst>
            </c:dLbl>
            <c:dLbl>
              <c:idx val="8"/>
              <c:layout>
                <c:manualLayout>
                  <c:x val="0.30000000000000032"/>
                  <c:y val="-0.1040214255039922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4D73-481C-87BE-8D046B8AD94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Century" panose="02040604050505020304" pitchFamily="18" charset="0"/>
                    <a:ea typeface="+mn-ea"/>
                    <a:cs typeface="+mn-cs"/>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'リンク切公表時非表示（グラフの添え物）'!$Y$3:$Y$9</c:f>
              <c:strCache>
                <c:ptCount val="7"/>
                <c:pt idx="0">
                  <c:v>CO₂</c:v>
                </c:pt>
                <c:pt idx="1">
                  <c:v>CH₄</c:v>
                </c:pt>
                <c:pt idx="2">
                  <c:v>N₂O</c:v>
                </c:pt>
                <c:pt idx="3">
                  <c:v>HFCs</c:v>
                </c:pt>
                <c:pt idx="4">
                  <c:v>PFCs</c:v>
                </c:pt>
                <c:pt idx="5">
                  <c:v>SF₆</c:v>
                </c:pt>
                <c:pt idx="6">
                  <c:v>NF₃</c:v>
                </c:pt>
              </c:strCache>
            </c:strRef>
          </c:cat>
          <c:val>
            <c:numRef>
              <c:f>('1.Total'!$BB$20,'1.Total'!$BB$23:$BB$24,'1.Total'!$BB$26:$BB$29)</c:f>
              <c:numCache>
                <c:formatCode>#0.0%;[Red]\-#0.0%</c:formatCode>
                <c:ptCount val="7"/>
                <c:pt idx="0">
                  <c:v>0.92141805144959421</c:v>
                </c:pt>
                <c:pt idx="1">
                  <c:v>2.3274171744570169E-2</c:v>
                </c:pt>
                <c:pt idx="2">
                  <c:v>1.5839996691438856E-2</c:v>
                </c:pt>
                <c:pt idx="3">
                  <c:v>3.4747767211721181E-2</c:v>
                </c:pt>
                <c:pt idx="4" formatCode="#0.00%;[Red]\-#0.00%">
                  <c:v>2.7189091157440747E-3</c:v>
                </c:pt>
                <c:pt idx="5" formatCode="#0.00%;[Red]\-#0.00%">
                  <c:v>1.6529126941464418E-3</c:v>
                </c:pt>
                <c:pt idx="6" formatCode="#0.00%;[Red]\-#0.00%">
                  <c:v>3.4819109278513415E-4</c:v>
                </c:pt>
              </c:numCache>
            </c:numRef>
          </c:val>
          <c:extLst>
            <c:ext xmlns:c16="http://schemas.microsoft.com/office/drawing/2014/chart" uri="{C3380CC4-5D6E-409C-BE32-E72D297353CC}">
              <c16:uniqueId val="{00000015-4D73-481C-87BE-8D046B8AD945}"/>
            </c:ext>
          </c:extLst>
        </c:ser>
        <c:dLbls>
          <c:showLegendKey val="0"/>
          <c:showVal val="0"/>
          <c:showCatName val="0"/>
          <c:showSerName val="0"/>
          <c:showPercent val="1"/>
          <c:showBubbleSize val="0"/>
          <c:showLeaderLines val="0"/>
        </c:dLbls>
        <c:firstSliceAng val="0"/>
        <c:holeSize val="13"/>
      </c:doughnutChart>
      <c:spPr>
        <a:noFill/>
        <a:ln>
          <a:noFill/>
        </a:ln>
        <a:effectLst/>
      </c:spPr>
    </c:plotArea>
    <c:plotVisOnly val="1"/>
    <c:dispBlanksAs val="zero"/>
    <c:showDLblsOverMax val="0"/>
  </c:chart>
  <c:spPr>
    <a:noFill/>
    <a:ln w="9525" cap="flat" cmpd="sng" algn="ctr">
      <a:noFill/>
      <a:round/>
    </a:ln>
    <a:effectLst/>
  </c:spPr>
  <c:txPr>
    <a:bodyPr/>
    <a:lstStyle/>
    <a:p>
      <a:pPr>
        <a:defRPr/>
      </a:pPr>
      <a:endParaRPr lang="ja-JP"/>
    </a:p>
  </c:txPr>
  <c:printSettings>
    <c:headerFooter/>
    <c:pageMargins b="0.75000000000000111" l="0.70000000000000062" r="0.70000000000000062" t="0.75000000000000111" header="0.30000000000000032" footer="0.30000000000000032"/>
    <c:pageSetup orientation="portrait"/>
  </c:printSettings>
  <c:userShapes r:id="rId4"/>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261714196559092"/>
          <c:y val="0.27772181400124279"/>
          <c:w val="0.52286235351072419"/>
          <c:h val="0.59247495239425263"/>
        </c:manualLayout>
      </c:layout>
      <c:doughnutChart>
        <c:varyColors val="1"/>
        <c:ser>
          <c:idx val="1"/>
          <c:order val="0"/>
          <c:tx>
            <c:strRef>
              <c:f>'リンク切公表時非表示（グラフの添え物）'!$AP$51</c:f>
              <c:strCache>
                <c:ptCount val="1"/>
                <c:pt idx="0">
                  <c:v>  in CY2005</c:v>
                </c:pt>
              </c:strCache>
            </c:strRef>
          </c:tx>
          <c:spPr>
            <a:noFill/>
          </c:spPr>
          <c:dLbls>
            <c:dLbl>
              <c:idx val="0"/>
              <c:layout>
                <c:manualLayout>
                  <c:x val="0.14535671810422762"/>
                  <c:y val="-9.0270771957379564E-2"/>
                </c:manualLayout>
              </c:layout>
              <c:tx>
                <c:rich>
                  <a:bodyPr anchorCtr="0"/>
                  <a:lstStyle/>
                  <a:p>
                    <a:pPr algn="l">
                      <a:defRPr sz="1200"/>
                    </a:pPr>
                    <a:fld id="{EB5B5B66-8DB5-489A-8D50-22FFB6340167}" type="SERIESNAME">
                      <a:rPr lang="en-US" altLang="ja-JP" sz="1200"/>
                      <a:pPr algn="l">
                        <a:defRPr sz="1200"/>
                      </a:pPr>
                      <a:t>[系列名]</a:t>
                    </a:fld>
                    <a:endParaRPr lang="en-US" sz="1200"/>
                  </a:p>
                  <a:p>
                    <a:pPr algn="l">
                      <a:defRPr sz="1200"/>
                    </a:pPr>
                    <a:fld id="{6CCEE0DA-C865-4D5D-AA6D-DDA06A5B991A}" type="VALUE">
                      <a:rPr lang="en-US" altLang="ja-JP" sz="1200"/>
                      <a:pPr algn="l">
                        <a:defRPr sz="1200"/>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48242552692262569"/>
                      <c:h val="0.10932203904395235"/>
                    </c:manualLayout>
                  </c15:layout>
                  <c15:dlblFieldTable/>
                  <c15:showDataLabelsRange val="0"/>
                </c:ext>
                <c:ext xmlns:c16="http://schemas.microsoft.com/office/drawing/2014/chart" uri="{C3380CC4-5D6E-409C-BE32-E72D297353CC}">
                  <c16:uniqueId val="{00000000-E537-4CCF-98A3-7AE0E71F769C}"/>
                </c:ext>
              </c:extLst>
            </c:dLbl>
            <c:spPr>
              <a:noFill/>
              <a:ln>
                <a:noFill/>
              </a:ln>
              <a:effectLst/>
            </c:spPr>
            <c:txPr>
              <a:bodyPr/>
              <a:lstStyle/>
              <a:p>
                <a:pPr algn="l">
                  <a:defRPr sz="1200"/>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'13.F-gas'!$Y$6:$Y$15</c:f>
              <c:strCache>
                <c:ptCount val="10"/>
                <c:pt idx="0">
                  <c:v>Refrigeration and 
Air Conditioning Equipment</c:v>
                </c:pt>
                <c:pt idx="1">
                  <c:v>Foam Blowing</c:v>
                </c:pt>
                <c:pt idx="2">
                  <c:v>Aerosols / MDI</c:v>
                </c:pt>
                <c:pt idx="3">
                  <c:v>Semiconductor Manufacturing</c:v>
                </c:pt>
                <c:pt idx="4">
                  <c:v>Solvents</c:v>
                </c:pt>
                <c:pt idx="5">
                  <c:v>Fugitive emissions from HFCs manufacturing</c:v>
                </c:pt>
                <c:pt idx="6">
                  <c:v>By-product emissions from HCFC-22  </c:v>
                </c:pt>
                <c:pt idx="7">
                  <c:v>Fire Extinguishers</c:v>
                </c:pt>
                <c:pt idx="8">
                  <c:v>Liquid Crystals</c:v>
                </c:pt>
                <c:pt idx="9">
                  <c:v>Magnesium Foundries</c:v>
                </c:pt>
              </c:strCache>
            </c:strRef>
          </c:cat>
          <c:val>
            <c:numRef>
              <c:f>'リンク切公表時非表示（グラフの添え物）'!$AP$54</c:f>
              <c:numCache>
                <c:formatCode>#,##0.0_ </c:formatCode>
                <c:ptCount val="1"/>
                <c:pt idx="0">
                  <c:v>12.8</c:v>
                </c:pt>
              </c:numCache>
            </c:numRef>
          </c:val>
          <c:extLst>
            <c:ext xmlns:c16="http://schemas.microsoft.com/office/drawing/2014/chart" uri="{C3380CC4-5D6E-409C-BE32-E72D297353CC}">
              <c16:uniqueId val="{00000001-E537-4CCF-98A3-7AE0E71F769C}"/>
            </c:ext>
          </c:extLst>
        </c:ser>
        <c:ser>
          <c:idx val="0"/>
          <c:order val="1"/>
          <c:tx>
            <c:strRef>
              <c:f>'13.F-gas'!$AP$38</c:f>
              <c:strCache>
                <c:ptCount val="1"/>
                <c:pt idx="0">
                  <c:v>2005</c:v>
                </c:pt>
              </c:strCache>
            </c:strRef>
          </c:tx>
          <c:spPr>
            <a:ln>
              <a:solidFill>
                <a:schemeClr val="tx1"/>
              </a:solidFill>
            </a:ln>
          </c:spPr>
          <c:dLbls>
            <c:dLbl>
              <c:idx val="0"/>
              <c:layout>
                <c:manualLayout>
                  <c:x val="0.10368001153663543"/>
                  <c:y val="0.15822540851487193"/>
                </c:manualLayout>
              </c:layout>
              <c:numFmt formatCode="0.0%" sourceLinked="0"/>
              <c:spPr>
                <a:noFill/>
                <a:ln>
                  <a:noFill/>
                </a:ln>
                <a:effectLst/>
              </c:spPr>
              <c:txPr>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6875804168057658"/>
                      <c:h val="0.13189279592212821"/>
                    </c:manualLayout>
                  </c15:layout>
                </c:ext>
                <c:ext xmlns:c16="http://schemas.microsoft.com/office/drawing/2014/chart" uri="{C3380CC4-5D6E-409C-BE32-E72D297353CC}">
                  <c16:uniqueId val="{00000002-E537-4CCF-98A3-7AE0E71F769C}"/>
                </c:ext>
              </c:extLst>
            </c:dLbl>
            <c:dLbl>
              <c:idx val="1"/>
              <c:layout>
                <c:manualLayout>
                  <c:x val="-0.1418058011922412"/>
                  <c:y val="7.0617924535330945E-2"/>
                </c:manualLayout>
              </c:layout>
              <c:numFmt formatCode="0.0%" sourceLinked="0"/>
              <c:spPr>
                <a:noFill/>
                <a:ln>
                  <a:noFill/>
                </a:ln>
                <a:effectLst/>
              </c:spPr>
              <c:txPr>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9510316265535704"/>
                      <c:h val="9.384429917042808E-2"/>
                    </c:manualLayout>
                  </c15:layout>
                </c:ext>
                <c:ext xmlns:c16="http://schemas.microsoft.com/office/drawing/2014/chart" uri="{C3380CC4-5D6E-409C-BE32-E72D297353CC}">
                  <c16:uniqueId val="{00000003-E537-4CCF-98A3-7AE0E71F769C}"/>
                </c:ext>
              </c:extLst>
            </c:dLbl>
            <c:dLbl>
              <c:idx val="2"/>
              <c:layout>
                <c:manualLayout>
                  <c:x val="-0.1657462547180745"/>
                  <c:y val="1.2468042282785625E-2"/>
                </c:manualLayout>
              </c:layout>
              <c:numFmt formatCode="0.0%" sourceLinked="0"/>
              <c:spPr>
                <a:noFill/>
                <a:ln>
                  <a:noFill/>
                </a:ln>
                <a:effectLst/>
              </c:spPr>
              <c:txPr>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1133999935228637"/>
                      <c:h val="8.8474508582574954E-2"/>
                    </c:manualLayout>
                  </c15:layout>
                </c:ext>
                <c:ext xmlns:c16="http://schemas.microsoft.com/office/drawing/2014/chart" uri="{C3380CC4-5D6E-409C-BE32-E72D297353CC}">
                  <c16:uniqueId val="{00000004-E537-4CCF-98A3-7AE0E71F769C}"/>
                </c:ext>
              </c:extLst>
            </c:dLbl>
            <c:dLbl>
              <c:idx val="3"/>
              <c:layout>
                <c:manualLayout>
                  <c:x val="-0.21112918689329041"/>
                  <c:y val="-3.3359584980580732E-2"/>
                </c:manualLayout>
              </c:layout>
              <c:numFmt formatCode="0.0%" sourceLinked="0"/>
              <c:spPr>
                <a:noFill/>
                <a:ln>
                  <a:noFill/>
                </a:ln>
                <a:effectLst/>
              </c:spPr>
              <c:txPr>
                <a:bodyPr anchorCtr="0"/>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200953768522217"/>
                      <c:h val="0.10561656103917777"/>
                    </c:manualLayout>
                  </c15:layout>
                </c:ext>
                <c:ext xmlns:c16="http://schemas.microsoft.com/office/drawing/2014/chart" uri="{C3380CC4-5D6E-409C-BE32-E72D297353CC}">
                  <c16:uniqueId val="{00000005-E537-4CCF-98A3-7AE0E71F769C}"/>
                </c:ext>
              </c:extLst>
            </c:dLbl>
            <c:dLbl>
              <c:idx val="4"/>
              <c:layout>
                <c:manualLayout>
                  <c:x val="-0.15952596323471455"/>
                  <c:y val="-9.7742557024687537E-2"/>
                </c:manualLayout>
              </c:layout>
              <c:numFmt formatCode="0.00%" sourceLinked="0"/>
              <c:spPr>
                <a:noFill/>
                <a:ln>
                  <a:noFill/>
                </a:ln>
                <a:effectLst/>
              </c:spPr>
              <c:txPr>
                <a:bodyPr/>
                <a:lstStyle/>
                <a:p>
                  <a:pPr algn="ct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0596784610975649"/>
                      <c:h val="4.896764217489806E-2"/>
                    </c:manualLayout>
                  </c15:layout>
                </c:ext>
                <c:ext xmlns:c16="http://schemas.microsoft.com/office/drawing/2014/chart" uri="{C3380CC4-5D6E-409C-BE32-E72D297353CC}">
                  <c16:uniqueId val="{00000006-E537-4CCF-98A3-7AE0E71F769C}"/>
                </c:ext>
              </c:extLst>
            </c:dLbl>
            <c:dLbl>
              <c:idx val="5"/>
              <c:layout>
                <c:manualLayout>
                  <c:x val="-0.17125314461918004"/>
                  <c:y val="-0.15937134134741235"/>
                </c:manualLayout>
              </c:layout>
              <c:numFmt formatCode="0.0%" sourceLinked="0"/>
              <c:spPr>
                <a:noFill/>
                <a:ln>
                  <a:noFill/>
                </a:ln>
                <a:effectLst/>
              </c:spPr>
              <c:txPr>
                <a:bodyPr anchorCtr="0"/>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4045397393706217"/>
                      <c:h val="9.8898920975339352E-2"/>
                    </c:manualLayout>
                  </c15:layout>
                </c:ext>
                <c:ext xmlns:c16="http://schemas.microsoft.com/office/drawing/2014/chart" uri="{C3380CC4-5D6E-409C-BE32-E72D297353CC}">
                  <c16:uniqueId val="{00000007-E537-4CCF-98A3-7AE0E71F769C}"/>
                </c:ext>
              </c:extLst>
            </c:dLbl>
            <c:dLbl>
              <c:idx val="6"/>
              <c:layout>
                <c:manualLayout>
                  <c:x val="-0.10978960101858062"/>
                  <c:y val="-0.23017379732933574"/>
                </c:manualLayout>
              </c:layout>
              <c:numFmt formatCode="0.0%" sourceLinked="0"/>
              <c:spPr>
                <a:noFill/>
                <a:ln>
                  <a:noFill/>
                </a:ln>
                <a:effectLst/>
              </c:spPr>
              <c:txPr>
                <a:bodyPr anchorCtr="0"/>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8181287308458547"/>
                      <c:h val="9.1116561784257658E-2"/>
                    </c:manualLayout>
                  </c15:layout>
                </c:ext>
                <c:ext xmlns:c16="http://schemas.microsoft.com/office/drawing/2014/chart" uri="{C3380CC4-5D6E-409C-BE32-E72D297353CC}">
                  <c16:uniqueId val="{00000008-E537-4CCF-98A3-7AE0E71F769C}"/>
                </c:ext>
              </c:extLst>
            </c:dLbl>
            <c:dLbl>
              <c:idx val="7"/>
              <c:layout>
                <c:manualLayout>
                  <c:x val="0.22222402219448531"/>
                  <c:y val="-0.13910152203603446"/>
                </c:manualLayout>
              </c:layout>
              <c:numFmt formatCode="0.00%" sourceLinked="0"/>
              <c:spPr>
                <a:noFill/>
                <a:ln>
                  <a:noFill/>
                </a:ln>
                <a:effectLst/>
              </c:spPr>
              <c:txPr>
                <a:bodyPr/>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385012598845073"/>
                      <c:h val="6.6874643293014582E-2"/>
                    </c:manualLayout>
                  </c15:layout>
                </c:ext>
                <c:ext xmlns:c16="http://schemas.microsoft.com/office/drawing/2014/chart" uri="{C3380CC4-5D6E-409C-BE32-E72D297353CC}">
                  <c16:uniqueId val="{00000009-E537-4CCF-98A3-7AE0E71F769C}"/>
                </c:ext>
              </c:extLst>
            </c:dLbl>
            <c:dLbl>
              <c:idx val="8"/>
              <c:layout>
                <c:manualLayout>
                  <c:x val="0.20148444178213043"/>
                  <c:y val="-9.5871114751684972E-2"/>
                </c:manualLayout>
              </c:layout>
              <c:numFmt formatCode="0.00%" sourceLinked="0"/>
              <c:spPr>
                <a:noFill/>
                <a:ln>
                  <a:noFill/>
                </a:ln>
                <a:effectLst/>
              </c:spPr>
              <c:txPr>
                <a:bodyPr/>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9488426396001122"/>
                      <c:h val="7.0184288053836488E-2"/>
                    </c:manualLayout>
                  </c15:layout>
                </c:ext>
                <c:ext xmlns:c16="http://schemas.microsoft.com/office/drawing/2014/chart" uri="{C3380CC4-5D6E-409C-BE32-E72D297353CC}">
                  <c16:uniqueId val="{0000000A-E537-4CCF-98A3-7AE0E71F769C}"/>
                </c:ext>
              </c:extLst>
            </c:dLbl>
            <c:dLbl>
              <c:idx val="9"/>
              <c:delete val="1"/>
              <c:extLst>
                <c:ext xmlns:c15="http://schemas.microsoft.com/office/drawing/2012/chart" uri="{CE6537A1-D6FC-4f65-9D91-7224C49458BB}"/>
                <c:ext xmlns:c16="http://schemas.microsoft.com/office/drawing/2014/chart" uri="{C3380CC4-5D6E-409C-BE32-E72D297353CC}">
                  <c16:uniqueId val="{0000000B-E537-4CCF-98A3-7AE0E71F769C}"/>
                </c:ext>
              </c:extLst>
            </c:dLbl>
            <c:numFmt formatCode="0.0%" sourceLinked="0"/>
            <c:spPr>
              <a:noFill/>
              <a:ln>
                <a:noFill/>
              </a:ln>
              <a:effectLst/>
            </c:spPr>
            <c:showLegendKey val="0"/>
            <c:showVal val="1"/>
            <c:showCatName val="1"/>
            <c:showSerName val="0"/>
            <c:showPercent val="0"/>
            <c:showBubbleSize val="0"/>
            <c:showLeaderLines val="0"/>
            <c:extLst>
              <c:ext xmlns:c15="http://schemas.microsoft.com/office/drawing/2012/chart" uri="{CE6537A1-D6FC-4f65-9D91-7224C49458BB}"/>
            </c:extLst>
          </c:dLbls>
          <c:cat>
            <c:strRef>
              <c:f>'13.F-gas'!$Y$6:$Y$15</c:f>
              <c:strCache>
                <c:ptCount val="10"/>
                <c:pt idx="0">
                  <c:v>Refrigeration and 
Air Conditioning Equipment</c:v>
                </c:pt>
                <c:pt idx="1">
                  <c:v>Foam Blowing</c:v>
                </c:pt>
                <c:pt idx="2">
                  <c:v>Aerosols / MDI</c:v>
                </c:pt>
                <c:pt idx="3">
                  <c:v>Semiconductor Manufacturing</c:v>
                </c:pt>
                <c:pt idx="4">
                  <c:v>Solvents</c:v>
                </c:pt>
                <c:pt idx="5">
                  <c:v>Fugitive emissions from HFCs manufacturing</c:v>
                </c:pt>
                <c:pt idx="6">
                  <c:v>By-product emissions from HCFC-22  </c:v>
                </c:pt>
                <c:pt idx="7">
                  <c:v>Fire Extinguishers</c:v>
                </c:pt>
                <c:pt idx="8">
                  <c:v>Liquid Crystals</c:v>
                </c:pt>
                <c:pt idx="9">
                  <c:v>Magnesium Foundries</c:v>
                </c:pt>
              </c:strCache>
            </c:strRef>
          </c:cat>
          <c:val>
            <c:numRef>
              <c:f>'13.F-gas'!$AP$40:$AP$49</c:f>
              <c:numCache>
                <c:formatCode>0.0%</c:formatCode>
                <c:ptCount val="10"/>
                <c:pt idx="0">
                  <c:v>0.69429377496117484</c:v>
                </c:pt>
                <c:pt idx="1">
                  <c:v>7.3332423477774994E-2</c:v>
                </c:pt>
                <c:pt idx="2">
                  <c:v>0.13259991657465378</c:v>
                </c:pt>
                <c:pt idx="3">
                  <c:v>1.7519977605444551E-2</c:v>
                </c:pt>
                <c:pt idx="4" formatCode="0.00%">
                  <c:v>4.5118567422682682E-4</c:v>
                </c:pt>
                <c:pt idx="5">
                  <c:v>3.5150959003276874E-2</c:v>
                </c:pt>
                <c:pt idx="6">
                  <c:v>4.5844726996665627E-2</c:v>
                </c:pt>
                <c:pt idx="7" formatCode="0.00%">
                  <c:v>5.7407155884646509E-4</c:v>
                </c:pt>
                <c:pt idx="8" formatCode="0.00%">
                  <c:v>2.3296414793601056E-4</c:v>
                </c:pt>
                <c:pt idx="9" formatCode="0%">
                  <c:v>0</c:v>
                </c:pt>
              </c:numCache>
            </c:numRef>
          </c:val>
          <c:extLst>
            <c:ext xmlns:c16="http://schemas.microsoft.com/office/drawing/2014/chart" uri="{C3380CC4-5D6E-409C-BE32-E72D297353CC}">
              <c16:uniqueId val="{0000000C-E537-4CCF-98A3-7AE0E71F769C}"/>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txPr>
    <a:bodyPr/>
    <a:lstStyle/>
    <a:p>
      <a:pPr>
        <a:defRPr>
          <a:latin typeface="Century" panose="02040604050505020304" pitchFamily="18" charset="0"/>
        </a:defRPr>
      </a:pPr>
      <a:endParaRPr lang="ja-JP"/>
    </a:p>
  </c:txPr>
  <c:printSettings>
    <c:headerFooter alignWithMargins="0"/>
    <c:pageMargins b="0.98399999999999999" l="0.78700000000000003" r="0.78700000000000003" t="0.98399999999999999" header="0.51200000000000001" footer="0.51200000000000001"/>
    <c:pageSetup/>
  </c:printSettings>
  <c:userShapes r:id="rId2"/>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224082420322327"/>
          <c:y val="0.28087601633818632"/>
          <c:w val="0.52286235351072419"/>
          <c:h val="0.59247495239425263"/>
        </c:manualLayout>
      </c:layout>
      <c:doughnutChart>
        <c:varyColors val="1"/>
        <c:ser>
          <c:idx val="1"/>
          <c:order val="0"/>
          <c:tx>
            <c:strRef>
              <c:f>'リンク切公表時非表示（グラフの添え物）'!$AX$51</c:f>
              <c:strCache>
                <c:ptCount val="1"/>
                <c:pt idx="0">
                  <c:v>  in CY2013</c:v>
                </c:pt>
              </c:strCache>
            </c:strRef>
          </c:tx>
          <c:spPr>
            <a:noFill/>
          </c:spPr>
          <c:dLbls>
            <c:dLbl>
              <c:idx val="0"/>
              <c:layout>
                <c:manualLayout>
                  <c:x val="0.1479588650415305"/>
                  <c:y val="-9.0248622010959997E-2"/>
                </c:manualLayout>
              </c:layout>
              <c:tx>
                <c:rich>
                  <a:bodyPr anchorCtr="0"/>
                  <a:lstStyle/>
                  <a:p>
                    <a:pPr algn="l">
                      <a:defRPr sz="1200"/>
                    </a:pPr>
                    <a:fld id="{EB5B5B66-8DB5-489A-8D50-22FFB6340167}" type="SERIESNAME">
                      <a:rPr lang="en-US" altLang="ja-JP" sz="1200"/>
                      <a:pPr algn="l">
                        <a:defRPr sz="1200"/>
                      </a:pPr>
                      <a:t>[系列名]</a:t>
                    </a:fld>
                    <a:endParaRPr lang="en-US" sz="1200"/>
                  </a:p>
                  <a:p>
                    <a:pPr algn="l">
                      <a:defRPr sz="1200"/>
                    </a:pPr>
                    <a:fld id="{6CCEE0DA-C865-4D5D-AA6D-DDA06A5B991A}" type="VALUE">
                      <a:rPr lang="en-US" altLang="ja-JP" sz="1200"/>
                      <a:pPr algn="l">
                        <a:defRPr sz="1200"/>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48242552692262569"/>
                      <c:h val="0.10932203904395235"/>
                    </c:manualLayout>
                  </c15:layout>
                  <c15:dlblFieldTable/>
                  <c15:showDataLabelsRange val="0"/>
                </c:ext>
                <c:ext xmlns:c16="http://schemas.microsoft.com/office/drawing/2014/chart" uri="{C3380CC4-5D6E-409C-BE32-E72D297353CC}">
                  <c16:uniqueId val="{00000000-E5DE-4711-859C-B9B91A9DCEC9}"/>
                </c:ext>
              </c:extLst>
            </c:dLbl>
            <c:spPr>
              <a:noFill/>
              <a:ln>
                <a:noFill/>
              </a:ln>
              <a:effectLst/>
            </c:spPr>
            <c:txPr>
              <a:bodyPr anchorCtr="0"/>
              <a:lstStyle/>
              <a:p>
                <a:pPr algn="l">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'13.F-gas'!$Y$17:$Y$22</c:f>
              <c:strCache>
                <c:ptCount val="6"/>
                <c:pt idx="0">
                  <c:v>Semiconductor Manufacturing</c:v>
                </c:pt>
                <c:pt idx="1">
                  <c:v>Solvent</c:v>
                </c:pt>
                <c:pt idx="2">
                  <c:v>Liquid Crystals</c:v>
                </c:pt>
                <c:pt idx="3">
                  <c:v>Fugitive emissions from PFCs manufacturing</c:v>
                </c:pt>
                <c:pt idx="4">
                  <c:v>Other</c:v>
                </c:pt>
                <c:pt idx="5">
                  <c:v>Aluminum Production</c:v>
                </c:pt>
              </c:strCache>
            </c:strRef>
          </c:cat>
          <c:val>
            <c:numRef>
              <c:f>'リンク切公表時非表示（グラフの添え物）'!$AX$57</c:f>
              <c:numCache>
                <c:formatCode>#,##0.0_ </c:formatCode>
                <c:ptCount val="1"/>
                <c:pt idx="0">
                  <c:v>3.3</c:v>
                </c:pt>
              </c:numCache>
            </c:numRef>
          </c:val>
          <c:extLst>
            <c:ext xmlns:c16="http://schemas.microsoft.com/office/drawing/2014/chart" uri="{C3380CC4-5D6E-409C-BE32-E72D297353CC}">
              <c16:uniqueId val="{00000001-E5DE-4711-859C-B9B91A9DCEC9}"/>
            </c:ext>
          </c:extLst>
        </c:ser>
        <c:ser>
          <c:idx val="0"/>
          <c:order val="1"/>
          <c:tx>
            <c:strRef>
              <c:f>'13.F-gas'!$AX$38</c:f>
              <c:strCache>
                <c:ptCount val="1"/>
                <c:pt idx="0">
                  <c:v>2013</c:v>
                </c:pt>
              </c:strCache>
            </c:strRef>
          </c:tx>
          <c:spPr>
            <a:ln>
              <a:solidFill>
                <a:schemeClr val="tx1"/>
              </a:solidFill>
            </a:ln>
          </c:spPr>
          <c:dLbls>
            <c:dLbl>
              <c:idx val="0"/>
              <c:layout>
                <c:manualLayout>
                  <c:x val="0.11763288419334146"/>
                  <c:y val="-0.196397005388598"/>
                </c:manualLayout>
              </c:layout>
              <c:numFmt formatCode="0.0%" sourceLinked="0"/>
              <c:spPr>
                <a:noFill/>
                <a:ln>
                  <a:noFill/>
                </a:ln>
                <a:effectLst/>
              </c:spPr>
              <c:txPr>
                <a:bodyPr/>
                <a:lstStyle/>
                <a:p>
                  <a:pPr>
                    <a:defRPr/>
                  </a:pPr>
                  <a:endParaRPr lang="ja-JP"/>
                </a:p>
              </c:txPr>
              <c:showLegendKey val="0"/>
              <c:showVal val="1"/>
              <c:showCatName val="1"/>
              <c:showSerName val="0"/>
              <c:showPercent val="0"/>
              <c:showBubbleSize val="0"/>
              <c:extLst>
                <c:ext xmlns:c15="http://schemas.microsoft.com/office/drawing/2012/chart" uri="{CE6537A1-D6FC-4f65-9D91-7224C49458BB}">
                  <c15:layout>
                    <c:manualLayout>
                      <c:w val="0.20432860780925813"/>
                      <c:h val="0.13826634110302649"/>
                    </c:manualLayout>
                  </c15:layout>
                </c:ext>
                <c:ext xmlns:c16="http://schemas.microsoft.com/office/drawing/2014/chart" uri="{C3380CC4-5D6E-409C-BE32-E72D297353CC}">
                  <c16:uniqueId val="{00000002-E5DE-4711-859C-B9B91A9DCEC9}"/>
                </c:ext>
              </c:extLst>
            </c:dLbl>
            <c:dLbl>
              <c:idx val="1"/>
              <c:layout>
                <c:manualLayout>
                  <c:x val="-2.893809623886532E-2"/>
                  <c:y val="0.16883778657094531"/>
                </c:manualLayout>
              </c:layout>
              <c:numFmt formatCode="0.0%" sourceLinked="0"/>
              <c:spPr>
                <a:noFill/>
                <a:ln>
                  <a:noFill/>
                </a:ln>
                <a:effectLst/>
              </c:spPr>
              <c:txPr>
                <a:bodyPr/>
                <a:lstStyle/>
                <a:p>
                  <a:pPr>
                    <a:defRPr/>
                  </a:pPr>
                  <a:endParaRPr lang="ja-JP"/>
                </a:p>
              </c:txPr>
              <c:showLegendKey val="0"/>
              <c:showVal val="1"/>
              <c:showCatName val="1"/>
              <c:showSerName val="0"/>
              <c:showPercent val="0"/>
              <c:showBubbleSize val="0"/>
              <c:extLst>
                <c:ext xmlns:c15="http://schemas.microsoft.com/office/drawing/2012/chart" uri="{CE6537A1-D6FC-4f65-9D91-7224C49458BB}">
                  <c15:layout>
                    <c:manualLayout>
                      <c:w val="0.14519915938560504"/>
                      <c:h val="8.7491736140874035E-2"/>
                    </c:manualLayout>
                  </c15:layout>
                </c:ext>
                <c:ext xmlns:c16="http://schemas.microsoft.com/office/drawing/2014/chart" uri="{C3380CC4-5D6E-409C-BE32-E72D297353CC}">
                  <c16:uniqueId val="{00000003-E5DE-4711-859C-B9B91A9DCEC9}"/>
                </c:ext>
              </c:extLst>
            </c:dLbl>
            <c:dLbl>
              <c:idx val="2"/>
              <c:layout>
                <c:manualLayout>
                  <c:x val="-0.16058271259041743"/>
                  <c:y val="-6.5059289980814852E-2"/>
                </c:manualLayout>
              </c:layout>
              <c:numFmt formatCode="0.0%" sourceLinked="0"/>
              <c:spPr>
                <a:noFill/>
                <a:ln>
                  <a:noFill/>
                </a:ln>
                <a:effectLst/>
              </c:spPr>
              <c:txPr>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2591939954781587"/>
                      <c:h val="8.859345953217776E-2"/>
                    </c:manualLayout>
                  </c15:layout>
                </c:ext>
                <c:ext xmlns:c16="http://schemas.microsoft.com/office/drawing/2014/chart" uri="{C3380CC4-5D6E-409C-BE32-E72D297353CC}">
                  <c16:uniqueId val="{00000004-E5DE-4711-859C-B9B91A9DCEC9}"/>
                </c:ext>
              </c:extLst>
            </c:dLbl>
            <c:dLbl>
              <c:idx val="3"/>
              <c:layout>
                <c:manualLayout>
                  <c:x val="-0.16016259117257242"/>
                  <c:y val="-0.16168246340597825"/>
                </c:manualLayout>
              </c:layout>
              <c:numFmt formatCode="0.0%" sourceLinked="0"/>
              <c:spPr>
                <a:noFill/>
                <a:ln>
                  <a:noFill/>
                </a:ln>
                <a:effectLst/>
              </c:spPr>
              <c:txPr>
                <a:bodyPr/>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5722443524946251"/>
                      <c:h val="9.6184747945365121E-2"/>
                    </c:manualLayout>
                  </c15:layout>
                </c:ext>
                <c:ext xmlns:c16="http://schemas.microsoft.com/office/drawing/2014/chart" uri="{C3380CC4-5D6E-409C-BE32-E72D297353CC}">
                  <c16:uniqueId val="{00000005-E5DE-4711-859C-B9B91A9DCEC9}"/>
                </c:ext>
              </c:extLst>
            </c:dLbl>
            <c:dLbl>
              <c:idx val="4"/>
              <c:layout>
                <c:manualLayout>
                  <c:x val="0.12144001142102299"/>
                  <c:y val="-0.16248916322151349"/>
                </c:manualLayout>
              </c:layout>
              <c:numFmt formatCode="0.00%" sourceLinked="0"/>
              <c:spPr>
                <a:noFill/>
                <a:ln>
                  <a:noFill/>
                </a:ln>
                <a:effectLst/>
              </c:spPr>
              <c:txPr>
                <a:bodyPr anchorCtr="0"/>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0005943131254625"/>
                      <c:h val="4.5502212260457246E-2"/>
                    </c:manualLayout>
                  </c15:layout>
                </c:ext>
                <c:ext xmlns:c16="http://schemas.microsoft.com/office/drawing/2014/chart" uri="{C3380CC4-5D6E-409C-BE32-E72D297353CC}">
                  <c16:uniqueId val="{00000006-E5DE-4711-859C-B9B91A9DCEC9}"/>
                </c:ext>
              </c:extLst>
            </c:dLbl>
            <c:dLbl>
              <c:idx val="5"/>
              <c:layout>
                <c:manualLayout>
                  <c:x val="0.21100545682689523"/>
                  <c:y val="-0.12112822660099673"/>
                </c:manualLayout>
              </c:layout>
              <c:numFmt formatCode="0.00%" sourceLinked="0"/>
              <c:spPr>
                <a:noFill/>
                <a:ln>
                  <a:noFill/>
                </a:ln>
                <a:effectLst/>
              </c:spPr>
              <c:txPr>
                <a:bodyPr anchorCtr="0"/>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7968526711640166"/>
                      <c:h val="4.8270320195658314E-2"/>
                    </c:manualLayout>
                  </c15:layout>
                </c:ext>
                <c:ext xmlns:c16="http://schemas.microsoft.com/office/drawing/2014/chart" uri="{C3380CC4-5D6E-409C-BE32-E72D297353CC}">
                  <c16:uniqueId val="{00000007-E5DE-4711-859C-B9B91A9DCEC9}"/>
                </c:ext>
              </c:extLst>
            </c:dLbl>
            <c:dLbl>
              <c:idx val="6"/>
              <c:layout>
                <c:manualLayout>
                  <c:x val="0.27282265235977132"/>
                  <c:y val="-0.19856840317329183"/>
                </c:manualLayout>
              </c:layout>
              <c:numFmt formatCode="0.00%" sourceLinked="0"/>
              <c:spPr>
                <a:noFill/>
                <a:ln>
                  <a:noFill/>
                </a:ln>
                <a:effectLst/>
              </c:spPr>
              <c:txPr>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50532003895109667"/>
                      <c:h val="5.2977461459040129E-2"/>
                    </c:manualLayout>
                  </c15:layout>
                </c:ext>
                <c:ext xmlns:c16="http://schemas.microsoft.com/office/drawing/2014/chart" uri="{C3380CC4-5D6E-409C-BE32-E72D297353CC}">
                  <c16:uniqueId val="{00000008-E5DE-4711-859C-B9B91A9DCEC9}"/>
                </c:ext>
              </c:extLst>
            </c:dLbl>
            <c:dLbl>
              <c:idx val="7"/>
              <c:layout>
                <c:manualLayout>
                  <c:x val="0.15966443120820537"/>
                  <c:y val="-0.16599296224281573"/>
                </c:manualLayout>
              </c:layout>
              <c:numFmt formatCode="0.00%" sourceLinked="0"/>
              <c:spPr>
                <a:noFill/>
                <a:ln>
                  <a:noFill/>
                </a:ln>
                <a:effectLst/>
              </c:spPr>
              <c:txPr>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159204574799562"/>
                      <c:h val="5.7412040879523472E-2"/>
                    </c:manualLayout>
                  </c15:layout>
                </c:ext>
                <c:ext xmlns:c16="http://schemas.microsoft.com/office/drawing/2014/chart" uri="{C3380CC4-5D6E-409C-BE32-E72D297353CC}">
                  <c16:uniqueId val="{00000009-E5DE-4711-859C-B9B91A9DCEC9}"/>
                </c:ext>
              </c:extLst>
            </c:dLbl>
            <c:dLbl>
              <c:idx val="8"/>
              <c:layout>
                <c:manualLayout>
                  <c:x val="0.15056543572207487"/>
                  <c:y val="-0.13067117915127491"/>
                </c:manualLayout>
              </c:layout>
              <c:numFmt formatCode="0.000%" sourceLinked="0"/>
              <c:spPr>
                <a:noFill/>
                <a:ln>
                  <a:noFill/>
                </a:ln>
                <a:effectLst/>
              </c:spPr>
              <c:txPr>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612560996194056"/>
                      <c:h val="5.756757400551045E-2"/>
                    </c:manualLayout>
                  </c15:layout>
                </c:ext>
                <c:ext xmlns:c16="http://schemas.microsoft.com/office/drawing/2014/chart" uri="{C3380CC4-5D6E-409C-BE32-E72D297353CC}">
                  <c16:uniqueId val="{0000000A-E5DE-4711-859C-B9B91A9DCEC9}"/>
                </c:ext>
              </c:extLst>
            </c:dLbl>
            <c:dLbl>
              <c:idx val="9"/>
              <c:layout>
                <c:manualLayout>
                  <c:x val="0.1961260000815723"/>
                  <c:y val="-9.9456612455975313E-2"/>
                </c:manualLayout>
              </c:layout>
              <c:numFmt formatCode="0.000%" sourceLinked="0"/>
              <c:spPr>
                <a:noFill/>
                <a:ln>
                  <a:noFill/>
                </a:ln>
                <a:effectLst/>
              </c:spPr>
              <c:txPr>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5687207159267764"/>
                      <c:h val="4.8470152099879704E-2"/>
                    </c:manualLayout>
                  </c15:layout>
                </c:ext>
                <c:ext xmlns:c16="http://schemas.microsoft.com/office/drawing/2014/chart" uri="{C3380CC4-5D6E-409C-BE32-E72D297353CC}">
                  <c16:uniqueId val="{0000000B-E5DE-4711-859C-B9B91A9DCEC9}"/>
                </c:ext>
              </c:extLst>
            </c:dLbl>
            <c:numFmt formatCode="0.0%" sourceLinked="0"/>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cat>
            <c:strRef>
              <c:f>'13.F-gas'!$Y$17:$Y$22</c:f>
              <c:strCache>
                <c:ptCount val="6"/>
                <c:pt idx="0">
                  <c:v>Semiconductor Manufacturing</c:v>
                </c:pt>
                <c:pt idx="1">
                  <c:v>Solvent</c:v>
                </c:pt>
                <c:pt idx="2">
                  <c:v>Liquid Crystals</c:v>
                </c:pt>
                <c:pt idx="3">
                  <c:v>Fugitive emissions from PFCs manufacturing</c:v>
                </c:pt>
                <c:pt idx="4">
                  <c:v>Other</c:v>
                </c:pt>
                <c:pt idx="5">
                  <c:v>Aluminum Production</c:v>
                </c:pt>
              </c:strCache>
            </c:strRef>
          </c:cat>
          <c:val>
            <c:numRef>
              <c:f>'13.F-gas'!$AX$51:$AX$56</c:f>
              <c:numCache>
                <c:formatCode>0.0%</c:formatCode>
                <c:ptCount val="6"/>
                <c:pt idx="0">
                  <c:v>0.47430006734286378</c:v>
                </c:pt>
                <c:pt idx="1">
                  <c:v>0.46277979518128121</c:v>
                </c:pt>
                <c:pt idx="2">
                  <c:v>2.3057312535299735E-2</c:v>
                </c:pt>
                <c:pt idx="3">
                  <c:v>3.3779572142029778E-2</c:v>
                </c:pt>
                <c:pt idx="4" formatCode="#0.00%;[Red]\-#0.00%">
                  <c:v>3.1587921977964664E-3</c:v>
                </c:pt>
                <c:pt idx="5" formatCode="0.00%">
                  <c:v>2.9244606007289694E-3</c:v>
                </c:pt>
              </c:numCache>
            </c:numRef>
          </c:val>
          <c:extLst>
            <c:ext xmlns:c16="http://schemas.microsoft.com/office/drawing/2014/chart" uri="{C3380CC4-5D6E-409C-BE32-E72D297353CC}">
              <c16:uniqueId val="{0000000C-E5DE-4711-859C-B9B91A9DCEC9}"/>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txPr>
    <a:bodyPr/>
    <a:lstStyle/>
    <a:p>
      <a:pPr>
        <a:defRPr>
          <a:latin typeface="Century" panose="02040604050505020304" pitchFamily="18" charset="0"/>
        </a:defRPr>
      </a:pPr>
      <a:endParaRPr lang="ja-JP"/>
    </a:p>
  </c:txPr>
  <c:printSettings>
    <c:headerFooter alignWithMargins="0"/>
    <c:pageMargins b="0.98399999999999999" l="0.78700000000000003" r="0.78700000000000003" t="0.98399999999999999" header="0.51200000000000001" footer="0.51200000000000001"/>
    <c:pageSetup/>
  </c:printSettings>
  <c:userShapes r:id="rId2"/>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6732190275377993"/>
          <c:y val="0.28087601633818632"/>
          <c:w val="0.52286235351072419"/>
          <c:h val="0.59247495239425263"/>
        </c:manualLayout>
      </c:layout>
      <c:doughnutChart>
        <c:varyColors val="1"/>
        <c:ser>
          <c:idx val="1"/>
          <c:order val="0"/>
          <c:tx>
            <c:strRef>
              <c:f>'リンク切公表時非表示（グラフの添え物）'!$AX$51</c:f>
              <c:strCache>
                <c:ptCount val="1"/>
                <c:pt idx="0">
                  <c:v>  in CY2013</c:v>
                </c:pt>
              </c:strCache>
            </c:strRef>
          </c:tx>
          <c:spPr>
            <a:noFill/>
          </c:spPr>
          <c:dLbls>
            <c:dLbl>
              <c:idx val="0"/>
              <c:layout>
                <c:manualLayout>
                  <c:x val="0.13759631935854377"/>
                  <c:y val="-8.3927760409162583E-2"/>
                </c:manualLayout>
              </c:layout>
              <c:tx>
                <c:rich>
                  <a:bodyPr anchorCtr="0"/>
                  <a:lstStyle/>
                  <a:p>
                    <a:pPr algn="l">
                      <a:defRPr sz="1200"/>
                    </a:pPr>
                    <a:fld id="{EB5B5B66-8DB5-489A-8D50-22FFB6340167}" type="SERIESNAME">
                      <a:rPr lang="en-US" altLang="ja-JP" sz="1200"/>
                      <a:pPr algn="l">
                        <a:defRPr sz="1200"/>
                      </a:pPr>
                      <a:t>[系列名]</a:t>
                    </a:fld>
                    <a:endParaRPr lang="en-US" sz="1200"/>
                  </a:p>
                  <a:p>
                    <a:pPr algn="l">
                      <a:defRPr sz="1200"/>
                    </a:pPr>
                    <a:fld id="{6CCEE0DA-C865-4D5D-AA6D-DDA06A5B991A}" type="VALUE">
                      <a:rPr lang="en-US" altLang="ja-JP" sz="1200"/>
                      <a:pPr algn="l">
                        <a:defRPr sz="1200"/>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48242552692262569"/>
                      <c:h val="0.10932203904395235"/>
                    </c:manualLayout>
                  </c15:layout>
                  <c15:dlblFieldTable/>
                  <c15:showDataLabelsRange val="0"/>
                </c:ext>
                <c:ext xmlns:c16="http://schemas.microsoft.com/office/drawing/2014/chart" uri="{C3380CC4-5D6E-409C-BE32-E72D297353CC}">
                  <c16:uniqueId val="{00000000-79B2-4125-A8BE-451EB0E642D2}"/>
                </c:ext>
              </c:extLst>
            </c:dLbl>
            <c:spPr>
              <a:noFill/>
              <a:ln>
                <a:noFill/>
              </a:ln>
              <a:effectLst/>
            </c:spPr>
            <c:txPr>
              <a:bodyPr anchorCtr="0"/>
              <a:lstStyle/>
              <a:p>
                <a:pPr algn="l">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'13.F-gas'!$Y$65:$Y$67</c:f>
              <c:strCache>
                <c:ptCount val="3"/>
                <c:pt idx="0">
                  <c:v>Fugitive emissions from NF3 manufacturing</c:v>
                </c:pt>
                <c:pt idx="1">
                  <c:v>Semiconductor Manufacturing</c:v>
                </c:pt>
                <c:pt idx="2">
                  <c:v>Liquid Crystals</c:v>
                </c:pt>
              </c:strCache>
            </c:strRef>
          </c:cat>
          <c:val>
            <c:numRef>
              <c:f>'リンク切公表時非表示（グラフの添え物）'!$AX$63</c:f>
              <c:numCache>
                <c:formatCode>#,##0.0_ </c:formatCode>
                <c:ptCount val="1"/>
                <c:pt idx="0">
                  <c:v>1.6</c:v>
                </c:pt>
              </c:numCache>
            </c:numRef>
          </c:val>
          <c:extLst>
            <c:ext xmlns:c16="http://schemas.microsoft.com/office/drawing/2014/chart" uri="{C3380CC4-5D6E-409C-BE32-E72D297353CC}">
              <c16:uniqueId val="{00000001-79B2-4125-A8BE-451EB0E642D2}"/>
            </c:ext>
          </c:extLst>
        </c:ser>
        <c:ser>
          <c:idx val="0"/>
          <c:order val="1"/>
          <c:tx>
            <c:strRef>
              <c:f>'13.F-gas'!$AX$38</c:f>
              <c:strCache>
                <c:ptCount val="1"/>
                <c:pt idx="0">
                  <c:v>2013</c:v>
                </c:pt>
              </c:strCache>
            </c:strRef>
          </c:tx>
          <c:spPr>
            <a:ln>
              <a:solidFill>
                <a:schemeClr val="tx1"/>
              </a:solidFill>
            </a:ln>
          </c:spPr>
          <c:dLbls>
            <c:dLbl>
              <c:idx val="0"/>
              <c:layout>
                <c:manualLayout>
                  <c:x val="0.21628718063198493"/>
                  <c:y val="-0.50349427400711821"/>
                </c:manualLayout>
              </c:layout>
              <c:numFmt formatCode="0.0%" sourceLinked="0"/>
              <c:spPr>
                <a:noFill/>
                <a:ln>
                  <a:noFill/>
                </a:ln>
                <a:effectLst/>
              </c:spPr>
              <c:txPr>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0641873773698314"/>
                      <c:h val="0.13189276582082535"/>
                    </c:manualLayout>
                  </c15:layout>
                </c:ext>
                <c:ext xmlns:c16="http://schemas.microsoft.com/office/drawing/2014/chart" uri="{C3380CC4-5D6E-409C-BE32-E72D297353CC}">
                  <c16:uniqueId val="{00000002-79B2-4125-A8BE-451EB0E642D2}"/>
                </c:ext>
              </c:extLst>
            </c:dLbl>
            <c:dLbl>
              <c:idx val="1"/>
              <c:layout>
                <c:manualLayout>
                  <c:x val="-0.15660130939944139"/>
                  <c:y val="-7.4913266326096656E-2"/>
                </c:manualLayout>
              </c:layout>
              <c:numFmt formatCode="0.0%" sourceLinked="0"/>
              <c:spPr>
                <a:noFill/>
                <a:ln>
                  <a:noFill/>
                </a:ln>
                <a:effectLst/>
              </c:spPr>
              <c:txPr>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0064359374683688"/>
                      <c:h val="0.13183319016897052"/>
                    </c:manualLayout>
                  </c15:layout>
                </c:ext>
                <c:ext xmlns:c16="http://schemas.microsoft.com/office/drawing/2014/chart" uri="{C3380CC4-5D6E-409C-BE32-E72D297353CC}">
                  <c16:uniqueId val="{00000003-79B2-4125-A8BE-451EB0E642D2}"/>
                </c:ext>
              </c:extLst>
            </c:dLbl>
            <c:dLbl>
              <c:idx val="2"/>
              <c:layout>
                <c:manualLayout>
                  <c:x val="1.3828273259275293E-2"/>
                  <c:y val="-0.1409950031233595"/>
                </c:manualLayout>
              </c:layout>
              <c:numFmt formatCode="0.0%" sourceLinked="0"/>
              <c:spPr>
                <a:noFill/>
                <a:ln>
                  <a:noFill/>
                </a:ln>
                <a:effectLst/>
              </c:spPr>
              <c:txPr>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2217852080595912"/>
                      <c:h val="9.2043883574718571E-2"/>
                    </c:manualLayout>
                  </c15:layout>
                </c:ext>
                <c:ext xmlns:c16="http://schemas.microsoft.com/office/drawing/2014/chart" uri="{C3380CC4-5D6E-409C-BE32-E72D297353CC}">
                  <c16:uniqueId val="{00000004-79B2-4125-A8BE-451EB0E642D2}"/>
                </c:ext>
              </c:extLst>
            </c:dLbl>
            <c:dLbl>
              <c:idx val="3"/>
              <c:layout>
                <c:manualLayout>
                  <c:x val="0.30916840522056893"/>
                  <c:y val="-0.30086415854304221"/>
                </c:manualLayout>
              </c:layout>
              <c:numFmt formatCode="0.0%" sourceLinked="0"/>
              <c:spPr>
                <a:noFill/>
                <a:ln>
                  <a:noFill/>
                </a:ln>
                <a:effectLst/>
              </c:spPr>
              <c:txPr>
                <a:bodyPr/>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56352358693824456"/>
                      <c:h val="4.5374960179036049E-2"/>
                    </c:manualLayout>
                  </c15:layout>
                </c:ext>
                <c:ext xmlns:c16="http://schemas.microsoft.com/office/drawing/2014/chart" uri="{C3380CC4-5D6E-409C-BE32-E72D297353CC}">
                  <c16:uniqueId val="{00000005-79B2-4125-A8BE-451EB0E642D2}"/>
                </c:ext>
              </c:extLst>
            </c:dLbl>
            <c:dLbl>
              <c:idx val="4"/>
              <c:layout>
                <c:manualLayout>
                  <c:x val="0.2280206095550944"/>
                  <c:y val="-0.27011900385937004"/>
                </c:manualLayout>
              </c:layout>
              <c:numFmt formatCode="0.0%" sourceLinked="0"/>
              <c:spPr>
                <a:noFill/>
                <a:ln>
                  <a:noFill/>
                </a:ln>
                <a:effectLst/>
              </c:spPr>
              <c:txPr>
                <a:bodyPr/>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40797379931843086"/>
                      <c:h val="5.8175694516126177E-2"/>
                    </c:manualLayout>
                  </c15:layout>
                </c:ext>
                <c:ext xmlns:c16="http://schemas.microsoft.com/office/drawing/2014/chart" uri="{C3380CC4-5D6E-409C-BE32-E72D297353CC}">
                  <c16:uniqueId val="{00000006-79B2-4125-A8BE-451EB0E642D2}"/>
                </c:ext>
              </c:extLst>
            </c:dLbl>
            <c:dLbl>
              <c:idx val="5"/>
              <c:layout>
                <c:manualLayout>
                  <c:x val="0.11561169951899498"/>
                  <c:y val="-0.23192908249934727"/>
                </c:manualLayout>
              </c:layout>
              <c:numFmt formatCode="0.0%" sourceLinked="0"/>
              <c:spPr>
                <a:noFill/>
                <a:ln>
                  <a:noFill/>
                </a:ln>
                <a:effectLst/>
              </c:spPr>
              <c:txPr>
                <a:bodyPr/>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8889761583892653"/>
                      <c:h val="5.46017020835367E-2"/>
                    </c:manualLayout>
                  </c15:layout>
                </c:ext>
                <c:ext xmlns:c16="http://schemas.microsoft.com/office/drawing/2014/chart" uri="{C3380CC4-5D6E-409C-BE32-E72D297353CC}">
                  <c16:uniqueId val="{00000007-79B2-4125-A8BE-451EB0E642D2}"/>
                </c:ext>
              </c:extLst>
            </c:dLbl>
            <c:dLbl>
              <c:idx val="6"/>
              <c:layout>
                <c:manualLayout>
                  <c:x val="0.27282265235977132"/>
                  <c:y val="-0.19856840317329183"/>
                </c:manualLayout>
              </c:layout>
              <c:numFmt formatCode="0.0%" sourceLinked="0"/>
              <c:spPr>
                <a:noFill/>
                <a:ln>
                  <a:noFill/>
                </a:ln>
                <a:effectLst/>
              </c:spPr>
              <c:txPr>
                <a:bodyPr/>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50532003895109667"/>
                      <c:h val="5.2977461459040129E-2"/>
                    </c:manualLayout>
                  </c15:layout>
                </c:ext>
                <c:ext xmlns:c16="http://schemas.microsoft.com/office/drawing/2014/chart" uri="{C3380CC4-5D6E-409C-BE32-E72D297353CC}">
                  <c16:uniqueId val="{00000008-79B2-4125-A8BE-451EB0E642D2}"/>
                </c:ext>
              </c:extLst>
            </c:dLbl>
            <c:dLbl>
              <c:idx val="7"/>
              <c:layout>
                <c:manualLayout>
                  <c:x val="0.15966443120820537"/>
                  <c:y val="-0.16599296224281573"/>
                </c:manualLayout>
              </c:layout>
              <c:numFmt formatCode="0.0%" sourceLinked="0"/>
              <c:spPr>
                <a:noFill/>
                <a:ln>
                  <a:noFill/>
                </a:ln>
                <a:effectLst/>
              </c:spPr>
              <c:txPr>
                <a:bodyPr/>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8159204574799562"/>
                      <c:h val="5.7412040879523472E-2"/>
                    </c:manualLayout>
                  </c15:layout>
                </c:ext>
                <c:ext xmlns:c16="http://schemas.microsoft.com/office/drawing/2014/chart" uri="{C3380CC4-5D6E-409C-BE32-E72D297353CC}">
                  <c16:uniqueId val="{00000009-79B2-4125-A8BE-451EB0E642D2}"/>
                </c:ext>
              </c:extLst>
            </c:dLbl>
            <c:dLbl>
              <c:idx val="8"/>
              <c:layout>
                <c:manualLayout>
                  <c:x val="0.15056543572207487"/>
                  <c:y val="-0.13067117915127491"/>
                </c:manualLayout>
              </c:layout>
              <c:numFmt formatCode="0.0%" sourceLinked="0"/>
              <c:spPr>
                <a:noFill/>
                <a:ln>
                  <a:noFill/>
                </a:ln>
                <a:effectLst/>
              </c:spPr>
              <c:txPr>
                <a:bodyPr/>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12560996194056"/>
                      <c:h val="5.756757400551045E-2"/>
                    </c:manualLayout>
                  </c15:layout>
                </c:ext>
                <c:ext xmlns:c16="http://schemas.microsoft.com/office/drawing/2014/chart" uri="{C3380CC4-5D6E-409C-BE32-E72D297353CC}">
                  <c16:uniqueId val="{0000000A-79B2-4125-A8BE-451EB0E642D2}"/>
                </c:ext>
              </c:extLst>
            </c:dLbl>
            <c:dLbl>
              <c:idx val="9"/>
              <c:layout>
                <c:manualLayout>
                  <c:x val="0.1961260000815723"/>
                  <c:y val="-9.9456612455975313E-2"/>
                </c:manualLayout>
              </c:layout>
              <c:numFmt formatCode="0.0%" sourceLinked="0"/>
              <c:spPr>
                <a:noFill/>
                <a:ln>
                  <a:noFill/>
                </a:ln>
                <a:effectLst/>
              </c:spPr>
              <c:txPr>
                <a:bodyPr/>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5687207159267764"/>
                      <c:h val="4.8470152099879704E-2"/>
                    </c:manualLayout>
                  </c15:layout>
                </c:ext>
                <c:ext xmlns:c16="http://schemas.microsoft.com/office/drawing/2014/chart" uri="{C3380CC4-5D6E-409C-BE32-E72D297353CC}">
                  <c16:uniqueId val="{0000000B-79B2-4125-A8BE-451EB0E642D2}"/>
                </c:ext>
              </c:extLst>
            </c:dLbl>
            <c:numFmt formatCode="0.0%" sourceLinked="0"/>
            <c:spPr>
              <a:noFill/>
              <a:ln>
                <a:noFill/>
              </a:ln>
              <a:effectLst/>
            </c:sp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'13.F-gas'!$Y$65:$Y$67</c:f>
              <c:strCache>
                <c:ptCount val="3"/>
                <c:pt idx="0">
                  <c:v>Fugitive emissions from NF3 manufacturing</c:v>
                </c:pt>
                <c:pt idx="1">
                  <c:v>Semiconductor Manufacturing</c:v>
                </c:pt>
                <c:pt idx="2">
                  <c:v>Liquid Crystals</c:v>
                </c:pt>
              </c:strCache>
            </c:strRef>
          </c:cat>
          <c:val>
            <c:numRef>
              <c:f>'13.F-gas'!$AX$65:$AX$67</c:f>
              <c:numCache>
                <c:formatCode>0.0%</c:formatCode>
                <c:ptCount val="3"/>
                <c:pt idx="0">
                  <c:v>0.91890036153147592</c:v>
                </c:pt>
                <c:pt idx="1">
                  <c:v>6.7878846090226527E-2</c:v>
                </c:pt>
                <c:pt idx="2">
                  <c:v>1.322079237829751E-2</c:v>
                </c:pt>
              </c:numCache>
            </c:numRef>
          </c:val>
          <c:extLst>
            <c:ext xmlns:c16="http://schemas.microsoft.com/office/drawing/2014/chart" uri="{C3380CC4-5D6E-409C-BE32-E72D297353CC}">
              <c16:uniqueId val="{0000000C-79B2-4125-A8BE-451EB0E642D2}"/>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txPr>
    <a:bodyPr/>
    <a:lstStyle/>
    <a:p>
      <a:pPr>
        <a:defRPr>
          <a:latin typeface="Century" panose="02040604050505020304" pitchFamily="18" charset="0"/>
        </a:defRPr>
      </a:pPr>
      <a:endParaRPr lang="ja-JP"/>
    </a:p>
  </c:txPr>
  <c:printSettings>
    <c:headerFooter alignWithMargins="0"/>
    <c:pageMargins b="0.98399999999999999" l="0.78700000000000003" r="0.78700000000000003" t="0.98399999999999999" header="0.51200000000000001" footer="0.51200000000000001"/>
    <c:pageSetup/>
  </c:printSettings>
  <c:userShapes r:id="rId2"/>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824890448832874"/>
          <c:y val="0.31557179277347219"/>
          <c:w val="0.52286235351072419"/>
          <c:h val="0.59247495239425263"/>
        </c:manualLayout>
      </c:layout>
      <c:doughnutChart>
        <c:varyColors val="1"/>
        <c:ser>
          <c:idx val="1"/>
          <c:order val="0"/>
          <c:tx>
            <c:strRef>
              <c:f>'リンク切公表時非表示（グラフの添え物）'!$BB$51</c:f>
              <c:strCache>
                <c:ptCount val="1"/>
                <c:pt idx="0">
                  <c:v>  in CY2017</c:v>
                </c:pt>
              </c:strCache>
            </c:strRef>
          </c:tx>
          <c:spPr>
            <a:noFill/>
          </c:spPr>
          <c:dLbls>
            <c:dLbl>
              <c:idx val="0"/>
              <c:layout>
                <c:manualLayout>
                  <c:x val="0.14018311239807721"/>
                  <c:y val="-8.3774039131331371E-2"/>
                </c:manualLayout>
              </c:layout>
              <c:tx>
                <c:rich>
                  <a:bodyPr anchorCtr="0"/>
                  <a:lstStyle/>
                  <a:p>
                    <a:pPr algn="l">
                      <a:defRPr sz="1200"/>
                    </a:pPr>
                    <a:fld id="{EB5B5B66-8DB5-489A-8D50-22FFB6340167}" type="SERIESNAME">
                      <a:rPr lang="en-US" altLang="ja-JP" sz="1200"/>
                      <a:pPr algn="l">
                        <a:defRPr sz="1200"/>
                      </a:pPr>
                      <a:t>[系列名]</a:t>
                    </a:fld>
                    <a:endParaRPr lang="en-US" sz="1200"/>
                  </a:p>
                  <a:p>
                    <a:pPr algn="l">
                      <a:defRPr sz="1200"/>
                    </a:pPr>
                    <a:fld id="{6CCEE0DA-C865-4D5D-AA6D-DDA06A5B991A}" type="VALUE">
                      <a:rPr lang="en-US" altLang="ja-JP" sz="1200"/>
                      <a:pPr algn="l">
                        <a:defRPr sz="1200"/>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48242552692262569"/>
                      <c:h val="0.10932203904395235"/>
                    </c:manualLayout>
                  </c15:layout>
                  <c15:dlblFieldTable/>
                  <c15:showDataLabelsRange val="0"/>
                </c:ext>
                <c:ext xmlns:c16="http://schemas.microsoft.com/office/drawing/2014/chart" uri="{C3380CC4-5D6E-409C-BE32-E72D297353CC}">
                  <c16:uniqueId val="{00000000-CF0C-4C58-AFC2-9580489F0C6B}"/>
                </c:ext>
              </c:extLst>
            </c:dLbl>
            <c:spPr>
              <a:noFill/>
              <a:ln>
                <a:noFill/>
              </a:ln>
              <a:effectLst/>
            </c:spPr>
            <c:txPr>
              <a:bodyPr anchorCtr="0"/>
              <a:lstStyle/>
              <a:p>
                <a:pPr algn="l">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'13.F-gas'!$Y$6:$Y$15</c:f>
              <c:strCache>
                <c:ptCount val="10"/>
                <c:pt idx="0">
                  <c:v>Refrigeration and 
Air Conditioning Equipment</c:v>
                </c:pt>
                <c:pt idx="1">
                  <c:v>Foam Blowing</c:v>
                </c:pt>
                <c:pt idx="2">
                  <c:v>Aerosols / MDI</c:v>
                </c:pt>
                <c:pt idx="3">
                  <c:v>Semiconductor Manufacturing</c:v>
                </c:pt>
                <c:pt idx="4">
                  <c:v>Solvents</c:v>
                </c:pt>
                <c:pt idx="5">
                  <c:v>Fugitive emissions from HFCs manufacturing</c:v>
                </c:pt>
                <c:pt idx="6">
                  <c:v>By-product emissions from HCFC-22  </c:v>
                </c:pt>
                <c:pt idx="7">
                  <c:v>Fire Extinguishers</c:v>
                </c:pt>
                <c:pt idx="8">
                  <c:v>Liquid Crystals</c:v>
                </c:pt>
                <c:pt idx="9">
                  <c:v>Magnesium Foundries</c:v>
                </c:pt>
              </c:strCache>
            </c:strRef>
          </c:cat>
          <c:val>
            <c:numRef>
              <c:f>'リンク切公表時非表示（グラフの添え物）'!$BB$54</c:f>
              <c:numCache>
                <c:formatCode>#,##0.0_ </c:formatCode>
                <c:ptCount val="1"/>
                <c:pt idx="0">
                  <c:v>44.9</c:v>
                </c:pt>
              </c:numCache>
            </c:numRef>
          </c:val>
          <c:extLst>
            <c:ext xmlns:c16="http://schemas.microsoft.com/office/drawing/2014/chart" uri="{C3380CC4-5D6E-409C-BE32-E72D297353CC}">
              <c16:uniqueId val="{00000001-CF0C-4C58-AFC2-9580489F0C6B}"/>
            </c:ext>
          </c:extLst>
        </c:ser>
        <c:ser>
          <c:idx val="0"/>
          <c:order val="1"/>
          <c:tx>
            <c:strRef>
              <c:f>'13.F-gas'!$BB$38</c:f>
              <c:strCache>
                <c:ptCount val="1"/>
                <c:pt idx="0">
                  <c:v>2017</c:v>
                </c:pt>
              </c:strCache>
            </c:strRef>
          </c:tx>
          <c:spPr>
            <a:ln>
              <a:solidFill>
                <a:schemeClr val="tx1"/>
              </a:solidFill>
            </a:ln>
          </c:spPr>
          <c:dLbls>
            <c:dLbl>
              <c:idx val="0"/>
              <c:layout>
                <c:manualLayout>
                  <c:x val="0.25128203451321396"/>
                  <c:y val="3.8008500031360477E-2"/>
                </c:manualLayout>
              </c:layout>
              <c:numFmt formatCode="0.0%" sourceLinked="0"/>
              <c:spPr>
                <a:noFill/>
                <a:ln>
                  <a:noFill/>
                </a:ln>
                <a:effectLst/>
              </c:spPr>
              <c:txPr>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6606140079656541"/>
                      <c:h val="0.13189276316524751"/>
                    </c:manualLayout>
                  </c15:layout>
                </c:ext>
                <c:ext xmlns:c16="http://schemas.microsoft.com/office/drawing/2014/chart" uri="{C3380CC4-5D6E-409C-BE32-E72D297353CC}">
                  <c16:uniqueId val="{00000002-CF0C-4C58-AFC2-9580489F0C6B}"/>
                </c:ext>
              </c:extLst>
            </c:dLbl>
            <c:dLbl>
              <c:idx val="1"/>
              <c:layout>
                <c:manualLayout>
                  <c:x val="-0.1943667052443204"/>
                  <c:y val="-2.4296303287167427E-2"/>
                </c:manualLayout>
              </c:layout>
              <c:numFmt formatCode="0.0%" sourceLinked="0"/>
              <c:spPr>
                <a:noFill/>
                <a:ln>
                  <a:noFill/>
                </a:ln>
                <a:effectLst/>
              </c:spPr>
              <c:txPr>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0803702477076436"/>
                      <c:h val="9.3844275863267948E-2"/>
                    </c:manualLayout>
                  </c15:layout>
                </c:ext>
                <c:ext xmlns:c16="http://schemas.microsoft.com/office/drawing/2014/chart" uri="{C3380CC4-5D6E-409C-BE32-E72D297353CC}">
                  <c16:uniqueId val="{00000003-CF0C-4C58-AFC2-9580489F0C6B}"/>
                </c:ext>
              </c:extLst>
            </c:dLbl>
            <c:dLbl>
              <c:idx val="2"/>
              <c:layout>
                <c:manualLayout>
                  <c:x val="-0.1234447758308197"/>
                  <c:y val="-0.106171788261652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CF0C-4C58-AFC2-9580489F0C6B}"/>
                </c:ext>
              </c:extLst>
            </c:dLbl>
            <c:dLbl>
              <c:idx val="3"/>
              <c:layout>
                <c:manualLayout>
                  <c:x val="0.26001949658402412"/>
                  <c:y val="-0.34502268146726056"/>
                </c:manualLayout>
              </c:layout>
              <c:numFmt formatCode="0.00%" sourceLinked="0"/>
              <c:spPr>
                <a:noFill/>
                <a:ln>
                  <a:noFill/>
                </a:ln>
                <a:effectLst/>
              </c:spPr>
              <c:txPr>
                <a:bodyPr anchorCtr="0"/>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46005237109991937"/>
                      <c:h val="4.5374855796036916E-2"/>
                    </c:manualLayout>
                  </c15:layout>
                </c:ext>
                <c:ext xmlns:c16="http://schemas.microsoft.com/office/drawing/2014/chart" uri="{C3380CC4-5D6E-409C-BE32-E72D297353CC}">
                  <c16:uniqueId val="{00000005-CF0C-4C58-AFC2-9580489F0C6B}"/>
                </c:ext>
              </c:extLst>
            </c:dLbl>
            <c:dLbl>
              <c:idx val="4"/>
              <c:layout>
                <c:manualLayout>
                  <c:x val="0.13230974230371734"/>
                  <c:y val="-0.31270025568651022"/>
                </c:manualLayout>
              </c:layout>
              <c:numFmt formatCode="0.00%" sourceLinked="0"/>
              <c:spPr>
                <a:noFill/>
                <a:ln>
                  <a:noFill/>
                </a:ln>
                <a:effectLst/>
              </c:spPr>
              <c:txPr>
                <a:bodyPr anchorCtr="0"/>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062048917442599"/>
                      <c:h val="4.2404719831413307E-2"/>
                    </c:manualLayout>
                  </c15:layout>
                </c:ext>
                <c:ext xmlns:c16="http://schemas.microsoft.com/office/drawing/2014/chart" uri="{C3380CC4-5D6E-409C-BE32-E72D297353CC}">
                  <c16:uniqueId val="{00000006-CF0C-4C58-AFC2-9580489F0C6B}"/>
                </c:ext>
              </c:extLst>
            </c:dLbl>
            <c:dLbl>
              <c:idx val="5"/>
              <c:layout>
                <c:manualLayout>
                  <c:x val="0.20226894827197961"/>
                  <c:y val="-0.26031668370001604"/>
                </c:manualLayout>
              </c:layout>
              <c:numFmt formatCode="0.00%" sourceLinked="0"/>
              <c:spPr>
                <a:noFill/>
                <a:ln>
                  <a:noFill/>
                </a:ln>
                <a:effectLst/>
              </c:spPr>
              <c:txPr>
                <a:bodyPr/>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5703849842868335"/>
                      <c:h val="8.6143380650032353E-2"/>
                    </c:manualLayout>
                  </c15:layout>
                </c:ext>
                <c:ext xmlns:c16="http://schemas.microsoft.com/office/drawing/2014/chart" uri="{C3380CC4-5D6E-409C-BE32-E72D297353CC}">
                  <c16:uniqueId val="{00000007-CF0C-4C58-AFC2-9580489F0C6B}"/>
                </c:ext>
              </c:extLst>
            </c:dLbl>
            <c:dLbl>
              <c:idx val="6"/>
              <c:layout>
                <c:manualLayout>
                  <c:x val="0.30515749011422161"/>
                  <c:y val="-0.20803084133155672"/>
                </c:manualLayout>
              </c:layout>
              <c:numFmt formatCode="0.00%" sourceLinked="0"/>
              <c:spPr>
                <a:noFill/>
                <a:ln>
                  <a:noFill/>
                </a:ln>
                <a:effectLst/>
              </c:spPr>
              <c:txPr>
                <a:bodyPr anchorCtr="0"/>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55964239696364937"/>
                      <c:h val="4.6669059200305972E-2"/>
                    </c:manualLayout>
                  </c15:layout>
                </c:ext>
                <c:ext xmlns:c16="http://schemas.microsoft.com/office/drawing/2014/chart" uri="{C3380CC4-5D6E-409C-BE32-E72D297353CC}">
                  <c16:uniqueId val="{00000008-CF0C-4C58-AFC2-9580489F0C6B}"/>
                </c:ext>
              </c:extLst>
            </c:dLbl>
            <c:dLbl>
              <c:idx val="7"/>
              <c:layout>
                <c:manualLayout>
                  <c:x val="0.1945858686836221"/>
                  <c:y val="-0.17230104199393256"/>
                </c:manualLayout>
              </c:layout>
              <c:numFmt formatCode="0.00%" sourceLinked="0"/>
              <c:spPr>
                <a:noFill/>
                <a:ln>
                  <a:noFill/>
                </a:ln>
                <a:effectLst/>
              </c:spPr>
              <c:txPr>
                <a:bodyPr anchorCtr="0"/>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3591441056644783"/>
                      <c:h val="5.1103773456039669E-2"/>
                    </c:manualLayout>
                  </c15:layout>
                </c:ext>
                <c:ext xmlns:c16="http://schemas.microsoft.com/office/drawing/2014/chart" uri="{C3380CC4-5D6E-409C-BE32-E72D297353CC}">
                  <c16:uniqueId val="{00000009-CF0C-4C58-AFC2-9580489F0C6B}"/>
                </c:ext>
              </c:extLst>
            </c:dLbl>
            <c:dLbl>
              <c:idx val="8"/>
              <c:layout>
                <c:manualLayout>
                  <c:x val="0.18031335890783282"/>
                  <c:y val="-0.13224816617263743"/>
                </c:manualLayout>
              </c:layout>
              <c:numFmt formatCode="0.000%" sourceLinked="0"/>
              <c:spPr>
                <a:noFill/>
                <a:ln>
                  <a:noFill/>
                </a:ln>
                <a:effectLst/>
              </c:spPr>
              <c:txPr>
                <a:bodyPr anchorCtr="0"/>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0005776463883449"/>
                      <c:h val="5.4413417394878573E-2"/>
                    </c:manualLayout>
                  </c15:layout>
                </c:ext>
                <c:ext xmlns:c16="http://schemas.microsoft.com/office/drawing/2014/chart" uri="{C3380CC4-5D6E-409C-BE32-E72D297353CC}">
                  <c16:uniqueId val="{0000000A-CF0C-4C58-AFC2-9580489F0C6B}"/>
                </c:ext>
              </c:extLst>
            </c:dLbl>
            <c:dLbl>
              <c:idx val="9"/>
              <c:layout>
                <c:manualLayout>
                  <c:x val="0.21811365457479229"/>
                  <c:y val="-9.787937905059467E-2"/>
                </c:manualLayout>
              </c:layout>
              <c:numFmt formatCode="0.000%" sourceLinked="0"/>
              <c:spPr>
                <a:noFill/>
                <a:ln>
                  <a:noFill/>
                </a:ln>
                <a:effectLst/>
              </c:spPr>
              <c:txPr>
                <a:bodyPr anchorCtr="0"/>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8015303962988267"/>
                      <c:h val="5.1624335792510211E-2"/>
                    </c:manualLayout>
                  </c15:layout>
                </c:ext>
                <c:ext xmlns:c16="http://schemas.microsoft.com/office/drawing/2014/chart" uri="{C3380CC4-5D6E-409C-BE32-E72D297353CC}">
                  <c16:uniqueId val="{0000000B-CF0C-4C58-AFC2-9580489F0C6B}"/>
                </c:ext>
              </c:extLst>
            </c:dLbl>
            <c:numFmt formatCode="0.0%" sourceLinked="0"/>
            <c:spPr>
              <a:noFill/>
              <a:ln>
                <a:noFill/>
              </a:ln>
              <a:effectLst/>
            </c:sp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'13.F-gas'!$Y$6:$Y$15</c:f>
              <c:strCache>
                <c:ptCount val="10"/>
                <c:pt idx="0">
                  <c:v>Refrigeration and 
Air Conditioning Equipment</c:v>
                </c:pt>
                <c:pt idx="1">
                  <c:v>Foam Blowing</c:v>
                </c:pt>
                <c:pt idx="2">
                  <c:v>Aerosols / MDI</c:v>
                </c:pt>
                <c:pt idx="3">
                  <c:v>Semiconductor Manufacturing</c:v>
                </c:pt>
                <c:pt idx="4">
                  <c:v>Solvents</c:v>
                </c:pt>
                <c:pt idx="5">
                  <c:v>Fugitive emissions from HFCs manufacturing</c:v>
                </c:pt>
                <c:pt idx="6">
                  <c:v>By-product emissions from HCFC-22  </c:v>
                </c:pt>
                <c:pt idx="7">
                  <c:v>Fire Extinguishers</c:v>
                </c:pt>
                <c:pt idx="8">
                  <c:v>Liquid Crystals</c:v>
                </c:pt>
                <c:pt idx="9">
                  <c:v>Magnesium Foundries</c:v>
                </c:pt>
              </c:strCache>
            </c:strRef>
          </c:cat>
          <c:val>
            <c:numRef>
              <c:f>'13.F-gas'!$BB$40:$BB$49</c:f>
              <c:numCache>
                <c:formatCode>0.0%</c:formatCode>
                <c:ptCount val="10"/>
                <c:pt idx="0">
                  <c:v>0.91562780866360083</c:v>
                </c:pt>
                <c:pt idx="1">
                  <c:v>6.2412015922148754E-2</c:v>
                </c:pt>
                <c:pt idx="2">
                  <c:v>1.3372402850732924E-2</c:v>
                </c:pt>
                <c:pt idx="3" formatCode="0.00%">
                  <c:v>2.7431422084220631E-3</c:v>
                </c:pt>
                <c:pt idx="4" formatCode="0.00%">
                  <c:v>2.5808198282410745E-3</c:v>
                </c:pt>
                <c:pt idx="5" formatCode="0.00%">
                  <c:v>2.1154766535863272E-3</c:v>
                </c:pt>
                <c:pt idx="6" formatCode="0.00%">
                  <c:v>8.5729485527551543E-4</c:v>
                </c:pt>
                <c:pt idx="7" formatCode="0.00%">
                  <c:v>2.1666055633165623E-4</c:v>
                </c:pt>
                <c:pt idx="8" formatCode="0.000%">
                  <c:v>4.2519531228198906E-5</c:v>
                </c:pt>
                <c:pt idx="9" formatCode="0.000%">
                  <c:v>3.1858930432536049E-5</c:v>
                </c:pt>
              </c:numCache>
            </c:numRef>
          </c:val>
          <c:extLst>
            <c:ext xmlns:c16="http://schemas.microsoft.com/office/drawing/2014/chart" uri="{C3380CC4-5D6E-409C-BE32-E72D297353CC}">
              <c16:uniqueId val="{0000000C-CF0C-4C58-AFC2-9580489F0C6B}"/>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txPr>
    <a:bodyPr/>
    <a:lstStyle/>
    <a:p>
      <a:pPr>
        <a:defRPr>
          <a:latin typeface="Century" panose="02040604050505020304" pitchFamily="18" charset="0"/>
        </a:defRPr>
      </a:pPr>
      <a:endParaRPr lang="ja-JP"/>
    </a:p>
  </c:txPr>
  <c:printSettings>
    <c:headerFooter alignWithMargins="0"/>
    <c:pageMargins b="0.98399999999999999" l="0.78700000000000003" r="0.78700000000000003" t="0.98399999999999999" header="0.51200000000000001" footer="0.51200000000000001"/>
    <c:pageSetup/>
  </c:printSettings>
  <c:userShapes r:id="rId2"/>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224082420322327"/>
          <c:y val="0.28087601633818632"/>
          <c:w val="0.52286235351072419"/>
          <c:h val="0.59247495239425263"/>
        </c:manualLayout>
      </c:layout>
      <c:doughnutChart>
        <c:varyColors val="1"/>
        <c:ser>
          <c:idx val="1"/>
          <c:order val="0"/>
          <c:tx>
            <c:strRef>
              <c:f>'リンク切公表時非表示（グラフの添え物）'!$AP$51</c:f>
              <c:strCache>
                <c:ptCount val="1"/>
                <c:pt idx="0">
                  <c:v>  in CY2005</c:v>
                </c:pt>
              </c:strCache>
            </c:strRef>
          </c:tx>
          <c:spPr>
            <a:noFill/>
          </c:spPr>
          <c:dLbls>
            <c:dLbl>
              <c:idx val="0"/>
              <c:layout>
                <c:manualLayout>
                  <c:x val="0.14018305341554668"/>
                  <c:y val="-8.3899444972248619E-2"/>
                </c:manualLayout>
              </c:layout>
              <c:tx>
                <c:rich>
                  <a:bodyPr anchorCtr="0"/>
                  <a:lstStyle/>
                  <a:p>
                    <a:pPr algn="l">
                      <a:defRPr sz="1200"/>
                    </a:pPr>
                    <a:fld id="{EB5B5B66-8DB5-489A-8D50-22FFB6340167}" type="SERIESNAME">
                      <a:rPr lang="en-US" altLang="ja-JP" sz="1200"/>
                      <a:pPr algn="l">
                        <a:defRPr sz="1200"/>
                      </a:pPr>
                      <a:t>[系列名]</a:t>
                    </a:fld>
                    <a:endParaRPr lang="en-US" sz="1200"/>
                  </a:p>
                  <a:p>
                    <a:pPr algn="l">
                      <a:defRPr sz="1200"/>
                    </a:pPr>
                    <a:fld id="{6CCEE0DA-C865-4D5D-AA6D-DDA06A5B991A}" type="VALUE">
                      <a:rPr lang="en-US" altLang="ja-JP" sz="1200"/>
                      <a:pPr algn="l">
                        <a:defRPr sz="1200"/>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48242552692262569"/>
                      <c:h val="0.10932203904395235"/>
                    </c:manualLayout>
                  </c15:layout>
                  <c15:dlblFieldTable/>
                  <c15:showDataLabelsRange val="0"/>
                </c:ext>
                <c:ext xmlns:c16="http://schemas.microsoft.com/office/drawing/2014/chart" uri="{C3380CC4-5D6E-409C-BE32-E72D297353CC}">
                  <c16:uniqueId val="{00000000-12F7-48D8-B61A-79B49879595F}"/>
                </c:ext>
              </c:extLst>
            </c:dLbl>
            <c:spPr>
              <a:noFill/>
              <a:ln>
                <a:noFill/>
              </a:ln>
              <a:effectLst/>
            </c:spPr>
            <c:txPr>
              <a:bodyPr anchorCtr="0"/>
              <a:lstStyle/>
              <a:p>
                <a:pPr algn="l">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'13.F-gas'!$Y$17:$Y$22</c:f>
              <c:strCache>
                <c:ptCount val="6"/>
                <c:pt idx="0">
                  <c:v>Semiconductor Manufacturing</c:v>
                </c:pt>
                <c:pt idx="1">
                  <c:v>Solvent</c:v>
                </c:pt>
                <c:pt idx="2">
                  <c:v>Liquid Crystals</c:v>
                </c:pt>
                <c:pt idx="3">
                  <c:v>Fugitive emissions from PFCs manufacturing</c:v>
                </c:pt>
                <c:pt idx="4">
                  <c:v>Other</c:v>
                </c:pt>
                <c:pt idx="5">
                  <c:v>Aluminum Production</c:v>
                </c:pt>
              </c:strCache>
            </c:strRef>
          </c:cat>
          <c:val>
            <c:numRef>
              <c:f>'リンク切公表時非表示（グラフの添え物）'!$AP$57</c:f>
              <c:numCache>
                <c:formatCode>#,##0.0_ </c:formatCode>
                <c:ptCount val="1"/>
                <c:pt idx="0">
                  <c:v>8.6</c:v>
                </c:pt>
              </c:numCache>
            </c:numRef>
          </c:val>
          <c:extLst>
            <c:ext xmlns:c16="http://schemas.microsoft.com/office/drawing/2014/chart" uri="{C3380CC4-5D6E-409C-BE32-E72D297353CC}">
              <c16:uniqueId val="{00000001-12F7-48D8-B61A-79B49879595F}"/>
            </c:ext>
          </c:extLst>
        </c:ser>
        <c:ser>
          <c:idx val="0"/>
          <c:order val="1"/>
          <c:tx>
            <c:strRef>
              <c:f>'13.F-gas'!$AP$38</c:f>
              <c:strCache>
                <c:ptCount val="1"/>
                <c:pt idx="0">
                  <c:v>2005</c:v>
                </c:pt>
              </c:strCache>
            </c:strRef>
          </c:tx>
          <c:spPr>
            <a:ln>
              <a:solidFill>
                <a:schemeClr val="tx1"/>
              </a:solidFill>
            </a:ln>
          </c:spPr>
          <c:dLbls>
            <c:dLbl>
              <c:idx val="0"/>
              <c:layout>
                <c:manualLayout>
                  <c:x val="0.12022488323505355"/>
                  <c:y val="-0.19322406063434594"/>
                </c:manualLayout>
              </c:layout>
              <c:numFmt formatCode="0.0%" sourceLinked="0"/>
              <c:spPr>
                <a:noFill/>
                <a:ln>
                  <a:noFill/>
                </a:ln>
                <a:effectLst/>
              </c:spPr>
              <c:txPr>
                <a:bodyPr/>
                <a:lstStyle/>
                <a:p>
                  <a:pPr>
                    <a:defRPr/>
                  </a:pPr>
                  <a:endParaRPr lang="ja-JP"/>
                </a:p>
              </c:txPr>
              <c:showLegendKey val="0"/>
              <c:showVal val="1"/>
              <c:showCatName val="1"/>
              <c:showSerName val="0"/>
              <c:showPercent val="0"/>
              <c:showBubbleSize val="0"/>
              <c:extLst>
                <c:ext xmlns:c15="http://schemas.microsoft.com/office/drawing/2012/chart" uri="{CE6537A1-D6FC-4f65-9D91-7224C49458BB}">
                  <c15:layout>
                    <c:manualLayout>
                      <c:w val="0.20951260589268231"/>
                      <c:h val="0.14461223061153058"/>
                    </c:manualLayout>
                  </c15:layout>
                </c:ext>
                <c:ext xmlns:c16="http://schemas.microsoft.com/office/drawing/2014/chart" uri="{C3380CC4-5D6E-409C-BE32-E72D297353CC}">
                  <c16:uniqueId val="{00000002-12F7-48D8-B61A-79B49879595F}"/>
                </c:ext>
              </c:extLst>
            </c:dLbl>
            <c:dLbl>
              <c:idx val="1"/>
              <c:layout>
                <c:manualLayout>
                  <c:x val="-4.326987051642403E-2"/>
                  <c:y val="0.15772588629431472"/>
                </c:manualLayout>
              </c:layout>
              <c:numFmt formatCode="0.0%" sourceLinked="0"/>
              <c:spPr>
                <a:noFill/>
                <a:ln>
                  <a:noFill/>
                </a:ln>
                <a:effectLst/>
              </c:spPr>
              <c:txPr>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1653542246455546"/>
                      <c:h val="9.0669283464173203E-2"/>
                    </c:manualLayout>
                  </c15:layout>
                </c:ext>
                <c:ext xmlns:c16="http://schemas.microsoft.com/office/drawing/2014/chart" uri="{C3380CC4-5D6E-409C-BE32-E72D297353CC}">
                  <c16:uniqueId val="{00000003-12F7-48D8-B61A-79B49879595F}"/>
                </c:ext>
              </c:extLst>
            </c:dLbl>
            <c:dLbl>
              <c:idx val="2"/>
              <c:layout>
                <c:manualLayout>
                  <c:x val="-0.16318096025692624"/>
                  <c:y val="-5.2354367718385988E-2"/>
                </c:manualLayout>
              </c:layout>
              <c:numFmt formatCode="0.0%" sourceLinked="0"/>
              <c:spPr>
                <a:noFill/>
                <a:ln>
                  <a:noFill/>
                </a:ln>
                <a:effectLst/>
              </c:spPr>
              <c:txPr>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1036774772377162"/>
                      <c:h val="0.10130731536576827"/>
                    </c:manualLayout>
                  </c15:layout>
                </c:ext>
                <c:ext xmlns:c16="http://schemas.microsoft.com/office/drawing/2014/chart" uri="{C3380CC4-5D6E-409C-BE32-E72D297353CC}">
                  <c16:uniqueId val="{00000004-12F7-48D8-B61A-79B49879595F}"/>
                </c:ext>
              </c:extLst>
            </c:dLbl>
            <c:dLbl>
              <c:idx val="3"/>
              <c:layout>
                <c:manualLayout>
                  <c:x val="-0.12246893886716793"/>
                  <c:y val="-0.14737786889344467"/>
                </c:manualLayout>
              </c:layout>
              <c:numFmt formatCode="0.0%" sourceLinked="0"/>
              <c:spPr>
                <a:noFill/>
                <a:ln>
                  <a:noFill/>
                </a:ln>
                <a:effectLst/>
              </c:spPr>
              <c:txPr>
                <a:bodyPr/>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4966912746144108"/>
                      <c:h val="0.10570303515175759"/>
                    </c:manualLayout>
                  </c15:layout>
                </c:ext>
                <c:ext xmlns:c16="http://schemas.microsoft.com/office/drawing/2014/chart" uri="{C3380CC4-5D6E-409C-BE32-E72D297353CC}">
                  <c16:uniqueId val="{00000005-12F7-48D8-B61A-79B49879595F}"/>
                </c:ext>
              </c:extLst>
            </c:dLbl>
            <c:dLbl>
              <c:idx val="4"/>
              <c:layout>
                <c:manualLayout>
                  <c:x val="0.12804586982819607"/>
                  <c:y val="-0.15931347301192514"/>
                </c:manualLayout>
              </c:layout>
              <c:numFmt formatCode="0.000%" sourceLinked="0"/>
              <c:spPr>
                <a:noFill/>
                <a:ln>
                  <a:noFill/>
                </a:ln>
                <a:effectLst/>
              </c:spPr>
              <c:txPr>
                <a:bodyPr anchorCtr="0"/>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1327114812689241"/>
                      <c:h val="5.1853592679633985E-2"/>
                    </c:manualLayout>
                  </c15:layout>
                </c:ext>
                <c:ext xmlns:c16="http://schemas.microsoft.com/office/drawing/2014/chart" uri="{C3380CC4-5D6E-409C-BE32-E72D297353CC}">
                  <c16:uniqueId val="{00000006-12F7-48D8-B61A-79B49879595F}"/>
                </c:ext>
              </c:extLst>
            </c:dLbl>
            <c:dLbl>
              <c:idx val="5"/>
              <c:layout>
                <c:manualLayout>
                  <c:x val="0.20322966229712264"/>
                  <c:y val="-0.12271588432370714"/>
                </c:manualLayout>
              </c:layout>
              <c:numFmt formatCode="0.00%" sourceLinked="0"/>
              <c:spPr>
                <a:noFill/>
                <a:ln>
                  <a:noFill/>
                </a:ln>
                <a:effectLst/>
              </c:spPr>
              <c:txPr>
                <a:bodyPr anchorCtr="0"/>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6413367805685648"/>
                      <c:h val="4.5095004750237512E-2"/>
                    </c:manualLayout>
                  </c15:layout>
                </c:ext>
                <c:ext xmlns:c16="http://schemas.microsoft.com/office/drawing/2014/chart" uri="{C3380CC4-5D6E-409C-BE32-E72D297353CC}">
                  <c16:uniqueId val="{00000007-12F7-48D8-B61A-79B49879595F}"/>
                </c:ext>
              </c:extLst>
            </c:dLbl>
            <c:dLbl>
              <c:idx val="6"/>
              <c:layout>
                <c:manualLayout>
                  <c:x val="0.27282265235977132"/>
                  <c:y val="-0.19856840317329183"/>
                </c:manualLayout>
              </c:layout>
              <c:numFmt formatCode="0.00%" sourceLinked="0"/>
              <c:spPr>
                <a:noFill/>
                <a:ln>
                  <a:noFill/>
                </a:ln>
                <a:effectLst/>
              </c:spPr>
              <c:txPr>
                <a:bodyPr/>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50532003895109667"/>
                      <c:h val="5.2977461459040129E-2"/>
                    </c:manualLayout>
                  </c15:layout>
                </c:ext>
                <c:ext xmlns:c16="http://schemas.microsoft.com/office/drawing/2014/chart" uri="{C3380CC4-5D6E-409C-BE32-E72D297353CC}">
                  <c16:uniqueId val="{00000008-12F7-48D8-B61A-79B49879595F}"/>
                </c:ext>
              </c:extLst>
            </c:dLbl>
            <c:dLbl>
              <c:idx val="7"/>
              <c:layout>
                <c:manualLayout>
                  <c:x val="0.15966443120820537"/>
                  <c:y val="-0.16599296224281573"/>
                </c:manualLayout>
              </c:layout>
              <c:numFmt formatCode="0.00%" sourceLinked="0"/>
              <c:spPr>
                <a:noFill/>
                <a:ln>
                  <a:noFill/>
                </a:ln>
                <a:effectLst/>
              </c:spPr>
              <c:txPr>
                <a:bodyPr/>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8159204574799562"/>
                      <c:h val="5.7412040879523472E-2"/>
                    </c:manualLayout>
                  </c15:layout>
                </c:ext>
                <c:ext xmlns:c16="http://schemas.microsoft.com/office/drawing/2014/chart" uri="{C3380CC4-5D6E-409C-BE32-E72D297353CC}">
                  <c16:uniqueId val="{00000009-12F7-48D8-B61A-79B49879595F}"/>
                </c:ext>
              </c:extLst>
            </c:dLbl>
            <c:dLbl>
              <c:idx val="8"/>
              <c:layout>
                <c:manualLayout>
                  <c:x val="0.15056543572207487"/>
                  <c:y val="-0.13067117915127491"/>
                </c:manualLayout>
              </c:layout>
              <c:numFmt formatCode="0.000%" sourceLinked="0"/>
              <c:spPr>
                <a:noFill/>
                <a:ln>
                  <a:noFill/>
                </a:ln>
                <a:effectLst/>
              </c:spPr>
              <c:txPr>
                <a:bodyPr/>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12560996194056"/>
                      <c:h val="5.756757400551045E-2"/>
                    </c:manualLayout>
                  </c15:layout>
                </c:ext>
                <c:ext xmlns:c16="http://schemas.microsoft.com/office/drawing/2014/chart" uri="{C3380CC4-5D6E-409C-BE32-E72D297353CC}">
                  <c16:uniqueId val="{0000000A-12F7-48D8-B61A-79B49879595F}"/>
                </c:ext>
              </c:extLst>
            </c:dLbl>
            <c:dLbl>
              <c:idx val="9"/>
              <c:layout>
                <c:manualLayout>
                  <c:x val="0.1961260000815723"/>
                  <c:y val="-9.9456612455975313E-2"/>
                </c:manualLayout>
              </c:layout>
              <c:numFmt formatCode="0.000%" sourceLinked="0"/>
              <c:spPr>
                <a:noFill/>
                <a:ln>
                  <a:noFill/>
                </a:ln>
                <a:effectLst/>
              </c:spPr>
              <c:txPr>
                <a:bodyPr/>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5687207159267764"/>
                      <c:h val="4.8470152099879704E-2"/>
                    </c:manualLayout>
                  </c15:layout>
                </c:ext>
                <c:ext xmlns:c16="http://schemas.microsoft.com/office/drawing/2014/chart" uri="{C3380CC4-5D6E-409C-BE32-E72D297353CC}">
                  <c16:uniqueId val="{0000000B-12F7-48D8-B61A-79B49879595F}"/>
                </c:ext>
              </c:extLst>
            </c:dLbl>
            <c:numFmt formatCode="0.0%" sourceLinked="0"/>
            <c:spPr>
              <a:noFill/>
              <a:ln>
                <a:noFill/>
              </a:ln>
              <a:effectLst/>
            </c:spPr>
            <c:showLegendKey val="0"/>
            <c:showVal val="1"/>
            <c:showCatName val="1"/>
            <c:showSerName val="0"/>
            <c:showPercent val="0"/>
            <c:showBubbleSize val="0"/>
            <c:showLeaderLines val="0"/>
            <c:extLst>
              <c:ext xmlns:c15="http://schemas.microsoft.com/office/drawing/2012/chart" uri="{CE6537A1-D6FC-4f65-9D91-7224C49458BB}"/>
            </c:extLst>
          </c:dLbls>
          <c:cat>
            <c:strRef>
              <c:f>'13.F-gas'!$Y$17:$Y$22</c:f>
              <c:strCache>
                <c:ptCount val="6"/>
                <c:pt idx="0">
                  <c:v>Semiconductor Manufacturing</c:v>
                </c:pt>
                <c:pt idx="1">
                  <c:v>Solvent</c:v>
                </c:pt>
                <c:pt idx="2">
                  <c:v>Liquid Crystals</c:v>
                </c:pt>
                <c:pt idx="3">
                  <c:v>Fugitive emissions from PFCs manufacturing</c:v>
                </c:pt>
                <c:pt idx="4">
                  <c:v>Other</c:v>
                </c:pt>
                <c:pt idx="5">
                  <c:v>Aluminum Production</c:v>
                </c:pt>
              </c:strCache>
            </c:strRef>
          </c:cat>
          <c:val>
            <c:numRef>
              <c:f>'13.F-gas'!$AP$51:$AP$56</c:f>
              <c:numCache>
                <c:formatCode>0.0%</c:formatCode>
                <c:ptCount val="6"/>
                <c:pt idx="0">
                  <c:v>0.53275267881879163</c:v>
                </c:pt>
                <c:pt idx="1">
                  <c:v>0.32638921700953483</c:v>
                </c:pt>
                <c:pt idx="2">
                  <c:v>1.7629480452024365E-2</c:v>
                </c:pt>
                <c:pt idx="3">
                  <c:v>0.12067198940367099</c:v>
                </c:pt>
                <c:pt idx="4" formatCode="#0.000%;[Red]\-#0.000%">
                  <c:v>3.3497729586869497E-5</c:v>
                </c:pt>
                <c:pt idx="5" formatCode="0.00%">
                  <c:v>2.5231365863913903E-3</c:v>
                </c:pt>
              </c:numCache>
            </c:numRef>
          </c:val>
          <c:extLst>
            <c:ext xmlns:c16="http://schemas.microsoft.com/office/drawing/2014/chart" uri="{C3380CC4-5D6E-409C-BE32-E72D297353CC}">
              <c16:uniqueId val="{0000000C-12F7-48D8-B61A-79B49879595F}"/>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txPr>
    <a:bodyPr/>
    <a:lstStyle/>
    <a:p>
      <a:pPr>
        <a:defRPr>
          <a:latin typeface="Century" panose="02040604050505020304" pitchFamily="18" charset="0"/>
        </a:defRPr>
      </a:pPr>
      <a:endParaRPr lang="ja-JP"/>
    </a:p>
  </c:txPr>
  <c:printSettings>
    <c:headerFooter alignWithMargins="0"/>
    <c:pageMargins b="0.98399999999999999" l="0.78700000000000003" r="0.78700000000000003" t="0.98399999999999999" header="0.51200000000000001" footer="0.51200000000000001"/>
    <c:pageSetup/>
  </c:printSettings>
  <c:userShapes r:id="rId2"/>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224082420322327"/>
          <c:y val="0.28087601633818632"/>
          <c:w val="0.52286235351072419"/>
          <c:h val="0.59247495239425263"/>
        </c:manualLayout>
      </c:layout>
      <c:doughnutChart>
        <c:varyColors val="1"/>
        <c:ser>
          <c:idx val="1"/>
          <c:order val="0"/>
          <c:tx>
            <c:strRef>
              <c:f>'リンク切公表時非表示（グラフの添え物）'!$BB$51</c:f>
              <c:strCache>
                <c:ptCount val="1"/>
                <c:pt idx="0">
                  <c:v>  in CY2017</c:v>
                </c:pt>
              </c:strCache>
            </c:strRef>
          </c:tx>
          <c:spPr>
            <a:noFill/>
          </c:spPr>
          <c:dLbls>
            <c:dLbl>
              <c:idx val="0"/>
              <c:layout>
                <c:manualLayout>
                  <c:x val="0.14535658665571663"/>
                  <c:y val="-8.0719808103193305E-2"/>
                </c:manualLayout>
              </c:layout>
              <c:tx>
                <c:rich>
                  <a:bodyPr anchorCtr="0"/>
                  <a:lstStyle/>
                  <a:p>
                    <a:pPr algn="l">
                      <a:defRPr sz="1200">
                        <a:latin typeface="Century" panose="02040604050505020304" pitchFamily="18" charset="0"/>
                      </a:defRPr>
                    </a:pPr>
                    <a:fld id="{EB5B5B66-8DB5-489A-8D50-22FFB6340167}" type="SERIESNAME">
                      <a:rPr lang="en-US" altLang="ja-JP" sz="1200"/>
                      <a:pPr algn="l">
                        <a:defRPr sz="1200">
                          <a:latin typeface="Century" panose="02040604050505020304" pitchFamily="18" charset="0"/>
                        </a:defRPr>
                      </a:pPr>
                      <a:t>[系列名]</a:t>
                    </a:fld>
                    <a:endParaRPr lang="en-US" sz="1200"/>
                  </a:p>
                  <a:p>
                    <a:pPr algn="l">
                      <a:defRPr sz="1200">
                        <a:latin typeface="Century" panose="02040604050505020304" pitchFamily="18" charset="0"/>
                      </a:defRPr>
                    </a:pPr>
                    <a:fld id="{6CCEE0DA-C865-4D5D-AA6D-DDA06A5B991A}" type="VALUE">
                      <a:rPr lang="en-US" altLang="ja-JP" sz="1200"/>
                      <a:pPr algn="l">
                        <a:defRPr sz="1200">
                          <a:latin typeface="Century" panose="02040604050505020304" pitchFamily="18" charset="0"/>
                        </a:defRPr>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48242552692262569"/>
                      <c:h val="0.10932203904395235"/>
                    </c:manualLayout>
                  </c15:layout>
                  <c15:dlblFieldTable/>
                  <c15:showDataLabelsRange val="0"/>
                </c:ext>
                <c:ext xmlns:c16="http://schemas.microsoft.com/office/drawing/2014/chart" uri="{C3380CC4-5D6E-409C-BE32-E72D297353CC}">
                  <c16:uniqueId val="{00000000-69FA-4E1F-9C1C-A89770A910D9}"/>
                </c:ext>
              </c:extLst>
            </c:dLbl>
            <c:spPr>
              <a:noFill/>
              <a:ln>
                <a:noFill/>
              </a:ln>
              <a:effectLst/>
            </c:spPr>
            <c:txPr>
              <a:bodyPr/>
              <a:lstStyle/>
              <a:p>
                <a:pPr algn="l">
                  <a:defRPr>
                    <a:latin typeface="Century" panose="02040604050505020304" pitchFamily="18" charset="0"/>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'13.F-gas'!$Y$17:$Y$22</c:f>
              <c:strCache>
                <c:ptCount val="6"/>
                <c:pt idx="0">
                  <c:v>Semiconductor Manufacturing</c:v>
                </c:pt>
                <c:pt idx="1">
                  <c:v>Solvent</c:v>
                </c:pt>
                <c:pt idx="2">
                  <c:v>Liquid Crystals</c:v>
                </c:pt>
                <c:pt idx="3">
                  <c:v>Fugitive emissions from PFCs manufacturing</c:v>
                </c:pt>
                <c:pt idx="4">
                  <c:v>Other</c:v>
                </c:pt>
                <c:pt idx="5">
                  <c:v>Aluminum Production</c:v>
                </c:pt>
              </c:strCache>
            </c:strRef>
          </c:cat>
          <c:val>
            <c:numRef>
              <c:f>'リンク切公表時非表示（グラフの添え物）'!$BB$57</c:f>
              <c:numCache>
                <c:formatCode>#,##0.0_ </c:formatCode>
                <c:ptCount val="1"/>
                <c:pt idx="0">
                  <c:v>3.5</c:v>
                </c:pt>
              </c:numCache>
            </c:numRef>
          </c:val>
          <c:extLst>
            <c:ext xmlns:c16="http://schemas.microsoft.com/office/drawing/2014/chart" uri="{C3380CC4-5D6E-409C-BE32-E72D297353CC}">
              <c16:uniqueId val="{00000001-69FA-4E1F-9C1C-A89770A910D9}"/>
            </c:ext>
          </c:extLst>
        </c:ser>
        <c:ser>
          <c:idx val="0"/>
          <c:order val="1"/>
          <c:tx>
            <c:strRef>
              <c:f>'13.F-gas'!$BB$38</c:f>
              <c:strCache>
                <c:ptCount val="1"/>
                <c:pt idx="0">
                  <c:v>2017</c:v>
                </c:pt>
              </c:strCache>
            </c:strRef>
          </c:tx>
          <c:spPr>
            <a:ln>
              <a:solidFill>
                <a:schemeClr val="tx1"/>
              </a:solidFill>
            </a:ln>
          </c:spPr>
          <c:dLbls>
            <c:dLbl>
              <c:idx val="0"/>
              <c:layout>
                <c:manualLayout>
                  <c:x val="0.1201989664848376"/>
                  <c:y val="-0.19480886973730357"/>
                </c:manualLayout>
              </c:layout>
              <c:numFmt formatCode="0.0%" sourceLinked="0"/>
              <c:spPr>
                <a:noFill/>
                <a:ln>
                  <a:noFill/>
                </a:ln>
                <a:effectLst/>
              </c:spPr>
              <c:txPr>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0946077239225042"/>
                      <c:h val="0.14144261240561534"/>
                    </c:manualLayout>
                  </c15:layout>
                </c:ext>
                <c:ext xmlns:c16="http://schemas.microsoft.com/office/drawing/2014/chart" uri="{C3380CC4-5D6E-409C-BE32-E72D297353CC}">
                  <c16:uniqueId val="{00000002-69FA-4E1F-9C1C-A89770A910D9}"/>
                </c:ext>
              </c:extLst>
            </c:dLbl>
            <c:dLbl>
              <c:idx val="1"/>
              <c:layout>
                <c:manualLayout>
                  <c:x val="-6.545389440803262E-2"/>
                  <c:y val="0.20061116962064066"/>
                </c:manualLayout>
              </c:layout>
              <c:numFmt formatCode="0.0%" sourceLinked="0"/>
              <c:spPr>
                <a:noFill/>
                <a:ln>
                  <a:noFill/>
                </a:ln>
                <a:effectLst/>
              </c:spPr>
              <c:txPr>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2944350817931807"/>
                      <c:h val="9.3844311185552004E-2"/>
                    </c:manualLayout>
                  </c15:layout>
                </c:ext>
                <c:ext xmlns:c16="http://schemas.microsoft.com/office/drawing/2014/chart" uri="{C3380CC4-5D6E-409C-BE32-E72D297353CC}">
                  <c16:uniqueId val="{00000003-69FA-4E1F-9C1C-A89770A910D9}"/>
                </c:ext>
              </c:extLst>
            </c:dLbl>
            <c:dLbl>
              <c:idx val="2"/>
              <c:layout>
                <c:manualLayout>
                  <c:x val="-0.15418303857949472"/>
                  <c:y val="-6.3471279379571671E-2"/>
                </c:manualLayout>
              </c:layout>
              <c:numFmt formatCode="0.0%" sourceLinked="0"/>
              <c:spPr>
                <a:noFill/>
                <a:ln>
                  <a:noFill/>
                </a:ln>
                <a:effectLst/>
              </c:spPr>
              <c:txPr>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2343610795062224"/>
                      <c:h val="9.8122273439944327E-2"/>
                    </c:manualLayout>
                  </c15:layout>
                </c:ext>
                <c:ext xmlns:c16="http://schemas.microsoft.com/office/drawing/2014/chart" uri="{C3380CC4-5D6E-409C-BE32-E72D297353CC}">
                  <c16:uniqueId val="{00000004-69FA-4E1F-9C1C-A89770A910D9}"/>
                </c:ext>
              </c:extLst>
            </c:dLbl>
            <c:dLbl>
              <c:idx val="3"/>
              <c:layout>
                <c:manualLayout>
                  <c:x val="-0.14781772441902835"/>
                  <c:y val="-0.15692330855424888"/>
                </c:manualLayout>
              </c:layout>
              <c:numFmt formatCode="0.0%" sourceLinked="0"/>
              <c:spPr>
                <a:noFill/>
                <a:ln>
                  <a:noFill/>
                </a:ln>
                <a:effectLst/>
              </c:spPr>
              <c:txPr>
                <a:bodyPr anchorCtr="0"/>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493365417557272"/>
                      <c:h val="9.3018980847084043E-2"/>
                    </c:manualLayout>
                  </c15:layout>
                </c:ext>
                <c:ext xmlns:c16="http://schemas.microsoft.com/office/drawing/2014/chart" uri="{C3380CC4-5D6E-409C-BE32-E72D297353CC}">
                  <c16:uniqueId val="{00000005-69FA-4E1F-9C1C-A89770A910D9}"/>
                </c:ext>
              </c:extLst>
            </c:dLbl>
            <c:dLbl>
              <c:idx val="4"/>
              <c:layout>
                <c:manualLayout>
                  <c:x val="9.6847782931503729E-2"/>
                  <c:y val="-0.14190658537789161"/>
                </c:manualLayout>
              </c:layout>
              <c:numFmt formatCode="0.00%" sourceLinked="0"/>
              <c:spPr>
                <a:noFill/>
                <a:ln>
                  <a:noFill/>
                </a:ln>
                <a:effectLst/>
              </c:spPr>
              <c:txPr>
                <a:bodyPr/>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6661591896783723"/>
                      <c:h val="4.8678542246116729E-2"/>
                    </c:manualLayout>
                  </c15:layout>
                </c:ext>
                <c:ext xmlns:c16="http://schemas.microsoft.com/office/drawing/2014/chart" uri="{C3380CC4-5D6E-409C-BE32-E72D297353CC}">
                  <c16:uniqueId val="{00000006-69FA-4E1F-9C1C-A89770A910D9}"/>
                </c:ext>
              </c:extLst>
            </c:dLbl>
            <c:dLbl>
              <c:idx val="5"/>
              <c:delete val="1"/>
              <c:extLst>
                <c:ext xmlns:c15="http://schemas.microsoft.com/office/drawing/2012/chart" uri="{CE6537A1-D6FC-4f65-9D91-7224C49458BB}"/>
                <c:ext xmlns:c16="http://schemas.microsoft.com/office/drawing/2014/chart" uri="{C3380CC4-5D6E-409C-BE32-E72D297353CC}">
                  <c16:uniqueId val="{00000007-69FA-4E1F-9C1C-A89770A910D9}"/>
                </c:ext>
              </c:extLst>
            </c:dLbl>
            <c:dLbl>
              <c:idx val="6"/>
              <c:layout>
                <c:manualLayout>
                  <c:x val="0.27282265235977132"/>
                  <c:y val="-0.19856840317329183"/>
                </c:manualLayout>
              </c:layout>
              <c:numFmt formatCode="0.00%" sourceLinked="0"/>
              <c:spPr>
                <a:noFill/>
                <a:ln>
                  <a:noFill/>
                </a:ln>
                <a:effectLst/>
              </c:spPr>
              <c:txPr>
                <a:bodyPr/>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50532003895109667"/>
                      <c:h val="5.2977461459040129E-2"/>
                    </c:manualLayout>
                  </c15:layout>
                </c:ext>
                <c:ext xmlns:c16="http://schemas.microsoft.com/office/drawing/2014/chart" uri="{C3380CC4-5D6E-409C-BE32-E72D297353CC}">
                  <c16:uniqueId val="{00000008-69FA-4E1F-9C1C-A89770A910D9}"/>
                </c:ext>
              </c:extLst>
            </c:dLbl>
            <c:dLbl>
              <c:idx val="7"/>
              <c:layout>
                <c:manualLayout>
                  <c:x val="0.15966443120820537"/>
                  <c:y val="-0.16599296224281573"/>
                </c:manualLayout>
              </c:layout>
              <c:numFmt formatCode="0.00%" sourceLinked="0"/>
              <c:spPr>
                <a:noFill/>
                <a:ln>
                  <a:noFill/>
                </a:ln>
                <a:effectLst/>
              </c:spPr>
              <c:txPr>
                <a:bodyPr/>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8159204574799562"/>
                      <c:h val="5.7412040879523472E-2"/>
                    </c:manualLayout>
                  </c15:layout>
                </c:ext>
                <c:ext xmlns:c16="http://schemas.microsoft.com/office/drawing/2014/chart" uri="{C3380CC4-5D6E-409C-BE32-E72D297353CC}">
                  <c16:uniqueId val="{00000009-69FA-4E1F-9C1C-A89770A910D9}"/>
                </c:ext>
              </c:extLst>
            </c:dLbl>
            <c:dLbl>
              <c:idx val="8"/>
              <c:layout>
                <c:manualLayout>
                  <c:x val="0.15056543572207487"/>
                  <c:y val="-0.13067117915127491"/>
                </c:manualLayout>
              </c:layout>
              <c:numFmt formatCode="0.000%" sourceLinked="0"/>
              <c:spPr>
                <a:noFill/>
                <a:ln>
                  <a:noFill/>
                </a:ln>
                <a:effectLst/>
              </c:spPr>
              <c:txPr>
                <a:bodyPr/>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12560996194056"/>
                      <c:h val="5.756757400551045E-2"/>
                    </c:manualLayout>
                  </c15:layout>
                </c:ext>
                <c:ext xmlns:c16="http://schemas.microsoft.com/office/drawing/2014/chart" uri="{C3380CC4-5D6E-409C-BE32-E72D297353CC}">
                  <c16:uniqueId val="{0000000A-69FA-4E1F-9C1C-A89770A910D9}"/>
                </c:ext>
              </c:extLst>
            </c:dLbl>
            <c:dLbl>
              <c:idx val="9"/>
              <c:layout>
                <c:manualLayout>
                  <c:x val="0.1961260000815723"/>
                  <c:y val="-9.9456612455975313E-2"/>
                </c:manualLayout>
              </c:layout>
              <c:numFmt formatCode="0.000%" sourceLinked="0"/>
              <c:spPr>
                <a:noFill/>
                <a:ln>
                  <a:noFill/>
                </a:ln>
                <a:effectLst/>
              </c:spPr>
              <c:txPr>
                <a:bodyPr/>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5687207159267764"/>
                      <c:h val="4.8470152099879704E-2"/>
                    </c:manualLayout>
                  </c15:layout>
                </c:ext>
                <c:ext xmlns:c16="http://schemas.microsoft.com/office/drawing/2014/chart" uri="{C3380CC4-5D6E-409C-BE32-E72D297353CC}">
                  <c16:uniqueId val="{0000000B-69FA-4E1F-9C1C-A89770A910D9}"/>
                </c:ext>
              </c:extLst>
            </c:dLbl>
            <c:numFmt formatCode="0.0%" sourceLinked="0"/>
            <c:spPr>
              <a:noFill/>
              <a:ln>
                <a:noFill/>
              </a:ln>
              <a:effectLst/>
            </c:spPr>
            <c:showLegendKey val="0"/>
            <c:showVal val="1"/>
            <c:showCatName val="1"/>
            <c:showSerName val="0"/>
            <c:showPercent val="0"/>
            <c:showBubbleSize val="0"/>
            <c:showLeaderLines val="0"/>
            <c:extLst>
              <c:ext xmlns:c15="http://schemas.microsoft.com/office/drawing/2012/chart" uri="{CE6537A1-D6FC-4f65-9D91-7224C49458BB}"/>
            </c:extLst>
          </c:dLbls>
          <c:cat>
            <c:strRef>
              <c:f>'13.F-gas'!$Y$17:$Y$22</c:f>
              <c:strCache>
                <c:ptCount val="6"/>
                <c:pt idx="0">
                  <c:v>Semiconductor Manufacturing</c:v>
                </c:pt>
                <c:pt idx="1">
                  <c:v>Solvent</c:v>
                </c:pt>
                <c:pt idx="2">
                  <c:v>Liquid Crystals</c:v>
                </c:pt>
                <c:pt idx="3">
                  <c:v>Fugitive emissions from PFCs manufacturing</c:v>
                </c:pt>
                <c:pt idx="4">
                  <c:v>Other</c:v>
                </c:pt>
                <c:pt idx="5">
                  <c:v>Aluminum Production</c:v>
                </c:pt>
              </c:strCache>
            </c:strRef>
          </c:cat>
          <c:val>
            <c:numRef>
              <c:f>'13.F-gas'!$BB$51:$BB$56</c:f>
              <c:numCache>
                <c:formatCode>0.0%</c:formatCode>
                <c:ptCount val="6"/>
                <c:pt idx="0">
                  <c:v>0.52587510643276181</c:v>
                </c:pt>
                <c:pt idx="1">
                  <c:v>0.42249130374395821</c:v>
                </c:pt>
                <c:pt idx="2">
                  <c:v>2.3961552773370372E-2</c:v>
                </c:pt>
                <c:pt idx="3">
                  <c:v>2.2111975949372975E-2</c:v>
                </c:pt>
                <c:pt idx="4" formatCode="#0.00%;[Red]\-#0.00%">
                  <c:v>5.5600611005365069E-3</c:v>
                </c:pt>
                <c:pt idx="5" formatCode="0.00%">
                  <c:v>0</c:v>
                </c:pt>
              </c:numCache>
            </c:numRef>
          </c:val>
          <c:extLst>
            <c:ext xmlns:c16="http://schemas.microsoft.com/office/drawing/2014/chart" uri="{C3380CC4-5D6E-409C-BE32-E72D297353CC}">
              <c16:uniqueId val="{0000000C-69FA-4E1F-9C1C-A89770A910D9}"/>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txPr>
    <a:bodyPr/>
    <a:lstStyle/>
    <a:p>
      <a:pPr>
        <a:defRPr>
          <a:latin typeface="Century" panose="02040604050505020304" pitchFamily="18" charset="0"/>
        </a:defRPr>
      </a:pPr>
      <a:endParaRPr lang="ja-JP"/>
    </a:p>
  </c:txPr>
  <c:printSettings>
    <c:headerFooter alignWithMargins="0"/>
    <c:pageMargins b="0.98399999999999999" l="0.78700000000000003" r="0.78700000000000003" t="0.98399999999999999" header="0.51200000000000001" footer="0.51200000000000001"/>
    <c:pageSetup/>
  </c:printSettings>
  <c:userShapes r:id="rId2"/>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8798625731972832"/>
          <c:y val="0.2460901472307824"/>
          <c:w val="0.52286235351072419"/>
          <c:h val="0.59247495239425263"/>
        </c:manualLayout>
      </c:layout>
      <c:doughnutChart>
        <c:varyColors val="1"/>
        <c:ser>
          <c:idx val="1"/>
          <c:order val="0"/>
          <c:tx>
            <c:strRef>
              <c:f>'リンク切公表時非表示（グラフの添え物）'!$BB$51</c:f>
              <c:strCache>
                <c:ptCount val="1"/>
                <c:pt idx="0">
                  <c:v>  in CY2017</c:v>
                </c:pt>
              </c:strCache>
            </c:strRef>
          </c:tx>
          <c:spPr>
            <a:noFill/>
          </c:spPr>
          <c:dLbls>
            <c:dLbl>
              <c:idx val="0"/>
              <c:layout>
                <c:manualLayout>
                  <c:x val="0.13499913873543495"/>
                  <c:y val="-8.3937830801133984E-2"/>
                </c:manualLayout>
              </c:layout>
              <c:tx>
                <c:rich>
                  <a:bodyPr anchorCtr="0"/>
                  <a:lstStyle/>
                  <a:p>
                    <a:pPr algn="l">
                      <a:defRPr sz="1200"/>
                    </a:pPr>
                    <a:fld id="{EB5B5B66-8DB5-489A-8D50-22FFB6340167}" type="SERIESNAME">
                      <a:rPr lang="en-US" altLang="ja-JP" sz="1200"/>
                      <a:pPr algn="l">
                        <a:defRPr sz="1200"/>
                      </a:pPr>
                      <a:t>[系列名]</a:t>
                    </a:fld>
                    <a:endParaRPr lang="en-US" sz="1200"/>
                  </a:p>
                  <a:p>
                    <a:pPr algn="l">
                      <a:defRPr sz="1200"/>
                    </a:pPr>
                    <a:fld id="{6CCEE0DA-C865-4D5D-AA6D-DDA06A5B991A}" type="VALUE">
                      <a:rPr lang="en-US" altLang="ja-JP" sz="1200"/>
                      <a:pPr algn="l">
                        <a:defRPr sz="1200"/>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48242552692262569"/>
                      <c:h val="0.10932203904395235"/>
                    </c:manualLayout>
                  </c15:layout>
                  <c15:dlblFieldTable/>
                  <c15:showDataLabelsRange val="0"/>
                </c:ext>
                <c:ext xmlns:c16="http://schemas.microsoft.com/office/drawing/2014/chart" uri="{C3380CC4-5D6E-409C-BE32-E72D297353CC}">
                  <c16:uniqueId val="{00000000-F775-484C-BA6F-F407E1405325}"/>
                </c:ext>
              </c:extLst>
            </c:dLbl>
            <c:spPr>
              <a:noFill/>
              <a:ln>
                <a:noFill/>
              </a:ln>
              <a:effectLst/>
            </c:spPr>
            <c:txPr>
              <a:bodyPr/>
              <a:lstStyle/>
              <a:p>
                <a:pPr algn="l">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'13.F-gas'!$Y$24:$Y$29</c:f>
              <c:strCache>
                <c:ptCount val="6"/>
                <c:pt idx="0">
                  <c:v>Accelerators</c:v>
                </c:pt>
                <c:pt idx="1">
                  <c:v>Electrical Equipment</c:v>
                </c:pt>
                <c:pt idx="2">
                  <c:v>Magnesium Foundries</c:v>
                </c:pt>
                <c:pt idx="3">
                  <c:v>Semiconductor Manufacturing</c:v>
                </c:pt>
                <c:pt idx="4">
                  <c:v>Liquid Crystals</c:v>
                </c:pt>
                <c:pt idx="5">
                  <c:v>Fugitive emissions from SF6 manufacturing</c:v>
                </c:pt>
              </c:strCache>
            </c:strRef>
          </c:cat>
          <c:val>
            <c:numRef>
              <c:f>'リンク切公表時非表示（グラフの添え物）'!$BB$60</c:f>
              <c:numCache>
                <c:formatCode>#,##0.0_ </c:formatCode>
                <c:ptCount val="1"/>
                <c:pt idx="0">
                  <c:v>2.1</c:v>
                </c:pt>
              </c:numCache>
            </c:numRef>
          </c:val>
          <c:extLst>
            <c:ext xmlns:c16="http://schemas.microsoft.com/office/drawing/2014/chart" uri="{C3380CC4-5D6E-409C-BE32-E72D297353CC}">
              <c16:uniqueId val="{00000001-F775-484C-BA6F-F407E1405325}"/>
            </c:ext>
          </c:extLst>
        </c:ser>
        <c:ser>
          <c:idx val="0"/>
          <c:order val="1"/>
          <c:tx>
            <c:strRef>
              <c:f>'13.F-gas'!$BB$38</c:f>
              <c:strCache>
                <c:ptCount val="1"/>
                <c:pt idx="0">
                  <c:v>2017</c:v>
                </c:pt>
              </c:strCache>
            </c:strRef>
          </c:tx>
          <c:spPr>
            <a:ln>
              <a:solidFill>
                <a:schemeClr val="tx1"/>
              </a:solidFill>
            </a:ln>
          </c:spPr>
          <c:dLbls>
            <c:dLbl>
              <c:idx val="0"/>
              <c:layout>
                <c:manualLayout>
                  <c:x val="8.4682307666560805E-2"/>
                  <c:y val="-0.15232937782992464"/>
                </c:manualLayout>
              </c:layout>
              <c:numFmt formatCode="0.0%" sourceLinked="0"/>
              <c:spPr>
                <a:noFill/>
                <a:ln>
                  <a:noFill/>
                </a:ln>
                <a:effectLst/>
              </c:spPr>
              <c:txPr>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7028669905456825"/>
                      <c:h val="9.4042392345831977E-2"/>
                    </c:manualLayout>
                  </c15:layout>
                </c:ext>
                <c:ext xmlns:c16="http://schemas.microsoft.com/office/drawing/2014/chart" uri="{C3380CC4-5D6E-409C-BE32-E72D297353CC}">
                  <c16:uniqueId val="{00000002-F775-484C-BA6F-F407E1405325}"/>
                </c:ext>
              </c:extLst>
            </c:dLbl>
            <c:dLbl>
              <c:idx val="1"/>
              <c:layout>
                <c:manualLayout>
                  <c:x val="-0.21516348107626232"/>
                  <c:y val="-5.6000884460389519E-3"/>
                </c:manualLayout>
              </c:layout>
              <c:numFmt formatCode="0.0%" sourceLinked="0"/>
              <c:spPr>
                <a:noFill/>
                <a:ln>
                  <a:noFill/>
                </a:ln>
                <a:effectLst/>
              </c:spPr>
              <c:txPr>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6374353745439585"/>
                      <c:h val="0.13495491044838556"/>
                    </c:manualLayout>
                  </c15:layout>
                </c:ext>
                <c:ext xmlns:c16="http://schemas.microsoft.com/office/drawing/2014/chart" uri="{C3380CC4-5D6E-409C-BE32-E72D297353CC}">
                  <c16:uniqueId val="{00000003-F775-484C-BA6F-F407E1405325}"/>
                </c:ext>
              </c:extLst>
            </c:dLbl>
            <c:dLbl>
              <c:idx val="2"/>
              <c:layout>
                <c:manualLayout>
                  <c:x val="-0.13105150607007837"/>
                  <c:y val="2.2671145077400243E-2"/>
                </c:manualLayout>
              </c:layout>
              <c:numFmt formatCode="0.0%" sourceLinked="0"/>
              <c:spPr>
                <a:noFill/>
                <a:ln>
                  <a:noFill/>
                </a:ln>
                <a:effectLst/>
              </c:spPr>
              <c:txPr>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6836518107373158"/>
                      <c:h val="0.13391581889279103"/>
                    </c:manualLayout>
                  </c15:layout>
                </c:ext>
                <c:ext xmlns:c16="http://schemas.microsoft.com/office/drawing/2014/chart" uri="{C3380CC4-5D6E-409C-BE32-E72D297353CC}">
                  <c16:uniqueId val="{00000004-F775-484C-BA6F-F407E1405325}"/>
                </c:ext>
              </c:extLst>
            </c:dLbl>
            <c:dLbl>
              <c:idx val="3"/>
              <c:layout>
                <c:manualLayout>
                  <c:x val="-0.15092753295459463"/>
                  <c:y val="-3.1971300853982365E-2"/>
                </c:manualLayout>
              </c:layout>
              <c:numFmt formatCode="0.0%" sourceLinked="0"/>
              <c:spPr>
                <a:noFill/>
                <a:ln>
                  <a:noFill/>
                </a:ln>
                <a:effectLst/>
              </c:spPr>
              <c:txPr>
                <a:bodyPr/>
                <a:lstStyle/>
                <a:p>
                  <a:pPr algn="ct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0431663919956072"/>
                      <c:h val="0.14065169886196538"/>
                    </c:manualLayout>
                  </c15:layout>
                </c:ext>
                <c:ext xmlns:c16="http://schemas.microsoft.com/office/drawing/2014/chart" uri="{C3380CC4-5D6E-409C-BE32-E72D297353CC}">
                  <c16:uniqueId val="{00000005-F775-484C-BA6F-F407E1405325}"/>
                </c:ext>
              </c:extLst>
            </c:dLbl>
            <c:dLbl>
              <c:idx val="4"/>
              <c:layout>
                <c:manualLayout>
                  <c:x val="-0.13194593544352676"/>
                  <c:y val="-6.2690487668351252E-2"/>
                </c:manualLayout>
              </c:layout>
              <c:numFmt formatCode="0.0%" sourceLinked="0"/>
              <c:spPr>
                <a:noFill/>
                <a:ln>
                  <a:noFill/>
                </a:ln>
                <a:effectLst/>
              </c:spPr>
              <c:txPr>
                <a:bodyPr/>
                <a:lstStyle/>
                <a:p>
                  <a:pPr algn="ct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0261514209232595"/>
                      <c:h val="9.4611614319493373E-2"/>
                    </c:manualLayout>
                  </c15:layout>
                </c:ext>
                <c:ext xmlns:c16="http://schemas.microsoft.com/office/drawing/2014/chart" uri="{C3380CC4-5D6E-409C-BE32-E72D297353CC}">
                  <c16:uniqueId val="{00000006-F775-484C-BA6F-F407E1405325}"/>
                </c:ext>
              </c:extLst>
            </c:dLbl>
            <c:dLbl>
              <c:idx val="5"/>
              <c:layout>
                <c:manualLayout>
                  <c:x val="-1.8874245577141142E-2"/>
                  <c:y val="-0.15438689365160627"/>
                </c:manualLayout>
              </c:layout>
              <c:numFmt formatCode="0.0%" sourceLinked="0"/>
              <c:spPr>
                <a:noFill/>
                <a:ln>
                  <a:noFill/>
                </a:ln>
                <a:effectLst/>
              </c:spPr>
              <c:txPr>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1010075570863294"/>
                      <c:h val="0.1255326184609194"/>
                    </c:manualLayout>
                  </c15:layout>
                </c:ext>
                <c:ext xmlns:c16="http://schemas.microsoft.com/office/drawing/2014/chart" uri="{C3380CC4-5D6E-409C-BE32-E72D297353CC}">
                  <c16:uniqueId val="{00000007-F775-484C-BA6F-F407E1405325}"/>
                </c:ext>
              </c:extLst>
            </c:dLbl>
            <c:dLbl>
              <c:idx val="6"/>
              <c:layout>
                <c:manualLayout>
                  <c:x val="0.27282265235977132"/>
                  <c:y val="-0.19856840317329183"/>
                </c:manualLayout>
              </c:layout>
              <c:numFmt formatCode="0.00%" sourceLinked="0"/>
              <c:spPr>
                <a:noFill/>
                <a:ln>
                  <a:noFill/>
                </a:ln>
                <a:effectLst/>
              </c:spPr>
              <c:txPr>
                <a:bodyPr/>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50532003895109667"/>
                      <c:h val="5.2977461459040129E-2"/>
                    </c:manualLayout>
                  </c15:layout>
                </c:ext>
                <c:ext xmlns:c16="http://schemas.microsoft.com/office/drawing/2014/chart" uri="{C3380CC4-5D6E-409C-BE32-E72D297353CC}">
                  <c16:uniqueId val="{00000008-F775-484C-BA6F-F407E1405325}"/>
                </c:ext>
              </c:extLst>
            </c:dLbl>
            <c:dLbl>
              <c:idx val="7"/>
              <c:layout>
                <c:manualLayout>
                  <c:x val="0.15966443120820537"/>
                  <c:y val="-0.16599296224281573"/>
                </c:manualLayout>
              </c:layout>
              <c:numFmt formatCode="0.00%" sourceLinked="0"/>
              <c:spPr>
                <a:noFill/>
                <a:ln>
                  <a:noFill/>
                </a:ln>
                <a:effectLst/>
              </c:spPr>
              <c:txPr>
                <a:bodyPr/>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8159204574799562"/>
                      <c:h val="5.7412040879523472E-2"/>
                    </c:manualLayout>
                  </c15:layout>
                </c:ext>
                <c:ext xmlns:c16="http://schemas.microsoft.com/office/drawing/2014/chart" uri="{C3380CC4-5D6E-409C-BE32-E72D297353CC}">
                  <c16:uniqueId val="{00000009-F775-484C-BA6F-F407E1405325}"/>
                </c:ext>
              </c:extLst>
            </c:dLbl>
            <c:dLbl>
              <c:idx val="8"/>
              <c:layout>
                <c:manualLayout>
                  <c:x val="0.15056543572207487"/>
                  <c:y val="-0.13067117915127491"/>
                </c:manualLayout>
              </c:layout>
              <c:numFmt formatCode="0.000%" sourceLinked="0"/>
              <c:spPr>
                <a:noFill/>
                <a:ln>
                  <a:noFill/>
                </a:ln>
                <a:effectLst/>
              </c:spPr>
              <c:txPr>
                <a:bodyPr/>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12560996194056"/>
                      <c:h val="5.756757400551045E-2"/>
                    </c:manualLayout>
                  </c15:layout>
                </c:ext>
                <c:ext xmlns:c16="http://schemas.microsoft.com/office/drawing/2014/chart" uri="{C3380CC4-5D6E-409C-BE32-E72D297353CC}">
                  <c16:uniqueId val="{0000000A-F775-484C-BA6F-F407E1405325}"/>
                </c:ext>
              </c:extLst>
            </c:dLbl>
            <c:dLbl>
              <c:idx val="9"/>
              <c:layout>
                <c:manualLayout>
                  <c:x val="0.1961260000815723"/>
                  <c:y val="-9.9456612455975313E-2"/>
                </c:manualLayout>
              </c:layout>
              <c:numFmt formatCode="0.000%" sourceLinked="0"/>
              <c:spPr>
                <a:noFill/>
                <a:ln>
                  <a:noFill/>
                </a:ln>
                <a:effectLst/>
              </c:spPr>
              <c:txPr>
                <a:bodyPr/>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5687207159267764"/>
                      <c:h val="4.8470152099879704E-2"/>
                    </c:manualLayout>
                  </c15:layout>
                </c:ext>
                <c:ext xmlns:c16="http://schemas.microsoft.com/office/drawing/2014/chart" uri="{C3380CC4-5D6E-409C-BE32-E72D297353CC}">
                  <c16:uniqueId val="{0000000B-F775-484C-BA6F-F407E1405325}"/>
                </c:ext>
              </c:extLst>
            </c:dLbl>
            <c:numFmt formatCode="0.0%" sourceLinked="0"/>
            <c:spPr>
              <a:noFill/>
              <a:ln>
                <a:noFill/>
              </a:ln>
              <a:effectLst/>
            </c:spPr>
            <c:showLegendKey val="0"/>
            <c:showVal val="1"/>
            <c:showCatName val="1"/>
            <c:showSerName val="0"/>
            <c:showPercent val="0"/>
            <c:showBubbleSize val="0"/>
            <c:showLeaderLines val="0"/>
            <c:extLst>
              <c:ext xmlns:c15="http://schemas.microsoft.com/office/drawing/2012/chart" uri="{CE6537A1-D6FC-4f65-9D91-7224C49458BB}"/>
            </c:extLst>
          </c:dLbls>
          <c:cat>
            <c:strRef>
              <c:f>'13.F-gas'!$Y$24:$Y$29</c:f>
              <c:strCache>
                <c:ptCount val="6"/>
                <c:pt idx="0">
                  <c:v>Accelerators</c:v>
                </c:pt>
                <c:pt idx="1">
                  <c:v>Electrical Equipment</c:v>
                </c:pt>
                <c:pt idx="2">
                  <c:v>Magnesium Foundries</c:v>
                </c:pt>
                <c:pt idx="3">
                  <c:v>Semiconductor Manufacturing</c:v>
                </c:pt>
                <c:pt idx="4">
                  <c:v>Liquid Crystals</c:v>
                </c:pt>
                <c:pt idx="5">
                  <c:v>Fugitive emissions from SF6 manufacturing</c:v>
                </c:pt>
              </c:strCache>
            </c:strRef>
          </c:cat>
          <c:val>
            <c:numRef>
              <c:f>'13.F-gas'!$BB$58:$BB$63</c:f>
              <c:numCache>
                <c:formatCode>0.0%</c:formatCode>
                <c:ptCount val="6"/>
                <c:pt idx="0">
                  <c:v>0.40543077838024738</c:v>
                </c:pt>
                <c:pt idx="1">
                  <c:v>0.29035248897956423</c:v>
                </c:pt>
                <c:pt idx="2">
                  <c:v>0.11532693363197197</c:v>
                </c:pt>
                <c:pt idx="3">
                  <c:v>9.3645344065712594E-2</c:v>
                </c:pt>
                <c:pt idx="4">
                  <c:v>7.6183475990316829E-2</c:v>
                </c:pt>
                <c:pt idx="5">
                  <c:v>1.906097895218687E-2</c:v>
                </c:pt>
              </c:numCache>
            </c:numRef>
          </c:val>
          <c:extLst>
            <c:ext xmlns:c16="http://schemas.microsoft.com/office/drawing/2014/chart" uri="{C3380CC4-5D6E-409C-BE32-E72D297353CC}">
              <c16:uniqueId val="{0000000C-F775-484C-BA6F-F407E1405325}"/>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txPr>
    <a:bodyPr/>
    <a:lstStyle/>
    <a:p>
      <a:pPr>
        <a:defRPr>
          <a:latin typeface="Century" panose="02040604050505020304" pitchFamily="18" charset="0"/>
        </a:defRPr>
      </a:pPr>
      <a:endParaRPr lang="ja-JP"/>
    </a:p>
  </c:txPr>
  <c:printSettings>
    <c:headerFooter alignWithMargins="0"/>
    <c:pageMargins b="0.98399999999999999" l="0.78700000000000003" r="0.78700000000000003" t="0.98399999999999999" header="0.51200000000000001" footer="0.51200000000000001"/>
    <c:pageSetup/>
  </c:printSettings>
  <c:userShapes r:id="rId2"/>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9576221270613706"/>
          <c:y val="0.25241483582702029"/>
          <c:w val="0.52286235351072419"/>
          <c:h val="0.59247495239425263"/>
        </c:manualLayout>
      </c:layout>
      <c:doughnutChart>
        <c:varyColors val="1"/>
        <c:ser>
          <c:idx val="1"/>
          <c:order val="0"/>
          <c:tx>
            <c:strRef>
              <c:f>'リンク切公表時非表示（グラフの添え物）'!$AX$51</c:f>
              <c:strCache>
                <c:ptCount val="1"/>
                <c:pt idx="0">
                  <c:v>  in CY2013</c:v>
                </c:pt>
              </c:strCache>
            </c:strRef>
          </c:tx>
          <c:spPr>
            <a:noFill/>
          </c:spPr>
          <c:dLbls>
            <c:dLbl>
              <c:idx val="0"/>
              <c:layout>
                <c:manualLayout>
                  <c:x val="0.13499908363120422"/>
                  <c:y val="-8.7100175099252899E-2"/>
                </c:manualLayout>
              </c:layout>
              <c:tx>
                <c:rich>
                  <a:bodyPr anchorCtr="0"/>
                  <a:lstStyle/>
                  <a:p>
                    <a:pPr algn="l">
                      <a:defRPr sz="1200"/>
                    </a:pPr>
                    <a:fld id="{EB5B5B66-8DB5-489A-8D50-22FFB6340167}" type="SERIESNAME">
                      <a:rPr lang="en-US" altLang="ja-JP" sz="1200"/>
                      <a:pPr algn="l">
                        <a:defRPr sz="1200"/>
                      </a:pPr>
                      <a:t>[系列名]</a:t>
                    </a:fld>
                    <a:endParaRPr lang="en-US" sz="1200"/>
                  </a:p>
                  <a:p>
                    <a:pPr algn="l">
                      <a:defRPr sz="1200"/>
                    </a:pPr>
                    <a:fld id="{6CCEE0DA-C865-4D5D-AA6D-DDA06A5B991A}" type="VALUE">
                      <a:rPr lang="en-US" altLang="ja-JP" sz="1200"/>
                      <a:pPr algn="l">
                        <a:defRPr sz="1200"/>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48242552692262569"/>
                      <c:h val="0.10932203904395235"/>
                    </c:manualLayout>
                  </c15:layout>
                  <c15:dlblFieldTable/>
                  <c15:showDataLabelsRange val="0"/>
                </c:ext>
                <c:ext xmlns:c16="http://schemas.microsoft.com/office/drawing/2014/chart" uri="{C3380CC4-5D6E-409C-BE32-E72D297353CC}">
                  <c16:uniqueId val="{00000000-183B-4068-A03B-26BA148A7EF1}"/>
                </c:ext>
              </c:extLst>
            </c:dLbl>
            <c:spPr>
              <a:noFill/>
              <a:ln>
                <a:noFill/>
              </a:ln>
              <a:effectLst/>
            </c:spPr>
            <c:txPr>
              <a:bodyPr/>
              <a:lstStyle/>
              <a:p>
                <a:pPr algn="l">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'13.F-gas'!$Y$24:$Y$29</c:f>
              <c:strCache>
                <c:ptCount val="6"/>
                <c:pt idx="0">
                  <c:v>Accelerators</c:v>
                </c:pt>
                <c:pt idx="1">
                  <c:v>Electrical Equipment</c:v>
                </c:pt>
                <c:pt idx="2">
                  <c:v>Magnesium Foundries</c:v>
                </c:pt>
                <c:pt idx="3">
                  <c:v>Semiconductor Manufacturing</c:v>
                </c:pt>
                <c:pt idx="4">
                  <c:v>Liquid Crystals</c:v>
                </c:pt>
                <c:pt idx="5">
                  <c:v>Fugitive emissions from SF6 manufacturing</c:v>
                </c:pt>
              </c:strCache>
            </c:strRef>
          </c:cat>
          <c:val>
            <c:numRef>
              <c:f>'リンク切公表時非表示（グラフの添え物）'!$AX$60</c:f>
              <c:numCache>
                <c:formatCode>#,##0.0_ </c:formatCode>
                <c:ptCount val="1"/>
                <c:pt idx="0">
                  <c:v>2.1</c:v>
                </c:pt>
              </c:numCache>
            </c:numRef>
          </c:val>
          <c:extLst>
            <c:ext xmlns:c16="http://schemas.microsoft.com/office/drawing/2014/chart" uri="{C3380CC4-5D6E-409C-BE32-E72D297353CC}">
              <c16:uniqueId val="{00000001-183B-4068-A03B-26BA148A7EF1}"/>
            </c:ext>
          </c:extLst>
        </c:ser>
        <c:ser>
          <c:idx val="0"/>
          <c:order val="1"/>
          <c:tx>
            <c:strRef>
              <c:f>'13.F-gas'!$AX$38</c:f>
              <c:strCache>
                <c:ptCount val="1"/>
                <c:pt idx="0">
                  <c:v>2013</c:v>
                </c:pt>
              </c:strCache>
            </c:strRef>
          </c:tx>
          <c:spPr>
            <a:ln>
              <a:solidFill>
                <a:schemeClr val="tx1"/>
              </a:solidFill>
            </a:ln>
          </c:spPr>
          <c:dLbls>
            <c:dLbl>
              <c:idx val="0"/>
              <c:layout>
                <c:manualLayout>
                  <c:x val="0.11060183592141189"/>
                  <c:y val="-0.12070593484873536"/>
                </c:manualLayout>
              </c:layout>
              <c:numFmt formatCode="0.0%" sourceLinked="0"/>
              <c:spPr>
                <a:noFill/>
                <a:ln>
                  <a:noFill/>
                </a:ln>
                <a:effectLst/>
              </c:spPr>
              <c:txPr>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9102227980310929"/>
                      <c:h val="9.4042392345831977E-2"/>
                    </c:manualLayout>
                  </c15:layout>
                </c:ext>
                <c:ext xmlns:c16="http://schemas.microsoft.com/office/drawing/2014/chart" uri="{C3380CC4-5D6E-409C-BE32-E72D297353CC}">
                  <c16:uniqueId val="{00000002-183B-4068-A03B-26BA148A7EF1}"/>
                </c:ext>
              </c:extLst>
            </c:dLbl>
            <c:dLbl>
              <c:idx val="1"/>
              <c:layout>
                <c:manualLayout>
                  <c:x val="-0.15166056638530676"/>
                  <c:y val="6.7133830410696399E-2"/>
                </c:manualLayout>
              </c:layout>
              <c:numFmt formatCode="0.0%" sourceLinked="0"/>
              <c:spPr>
                <a:noFill/>
                <a:ln>
                  <a:noFill/>
                </a:ln>
                <a:effectLst/>
              </c:spPr>
              <c:txPr>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6633542689928146"/>
                      <c:h val="0.1286302218521477"/>
                    </c:manualLayout>
                  </c15:layout>
                </c:ext>
                <c:ext xmlns:c16="http://schemas.microsoft.com/office/drawing/2014/chart" uri="{C3380CC4-5D6E-409C-BE32-E72D297353CC}">
                  <c16:uniqueId val="{00000003-183B-4068-A03B-26BA148A7EF1}"/>
                </c:ext>
              </c:extLst>
            </c:dLbl>
            <c:dLbl>
              <c:idx val="2"/>
              <c:layout>
                <c:manualLayout>
                  <c:x val="-0.14141917565993861"/>
                  <c:y val="-1.2114642201908022E-2"/>
                </c:manualLayout>
              </c:layout>
              <c:numFmt formatCode="0.0%" sourceLinked="0"/>
              <c:spPr>
                <a:noFill/>
                <a:ln>
                  <a:noFill/>
                </a:ln>
                <a:effectLst/>
              </c:spPr>
              <c:txPr>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6836511235007981"/>
                      <c:h val="0.13391581889279103"/>
                    </c:manualLayout>
                  </c15:layout>
                </c:ext>
                <c:ext xmlns:c16="http://schemas.microsoft.com/office/drawing/2014/chart" uri="{C3380CC4-5D6E-409C-BE32-E72D297353CC}">
                  <c16:uniqueId val="{00000004-183B-4068-A03B-26BA148A7EF1}"/>
                </c:ext>
              </c:extLst>
            </c:dLbl>
            <c:dLbl>
              <c:idx val="3"/>
              <c:layout>
                <c:manualLayout>
                  <c:x val="-0.16129519443141666"/>
                  <c:y val="-2.8808956555863435E-2"/>
                </c:manualLayout>
              </c:layout>
              <c:numFmt formatCode="0.0%" sourceLinked="0"/>
              <c:spPr>
                <a:noFill/>
                <a:ln>
                  <a:noFill/>
                </a:ln>
                <a:effectLst/>
              </c:spPr>
              <c:txPr>
                <a:bodyPr/>
                <a:lstStyle/>
                <a:p>
                  <a:pPr algn="ct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0431663919956072"/>
                      <c:h val="0.14065169886196538"/>
                    </c:manualLayout>
                  </c15:layout>
                </c:ext>
                <c:ext xmlns:c16="http://schemas.microsoft.com/office/drawing/2014/chart" uri="{C3380CC4-5D6E-409C-BE32-E72D297353CC}">
                  <c16:uniqueId val="{00000005-183B-4068-A03B-26BA148A7EF1}"/>
                </c:ext>
              </c:extLst>
            </c:dLbl>
            <c:dLbl>
              <c:idx val="4"/>
              <c:layout>
                <c:manualLayout>
                  <c:x val="-0.14360968485485251"/>
                  <c:y val="-6.2690363166607213E-2"/>
                </c:manualLayout>
              </c:layout>
              <c:numFmt formatCode="0.0%" sourceLinked="0"/>
              <c:spPr>
                <a:noFill/>
                <a:ln>
                  <a:noFill/>
                </a:ln>
                <a:effectLst/>
              </c:spPr>
              <c:txPr>
                <a:bodyPr/>
                <a:lstStyle/>
                <a:p>
                  <a:pPr algn="ct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207587533629102"/>
                      <c:h val="8.8286925723255527E-2"/>
                    </c:manualLayout>
                  </c15:layout>
                </c:ext>
                <c:ext xmlns:c16="http://schemas.microsoft.com/office/drawing/2014/chart" uri="{C3380CC4-5D6E-409C-BE32-E72D297353CC}">
                  <c16:uniqueId val="{00000006-183B-4068-A03B-26BA148A7EF1}"/>
                </c:ext>
              </c:extLst>
            </c:dLbl>
            <c:dLbl>
              <c:idx val="5"/>
              <c:layout>
                <c:manualLayout>
                  <c:x val="-7.2105351776357079E-3"/>
                  <c:y val="-0.14173751645913055"/>
                </c:manualLayout>
              </c:layout>
              <c:numFmt formatCode="0.0%" sourceLinked="0"/>
              <c:spPr>
                <a:noFill/>
                <a:ln>
                  <a:noFill/>
                </a:ln>
                <a:effectLst/>
              </c:spPr>
              <c:txPr>
                <a:bodyPr anchorCtr="0"/>
                <a:lstStyle/>
                <a:p>
                  <a:pPr algn="ct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3342837171094591"/>
                      <c:h val="0.1255326184609194"/>
                    </c:manualLayout>
                  </c15:layout>
                </c:ext>
                <c:ext xmlns:c16="http://schemas.microsoft.com/office/drawing/2014/chart" uri="{C3380CC4-5D6E-409C-BE32-E72D297353CC}">
                  <c16:uniqueId val="{00000007-183B-4068-A03B-26BA148A7EF1}"/>
                </c:ext>
              </c:extLst>
            </c:dLbl>
            <c:dLbl>
              <c:idx val="6"/>
              <c:layout>
                <c:manualLayout>
                  <c:x val="0.27282265235977132"/>
                  <c:y val="-0.19856840317329183"/>
                </c:manualLayout>
              </c:layout>
              <c:numFmt formatCode="0.00%" sourceLinked="0"/>
              <c:spPr>
                <a:noFill/>
                <a:ln>
                  <a:noFill/>
                </a:ln>
                <a:effectLst/>
              </c:spPr>
              <c:txPr>
                <a:bodyPr/>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50532003895109667"/>
                      <c:h val="5.2977461459040129E-2"/>
                    </c:manualLayout>
                  </c15:layout>
                </c:ext>
                <c:ext xmlns:c16="http://schemas.microsoft.com/office/drawing/2014/chart" uri="{C3380CC4-5D6E-409C-BE32-E72D297353CC}">
                  <c16:uniqueId val="{00000008-183B-4068-A03B-26BA148A7EF1}"/>
                </c:ext>
              </c:extLst>
            </c:dLbl>
            <c:dLbl>
              <c:idx val="7"/>
              <c:layout>
                <c:manualLayout>
                  <c:x val="0.15966443120820537"/>
                  <c:y val="-0.16599296224281573"/>
                </c:manualLayout>
              </c:layout>
              <c:numFmt formatCode="0.00%" sourceLinked="0"/>
              <c:spPr>
                <a:noFill/>
                <a:ln>
                  <a:noFill/>
                </a:ln>
                <a:effectLst/>
              </c:spPr>
              <c:txPr>
                <a:bodyPr/>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8159204574799562"/>
                      <c:h val="5.7412040879523472E-2"/>
                    </c:manualLayout>
                  </c15:layout>
                </c:ext>
                <c:ext xmlns:c16="http://schemas.microsoft.com/office/drawing/2014/chart" uri="{C3380CC4-5D6E-409C-BE32-E72D297353CC}">
                  <c16:uniqueId val="{00000009-183B-4068-A03B-26BA148A7EF1}"/>
                </c:ext>
              </c:extLst>
            </c:dLbl>
            <c:dLbl>
              <c:idx val="8"/>
              <c:layout>
                <c:manualLayout>
                  <c:x val="0.15056543572207487"/>
                  <c:y val="-0.13067117915127491"/>
                </c:manualLayout>
              </c:layout>
              <c:numFmt formatCode="0.000%" sourceLinked="0"/>
              <c:spPr>
                <a:noFill/>
                <a:ln>
                  <a:noFill/>
                </a:ln>
                <a:effectLst/>
              </c:spPr>
              <c:txPr>
                <a:bodyPr/>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12560996194056"/>
                      <c:h val="5.756757400551045E-2"/>
                    </c:manualLayout>
                  </c15:layout>
                </c:ext>
                <c:ext xmlns:c16="http://schemas.microsoft.com/office/drawing/2014/chart" uri="{C3380CC4-5D6E-409C-BE32-E72D297353CC}">
                  <c16:uniqueId val="{0000000A-183B-4068-A03B-26BA148A7EF1}"/>
                </c:ext>
              </c:extLst>
            </c:dLbl>
            <c:dLbl>
              <c:idx val="9"/>
              <c:layout>
                <c:manualLayout>
                  <c:x val="0.1961260000815723"/>
                  <c:y val="-9.9456612455975313E-2"/>
                </c:manualLayout>
              </c:layout>
              <c:numFmt formatCode="0.000%" sourceLinked="0"/>
              <c:spPr>
                <a:noFill/>
                <a:ln>
                  <a:noFill/>
                </a:ln>
                <a:effectLst/>
              </c:spPr>
              <c:txPr>
                <a:bodyPr/>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5687207159267764"/>
                      <c:h val="4.8470152099879704E-2"/>
                    </c:manualLayout>
                  </c15:layout>
                </c:ext>
                <c:ext xmlns:c16="http://schemas.microsoft.com/office/drawing/2014/chart" uri="{C3380CC4-5D6E-409C-BE32-E72D297353CC}">
                  <c16:uniqueId val="{0000000B-183B-4068-A03B-26BA148A7EF1}"/>
                </c:ext>
              </c:extLst>
            </c:dLbl>
            <c:numFmt formatCode="0.0%" sourceLinked="0"/>
            <c:spPr>
              <a:noFill/>
              <a:ln>
                <a:noFill/>
              </a:ln>
              <a:effectLst/>
            </c:spPr>
            <c:showLegendKey val="0"/>
            <c:showVal val="1"/>
            <c:showCatName val="1"/>
            <c:showSerName val="0"/>
            <c:showPercent val="0"/>
            <c:showBubbleSize val="0"/>
            <c:showLeaderLines val="0"/>
            <c:extLst>
              <c:ext xmlns:c15="http://schemas.microsoft.com/office/drawing/2012/chart" uri="{CE6537A1-D6FC-4f65-9D91-7224C49458BB}"/>
            </c:extLst>
          </c:dLbls>
          <c:cat>
            <c:strRef>
              <c:f>'13.F-gas'!$Y$24:$Y$29</c:f>
              <c:strCache>
                <c:ptCount val="6"/>
                <c:pt idx="0">
                  <c:v>Accelerators</c:v>
                </c:pt>
                <c:pt idx="1">
                  <c:v>Electrical Equipment</c:v>
                </c:pt>
                <c:pt idx="2">
                  <c:v>Magnesium Foundries</c:v>
                </c:pt>
                <c:pt idx="3">
                  <c:v>Semiconductor Manufacturing</c:v>
                </c:pt>
                <c:pt idx="4">
                  <c:v>Liquid Crystals</c:v>
                </c:pt>
                <c:pt idx="5">
                  <c:v>Fugitive emissions from SF6 manufacturing</c:v>
                </c:pt>
              </c:strCache>
            </c:strRef>
          </c:cat>
          <c:val>
            <c:numRef>
              <c:f>'13.F-gas'!$AX$58:$AX$63</c:f>
              <c:numCache>
                <c:formatCode>0.0%</c:formatCode>
                <c:ptCount val="6"/>
                <c:pt idx="0">
                  <c:v>0.40696446733667679</c:v>
                </c:pt>
                <c:pt idx="1">
                  <c:v>0.30580519775369103</c:v>
                </c:pt>
                <c:pt idx="2">
                  <c:v>7.5934441427807586E-2</c:v>
                </c:pt>
                <c:pt idx="3">
                  <c:v>8.6337033312492095E-2</c:v>
                </c:pt>
                <c:pt idx="4">
                  <c:v>8.0808406367735813E-2</c:v>
                </c:pt>
                <c:pt idx="5">
                  <c:v>4.4150453801596705E-2</c:v>
                </c:pt>
              </c:numCache>
            </c:numRef>
          </c:val>
          <c:extLst>
            <c:ext xmlns:c16="http://schemas.microsoft.com/office/drawing/2014/chart" uri="{C3380CC4-5D6E-409C-BE32-E72D297353CC}">
              <c16:uniqueId val="{0000000C-183B-4068-A03B-26BA148A7EF1}"/>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txPr>
    <a:bodyPr/>
    <a:lstStyle/>
    <a:p>
      <a:pPr>
        <a:defRPr>
          <a:latin typeface="Century" panose="02040604050505020304" pitchFamily="18" charset="0"/>
        </a:defRPr>
      </a:pPr>
      <a:endParaRPr lang="ja-JP"/>
    </a:p>
  </c:txPr>
  <c:printSettings>
    <c:headerFooter alignWithMargins="0"/>
    <c:pageMargins b="0.98399999999999999" l="0.78700000000000003" r="0.78700000000000003" t="0.98399999999999999" header="0.51200000000000001" footer="0.51200000000000001"/>
    <c:pageSetup/>
  </c:printSettings>
  <c:userShapes r:id="rId2"/>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32985895469035"/>
          <c:y val="0.27753670232444771"/>
          <c:w val="0.47800979310874059"/>
          <c:h val="0.61585061223802917"/>
        </c:manualLayout>
      </c:layout>
      <c:doughnutChart>
        <c:varyColors val="1"/>
        <c:ser>
          <c:idx val="1"/>
          <c:order val="0"/>
          <c:tx>
            <c:strRef>
              <c:f>'リンク切公表時非表示（グラフの添え物）'!$AP$51</c:f>
              <c:strCache>
                <c:ptCount val="1"/>
                <c:pt idx="0">
                  <c:v>  in CY2005</c:v>
                </c:pt>
              </c:strCache>
            </c:strRef>
          </c:tx>
          <c:spPr>
            <a:noFill/>
          </c:spPr>
          <c:dLbls>
            <c:dLbl>
              <c:idx val="0"/>
              <c:layout>
                <c:manualLayout>
                  <c:x val="0.14018312685097861"/>
                  <c:y val="-9.0085527663375464E-2"/>
                </c:manualLayout>
              </c:layout>
              <c:tx>
                <c:rich>
                  <a:bodyPr anchorCtr="0"/>
                  <a:lstStyle/>
                  <a:p>
                    <a:pPr algn="l">
                      <a:defRPr sz="1200"/>
                    </a:pPr>
                    <a:fld id="{EB5B5B66-8DB5-489A-8D50-22FFB6340167}" type="SERIESNAME">
                      <a:rPr lang="en-US" altLang="ja-JP" sz="1200"/>
                      <a:pPr algn="l">
                        <a:defRPr sz="1200"/>
                      </a:pPr>
                      <a:t>[系列名]</a:t>
                    </a:fld>
                    <a:endParaRPr lang="en-US" sz="1200"/>
                  </a:p>
                  <a:p>
                    <a:pPr algn="l">
                      <a:defRPr sz="1200"/>
                    </a:pPr>
                    <a:fld id="{6CCEE0DA-C865-4D5D-AA6D-DDA06A5B991A}" type="VALUE">
                      <a:rPr lang="en-US" altLang="ja-JP" sz="1200"/>
                      <a:pPr algn="l">
                        <a:defRPr sz="1200"/>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48242552692262569"/>
                      <c:h val="0.10932203904395235"/>
                    </c:manualLayout>
                  </c15:layout>
                  <c15:dlblFieldTable/>
                  <c15:showDataLabelsRange val="0"/>
                </c:ext>
                <c:ext xmlns:c16="http://schemas.microsoft.com/office/drawing/2014/chart" uri="{C3380CC4-5D6E-409C-BE32-E72D297353CC}">
                  <c16:uniqueId val="{00000000-1452-4056-87CE-8691189254E3}"/>
                </c:ext>
              </c:extLst>
            </c:dLbl>
            <c:spPr>
              <a:noFill/>
              <a:ln>
                <a:noFill/>
              </a:ln>
              <a:effectLst/>
            </c:spPr>
            <c:txPr>
              <a:bodyPr/>
              <a:lstStyle/>
              <a:p>
                <a:pPr algn="l">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'13.F-gas'!$Y$24:$Y$29</c:f>
              <c:strCache>
                <c:ptCount val="6"/>
                <c:pt idx="0">
                  <c:v>Accelerators</c:v>
                </c:pt>
                <c:pt idx="1">
                  <c:v>Electrical Equipment</c:v>
                </c:pt>
                <c:pt idx="2">
                  <c:v>Magnesium Foundries</c:v>
                </c:pt>
                <c:pt idx="3">
                  <c:v>Semiconductor Manufacturing</c:v>
                </c:pt>
                <c:pt idx="4">
                  <c:v>Liquid Crystals</c:v>
                </c:pt>
                <c:pt idx="5">
                  <c:v>Fugitive emissions from SF6 manufacturing</c:v>
                </c:pt>
              </c:strCache>
            </c:strRef>
          </c:cat>
          <c:val>
            <c:numRef>
              <c:f>'リンク切公表時非表示（グラフの添え物）'!$AP$60</c:f>
              <c:numCache>
                <c:formatCode>#,##0.0_ </c:formatCode>
                <c:ptCount val="1"/>
                <c:pt idx="0">
                  <c:v>5.0999999999999996</c:v>
                </c:pt>
              </c:numCache>
            </c:numRef>
          </c:val>
          <c:extLst>
            <c:ext xmlns:c16="http://schemas.microsoft.com/office/drawing/2014/chart" uri="{C3380CC4-5D6E-409C-BE32-E72D297353CC}">
              <c16:uniqueId val="{00000001-1452-4056-87CE-8691189254E3}"/>
            </c:ext>
          </c:extLst>
        </c:ser>
        <c:ser>
          <c:idx val="0"/>
          <c:order val="1"/>
          <c:tx>
            <c:strRef>
              <c:f>'13.F-gas'!$AP$38</c:f>
              <c:strCache>
                <c:ptCount val="1"/>
                <c:pt idx="0">
                  <c:v>2005</c:v>
                </c:pt>
              </c:strCache>
            </c:strRef>
          </c:tx>
          <c:spPr>
            <a:ln>
              <a:solidFill>
                <a:schemeClr val="tx1"/>
              </a:solidFill>
            </a:ln>
          </c:spPr>
          <c:dLbls>
            <c:dLbl>
              <c:idx val="0"/>
              <c:layout>
                <c:manualLayout>
                  <c:x val="0.15112373573224719"/>
                  <c:y val="-6.8869660700213539E-2"/>
                </c:manualLayout>
              </c:layout>
              <c:numFmt formatCode="0.0%" sourceLinked="0"/>
              <c:spPr>
                <a:noFill/>
                <a:ln>
                  <a:noFill/>
                </a:ln>
                <a:effectLst/>
              </c:spPr>
              <c:txPr>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8324644835587281"/>
                      <c:h val="9.4042302891564428E-2"/>
                    </c:manualLayout>
                  </c15:layout>
                </c:ext>
                <c:ext xmlns:c16="http://schemas.microsoft.com/office/drawing/2014/chart" uri="{C3380CC4-5D6E-409C-BE32-E72D297353CC}">
                  <c16:uniqueId val="{00000002-1452-4056-87CE-8691189254E3}"/>
                </c:ext>
              </c:extLst>
            </c:dLbl>
            <c:dLbl>
              <c:idx val="1"/>
              <c:layout>
                <c:manualLayout>
                  <c:x val="0.1351742213363761"/>
                  <c:y val="7.8461054240793748E-2"/>
                </c:manualLayout>
              </c:layout>
              <c:numFmt formatCode="0.0%" sourceLinked="0"/>
              <c:spPr>
                <a:noFill/>
                <a:ln>
                  <a:noFill/>
                </a:ln>
                <a:effectLst/>
              </c:spPr>
              <c:txPr>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6120685590944722"/>
                      <c:h val="0.13481906982651246"/>
                    </c:manualLayout>
                  </c15:layout>
                </c:ext>
                <c:ext xmlns:c16="http://schemas.microsoft.com/office/drawing/2014/chart" uri="{C3380CC4-5D6E-409C-BE32-E72D297353CC}">
                  <c16:uniqueId val="{00000003-1452-4056-87CE-8691189254E3}"/>
                </c:ext>
              </c:extLst>
            </c:dLbl>
            <c:dLbl>
              <c:idx val="2"/>
              <c:layout>
                <c:manualLayout>
                  <c:x val="0.13396518573411462"/>
                  <c:y val="0.11242495261099034"/>
                </c:manualLayout>
              </c:layout>
              <c:numFmt formatCode="0.0%" sourceLinked="0"/>
              <c:spPr>
                <a:noFill/>
                <a:ln>
                  <a:noFill/>
                </a:ln>
                <a:effectLst/>
              </c:spPr>
              <c:txPr>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7022360015453777"/>
                      <c:h val="0.14246941374358846"/>
                    </c:manualLayout>
                  </c15:layout>
                </c:ext>
                <c:ext xmlns:c16="http://schemas.microsoft.com/office/drawing/2014/chart" uri="{C3380CC4-5D6E-409C-BE32-E72D297353CC}">
                  <c16:uniqueId val="{00000004-1452-4056-87CE-8691189254E3}"/>
                </c:ext>
              </c:extLst>
            </c:dLbl>
            <c:dLbl>
              <c:idx val="3"/>
              <c:layout>
                <c:manualLayout>
                  <c:x val="-0.14789460654605838"/>
                  <c:y val="0.12026790271192137"/>
                </c:manualLayout>
              </c:layout>
              <c:numFmt formatCode="0.0%" sourceLinked="0"/>
              <c:spPr>
                <a:noFill/>
                <a:ln>
                  <a:noFill/>
                </a:ln>
                <a:effectLst/>
              </c:spPr>
              <c:txPr>
                <a:bodyPr/>
                <a:lstStyle/>
                <a:p>
                  <a:pPr algn="ct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1468443538098603"/>
                      <c:h val="0.14140159980142497"/>
                    </c:manualLayout>
                  </c15:layout>
                </c:ext>
                <c:ext xmlns:c16="http://schemas.microsoft.com/office/drawing/2014/chart" uri="{C3380CC4-5D6E-409C-BE32-E72D297353CC}">
                  <c16:uniqueId val="{00000005-1452-4056-87CE-8691189254E3}"/>
                </c:ext>
              </c:extLst>
            </c:dLbl>
            <c:dLbl>
              <c:idx val="4"/>
              <c:layout>
                <c:manualLayout>
                  <c:x val="-0.16437690072580913"/>
                  <c:y val="2.1254651143528491E-2"/>
                </c:manualLayout>
              </c:layout>
              <c:numFmt formatCode="0.0%" sourceLinked="0"/>
              <c:spPr>
                <a:noFill/>
                <a:ln>
                  <a:noFill/>
                </a:ln>
                <a:effectLst/>
              </c:spPr>
              <c:txPr>
                <a:bodyPr/>
                <a:lstStyle/>
                <a:p>
                  <a:pPr algn="ct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096350177855178"/>
                      <c:h val="0.12613062459358779"/>
                    </c:manualLayout>
                  </c15:layout>
                </c:ext>
                <c:ext xmlns:c16="http://schemas.microsoft.com/office/drawing/2014/chart" uri="{C3380CC4-5D6E-409C-BE32-E72D297353CC}">
                  <c16:uniqueId val="{00000006-1452-4056-87CE-8691189254E3}"/>
                </c:ext>
              </c:extLst>
            </c:dLbl>
            <c:dLbl>
              <c:idx val="5"/>
              <c:layout>
                <c:manualLayout>
                  <c:x val="-0.1753995900217398"/>
                  <c:y val="-9.0450098958822278E-2"/>
                </c:manualLayout>
              </c:layout>
              <c:numFmt formatCode="0.0%" sourceLinked="0"/>
              <c:spPr>
                <a:noFill/>
                <a:ln>
                  <a:noFill/>
                </a:ln>
                <a:effectLst/>
              </c:spPr>
              <c:txPr>
                <a:bodyPr anchorCtr="0"/>
                <a:lstStyle/>
                <a:p>
                  <a:pPr algn="ct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4120444788043197"/>
                      <c:h val="0.13555057890976746"/>
                    </c:manualLayout>
                  </c15:layout>
                </c:ext>
                <c:ext xmlns:c16="http://schemas.microsoft.com/office/drawing/2014/chart" uri="{C3380CC4-5D6E-409C-BE32-E72D297353CC}">
                  <c16:uniqueId val="{00000007-1452-4056-87CE-8691189254E3}"/>
                </c:ext>
              </c:extLst>
            </c:dLbl>
            <c:dLbl>
              <c:idx val="6"/>
              <c:layout>
                <c:manualLayout>
                  <c:x val="0.27282265235977132"/>
                  <c:y val="-0.19856840317329183"/>
                </c:manualLayout>
              </c:layout>
              <c:numFmt formatCode="0.00%" sourceLinked="0"/>
              <c:spPr>
                <a:noFill/>
                <a:ln>
                  <a:noFill/>
                </a:ln>
                <a:effectLst/>
              </c:spPr>
              <c:txPr>
                <a:bodyPr/>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50532003895109667"/>
                      <c:h val="5.2977461459040129E-2"/>
                    </c:manualLayout>
                  </c15:layout>
                </c:ext>
                <c:ext xmlns:c16="http://schemas.microsoft.com/office/drawing/2014/chart" uri="{C3380CC4-5D6E-409C-BE32-E72D297353CC}">
                  <c16:uniqueId val="{00000008-1452-4056-87CE-8691189254E3}"/>
                </c:ext>
              </c:extLst>
            </c:dLbl>
            <c:dLbl>
              <c:idx val="7"/>
              <c:layout>
                <c:manualLayout>
                  <c:x val="0.15966443120820537"/>
                  <c:y val="-0.16599296224281573"/>
                </c:manualLayout>
              </c:layout>
              <c:numFmt formatCode="0.00%" sourceLinked="0"/>
              <c:spPr>
                <a:noFill/>
                <a:ln>
                  <a:noFill/>
                </a:ln>
                <a:effectLst/>
              </c:spPr>
              <c:txPr>
                <a:bodyPr/>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8159204574799562"/>
                      <c:h val="5.7412040879523472E-2"/>
                    </c:manualLayout>
                  </c15:layout>
                </c:ext>
                <c:ext xmlns:c16="http://schemas.microsoft.com/office/drawing/2014/chart" uri="{C3380CC4-5D6E-409C-BE32-E72D297353CC}">
                  <c16:uniqueId val="{00000009-1452-4056-87CE-8691189254E3}"/>
                </c:ext>
              </c:extLst>
            </c:dLbl>
            <c:dLbl>
              <c:idx val="8"/>
              <c:layout>
                <c:manualLayout>
                  <c:x val="0.15056543572207487"/>
                  <c:y val="-0.13067117915127491"/>
                </c:manualLayout>
              </c:layout>
              <c:numFmt formatCode="0.000%" sourceLinked="0"/>
              <c:spPr>
                <a:noFill/>
                <a:ln>
                  <a:noFill/>
                </a:ln>
                <a:effectLst/>
              </c:spPr>
              <c:txPr>
                <a:bodyPr/>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12560996194056"/>
                      <c:h val="5.756757400551045E-2"/>
                    </c:manualLayout>
                  </c15:layout>
                </c:ext>
                <c:ext xmlns:c16="http://schemas.microsoft.com/office/drawing/2014/chart" uri="{C3380CC4-5D6E-409C-BE32-E72D297353CC}">
                  <c16:uniqueId val="{0000000A-1452-4056-87CE-8691189254E3}"/>
                </c:ext>
              </c:extLst>
            </c:dLbl>
            <c:dLbl>
              <c:idx val="9"/>
              <c:layout>
                <c:manualLayout>
                  <c:x val="0.1961260000815723"/>
                  <c:y val="-9.9456612455975313E-2"/>
                </c:manualLayout>
              </c:layout>
              <c:numFmt formatCode="0.000%" sourceLinked="0"/>
              <c:spPr>
                <a:noFill/>
                <a:ln>
                  <a:noFill/>
                </a:ln>
                <a:effectLst/>
              </c:spPr>
              <c:txPr>
                <a:bodyPr/>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5687207159267764"/>
                      <c:h val="4.8470152099879704E-2"/>
                    </c:manualLayout>
                  </c15:layout>
                </c:ext>
                <c:ext xmlns:c16="http://schemas.microsoft.com/office/drawing/2014/chart" uri="{C3380CC4-5D6E-409C-BE32-E72D297353CC}">
                  <c16:uniqueId val="{0000000B-1452-4056-87CE-8691189254E3}"/>
                </c:ext>
              </c:extLst>
            </c:dLbl>
            <c:numFmt formatCode="0.0%" sourceLinked="0"/>
            <c:spPr>
              <a:noFill/>
              <a:ln>
                <a:noFill/>
              </a:ln>
              <a:effectLst/>
            </c:spPr>
            <c:showLegendKey val="0"/>
            <c:showVal val="1"/>
            <c:showCatName val="1"/>
            <c:showSerName val="0"/>
            <c:showPercent val="0"/>
            <c:showBubbleSize val="0"/>
            <c:showLeaderLines val="0"/>
            <c:extLst>
              <c:ext xmlns:c15="http://schemas.microsoft.com/office/drawing/2012/chart" uri="{CE6537A1-D6FC-4f65-9D91-7224C49458BB}"/>
            </c:extLst>
          </c:dLbls>
          <c:cat>
            <c:strRef>
              <c:f>'13.F-gas'!$Y$24:$Y$29</c:f>
              <c:strCache>
                <c:ptCount val="6"/>
                <c:pt idx="0">
                  <c:v>Accelerators</c:v>
                </c:pt>
                <c:pt idx="1">
                  <c:v>Electrical Equipment</c:v>
                </c:pt>
                <c:pt idx="2">
                  <c:v>Magnesium Foundries</c:v>
                </c:pt>
                <c:pt idx="3">
                  <c:v>Semiconductor Manufacturing</c:v>
                </c:pt>
                <c:pt idx="4">
                  <c:v>Liquid Crystals</c:v>
                </c:pt>
                <c:pt idx="5">
                  <c:v>Fugitive emissions from SF6 manufacturing</c:v>
                </c:pt>
              </c:strCache>
            </c:strRef>
          </c:cat>
          <c:val>
            <c:numRef>
              <c:f>'13.F-gas'!$AP$58:$AP$63</c:f>
              <c:numCache>
                <c:formatCode>0.0%</c:formatCode>
                <c:ptCount val="6"/>
                <c:pt idx="0">
                  <c:v>0.17164709812272469</c:v>
                </c:pt>
                <c:pt idx="1">
                  <c:v>0.17799661254383842</c:v>
                </c:pt>
                <c:pt idx="2">
                  <c:v>0.21849282375759529</c:v>
                </c:pt>
                <c:pt idx="3">
                  <c:v>0.10690808064032198</c:v>
                </c:pt>
                <c:pt idx="4">
                  <c:v>0.14085904237720445</c:v>
                </c:pt>
                <c:pt idx="5">
                  <c:v>0.1840963425583152</c:v>
                </c:pt>
              </c:numCache>
            </c:numRef>
          </c:val>
          <c:extLst>
            <c:ext xmlns:c16="http://schemas.microsoft.com/office/drawing/2014/chart" uri="{C3380CC4-5D6E-409C-BE32-E72D297353CC}">
              <c16:uniqueId val="{0000000C-1452-4056-87CE-8691189254E3}"/>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txPr>
    <a:bodyPr/>
    <a:lstStyle/>
    <a:p>
      <a:pPr>
        <a:defRPr>
          <a:latin typeface="Century" panose="02040604050505020304" pitchFamily="18" charset="0"/>
        </a:defRPr>
      </a:pPr>
      <a:endParaRPr lang="ja-JP"/>
    </a:p>
  </c:txPr>
  <c:printSettings>
    <c:headerFooter alignWithMargins="0"/>
    <c:pageMargins b="0.98399999999999999" l="0.78700000000000003" r="0.78700000000000003" t="0.98399999999999999" header="0.51200000000000001" footer="0.51200000000000001"/>
    <c:pageSetup/>
  </c:printSettings>
  <c:userShapes r:id="rId2"/>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9060298054130113"/>
          <c:y val="0.26504733896252619"/>
          <c:w val="0.52286235351072419"/>
          <c:h val="0.59247495239425263"/>
        </c:manualLayout>
      </c:layout>
      <c:doughnutChart>
        <c:varyColors val="1"/>
        <c:ser>
          <c:idx val="1"/>
          <c:order val="0"/>
          <c:tx>
            <c:strRef>
              <c:f>'リンク切公表時非表示（グラフの添え物）'!$AP$51</c:f>
              <c:strCache>
                <c:ptCount val="1"/>
                <c:pt idx="0">
                  <c:v>  in CY2005</c:v>
                </c:pt>
              </c:strCache>
            </c:strRef>
          </c:tx>
          <c:spPr>
            <a:noFill/>
          </c:spPr>
          <c:dLbls>
            <c:dLbl>
              <c:idx val="0"/>
              <c:layout>
                <c:manualLayout>
                  <c:x val="0.14535658665571655"/>
                  <c:y val="-8.3927760409162583E-2"/>
                </c:manualLayout>
              </c:layout>
              <c:tx>
                <c:rich>
                  <a:bodyPr/>
                  <a:lstStyle/>
                  <a:p>
                    <a:fld id="{EB5B5B66-8DB5-489A-8D50-22FFB6340167}" type="SERIESNAME">
                      <a:rPr lang="en-US" altLang="ja-JP"/>
                      <a:pPr/>
                      <a:t>[系列名]</a:t>
                    </a:fld>
                    <a:endParaRPr lang="en-US"/>
                  </a:p>
                  <a:p>
                    <a:fld id="{6CCEE0DA-C865-4D5D-AA6D-DDA06A5B991A}" type="VALUE">
                      <a:rPr lang="en-US" altLang="ja-JP"/>
                      <a:pPr/>
                      <a:t>[値]</a:t>
                    </a:fld>
                    <a:endParaRPr lang="ja-JP" altLang="en-US"/>
                  </a:p>
                </c:rich>
              </c:tx>
              <c:showLegendKey val="0"/>
              <c:showVal val="1"/>
              <c:showCatName val="0"/>
              <c:showSerName val="1"/>
              <c:showPercent val="0"/>
              <c:showBubbleSize val="0"/>
              <c:separator>
</c:separator>
              <c:extLst>
                <c:ext xmlns:c15="http://schemas.microsoft.com/office/drawing/2012/chart" uri="{CE6537A1-D6FC-4f65-9D91-7224C49458BB}">
                  <c15:layout>
                    <c:manualLayout>
                      <c:w val="0.48242552692262569"/>
                      <c:h val="0.10932203904395235"/>
                    </c:manualLayout>
                  </c15:layout>
                  <c15:dlblFieldTable/>
                  <c15:showDataLabelsRange val="0"/>
                </c:ext>
                <c:ext xmlns:c16="http://schemas.microsoft.com/office/drawing/2014/chart" uri="{C3380CC4-5D6E-409C-BE32-E72D297353CC}">
                  <c16:uniqueId val="{00000000-5C1F-4254-9A1E-EC4F8560460D}"/>
                </c:ext>
              </c:extLst>
            </c:dLbl>
            <c:spPr>
              <a:noFill/>
              <a:ln>
                <a:noFill/>
              </a:ln>
              <a:effectLst/>
            </c:spPr>
            <c:txPr>
              <a:bodyPr anchorCtr="0"/>
              <a:lstStyle/>
              <a:p>
                <a:pPr algn="l">
                  <a:defRPr sz="1200"/>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'13.F-gas'!$Y$65:$Y$67</c:f>
              <c:strCache>
                <c:ptCount val="3"/>
                <c:pt idx="0">
                  <c:v>Fugitive emissions from NF3 manufacturing</c:v>
                </c:pt>
                <c:pt idx="1">
                  <c:v>Semiconductor Manufacturing</c:v>
                </c:pt>
                <c:pt idx="2">
                  <c:v>Liquid Crystals</c:v>
                </c:pt>
              </c:strCache>
            </c:strRef>
          </c:cat>
          <c:val>
            <c:numRef>
              <c:f>'リンク切公表時非表示（グラフの添え物）'!$AP$63</c:f>
              <c:numCache>
                <c:formatCode>#,##0.0_ </c:formatCode>
                <c:ptCount val="1"/>
                <c:pt idx="0">
                  <c:v>1.5</c:v>
                </c:pt>
              </c:numCache>
            </c:numRef>
          </c:val>
          <c:extLst>
            <c:ext xmlns:c16="http://schemas.microsoft.com/office/drawing/2014/chart" uri="{C3380CC4-5D6E-409C-BE32-E72D297353CC}">
              <c16:uniqueId val="{00000001-5C1F-4254-9A1E-EC4F8560460D}"/>
            </c:ext>
          </c:extLst>
        </c:ser>
        <c:ser>
          <c:idx val="0"/>
          <c:order val="1"/>
          <c:tx>
            <c:strRef>
              <c:f>'13.F-gas'!$AP$38</c:f>
              <c:strCache>
                <c:ptCount val="1"/>
                <c:pt idx="0">
                  <c:v>2005</c:v>
                </c:pt>
              </c:strCache>
            </c:strRef>
          </c:tx>
          <c:spPr>
            <a:ln>
              <a:solidFill>
                <a:schemeClr val="tx1"/>
              </a:solidFill>
            </a:ln>
          </c:spPr>
          <c:dLbls>
            <c:dLbl>
              <c:idx val="0"/>
              <c:layout>
                <c:manualLayout>
                  <c:x val="0.17992544369393867"/>
                  <c:y val="-0.47816839020606194"/>
                </c:manualLayout>
              </c:layout>
              <c:numFmt formatCode="0.0%" sourceLinked="0"/>
              <c:spPr>
                <a:noFill/>
                <a:ln>
                  <a:noFill/>
                </a:ln>
                <a:effectLst/>
              </c:spPr>
              <c:txPr>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2193927869156985"/>
                      <c:h val="0.13189276582082535"/>
                    </c:manualLayout>
                  </c15:layout>
                </c:ext>
                <c:ext xmlns:c16="http://schemas.microsoft.com/office/drawing/2014/chart" uri="{C3380CC4-5D6E-409C-BE32-E72D297353CC}">
                  <c16:uniqueId val="{00000002-5C1F-4254-9A1E-EC4F8560460D}"/>
                </c:ext>
              </c:extLst>
            </c:dLbl>
            <c:dLbl>
              <c:idx val="1"/>
              <c:layout>
                <c:manualLayout>
                  <c:x val="-0.16436178425111075"/>
                  <c:y val="-4.3255911574776415E-2"/>
                </c:manualLayout>
              </c:layout>
              <c:numFmt formatCode="0.0%" sourceLinked="0"/>
              <c:spPr>
                <a:noFill/>
                <a:ln>
                  <a:noFill/>
                </a:ln>
                <a:effectLst/>
              </c:spPr>
              <c:txPr>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0064359374683688"/>
                      <c:h val="0.13183319016897052"/>
                    </c:manualLayout>
                  </c15:layout>
                </c:ext>
                <c:ext xmlns:c16="http://schemas.microsoft.com/office/drawing/2014/chart" uri="{C3380CC4-5D6E-409C-BE32-E72D297353CC}">
                  <c16:uniqueId val="{00000003-5C1F-4254-9A1E-EC4F8560460D}"/>
                </c:ext>
              </c:extLst>
            </c:dLbl>
            <c:dLbl>
              <c:idx val="2"/>
              <c:layout>
                <c:manualLayout>
                  <c:x val="-2.7658181619683469E-3"/>
                  <c:y val="-0.13466353217309546"/>
                </c:manualLayout>
              </c:layout>
              <c:numFmt formatCode="0.0%" sourceLinked="0"/>
              <c:spPr>
                <a:noFill/>
                <a:ln>
                  <a:noFill/>
                </a:ln>
                <a:effectLst/>
              </c:spPr>
              <c:txPr>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0924466420535534"/>
                      <c:h val="8.5712412624454518E-2"/>
                    </c:manualLayout>
                  </c15:layout>
                </c:ext>
                <c:ext xmlns:c16="http://schemas.microsoft.com/office/drawing/2014/chart" uri="{C3380CC4-5D6E-409C-BE32-E72D297353CC}">
                  <c16:uniqueId val="{00000004-5C1F-4254-9A1E-EC4F8560460D}"/>
                </c:ext>
              </c:extLst>
            </c:dLbl>
            <c:dLbl>
              <c:idx val="3"/>
              <c:layout>
                <c:manualLayout>
                  <c:x val="0.30916840522056893"/>
                  <c:y val="-0.30086415854304221"/>
                </c:manualLayout>
              </c:layout>
              <c:numFmt formatCode="0.0%" sourceLinked="0"/>
              <c:spPr>
                <a:noFill/>
                <a:ln>
                  <a:noFill/>
                </a:ln>
                <a:effectLst/>
              </c:spPr>
              <c:txPr>
                <a:bodyPr/>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56352358693824456"/>
                      <c:h val="4.5374960179036049E-2"/>
                    </c:manualLayout>
                  </c15:layout>
                </c:ext>
                <c:ext xmlns:c16="http://schemas.microsoft.com/office/drawing/2014/chart" uri="{C3380CC4-5D6E-409C-BE32-E72D297353CC}">
                  <c16:uniqueId val="{00000005-5C1F-4254-9A1E-EC4F8560460D}"/>
                </c:ext>
              </c:extLst>
            </c:dLbl>
            <c:dLbl>
              <c:idx val="4"/>
              <c:layout>
                <c:manualLayout>
                  <c:x val="0.2280206095550944"/>
                  <c:y val="-0.27011900385937004"/>
                </c:manualLayout>
              </c:layout>
              <c:numFmt formatCode="0.0%" sourceLinked="0"/>
              <c:spPr>
                <a:noFill/>
                <a:ln>
                  <a:noFill/>
                </a:ln>
                <a:effectLst/>
              </c:spPr>
              <c:txPr>
                <a:bodyPr/>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40797379931843086"/>
                      <c:h val="5.8175694516126177E-2"/>
                    </c:manualLayout>
                  </c15:layout>
                </c:ext>
                <c:ext xmlns:c16="http://schemas.microsoft.com/office/drawing/2014/chart" uri="{C3380CC4-5D6E-409C-BE32-E72D297353CC}">
                  <c16:uniqueId val="{00000006-5C1F-4254-9A1E-EC4F8560460D}"/>
                </c:ext>
              </c:extLst>
            </c:dLbl>
            <c:dLbl>
              <c:idx val="5"/>
              <c:layout>
                <c:manualLayout>
                  <c:x val="0.11561169951899498"/>
                  <c:y val="-0.23192908249934727"/>
                </c:manualLayout>
              </c:layout>
              <c:numFmt formatCode="0.0%" sourceLinked="0"/>
              <c:spPr>
                <a:noFill/>
                <a:ln>
                  <a:noFill/>
                </a:ln>
                <a:effectLst/>
              </c:spPr>
              <c:txPr>
                <a:bodyPr/>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8889761583892653"/>
                      <c:h val="5.46017020835367E-2"/>
                    </c:manualLayout>
                  </c15:layout>
                </c:ext>
                <c:ext xmlns:c16="http://schemas.microsoft.com/office/drawing/2014/chart" uri="{C3380CC4-5D6E-409C-BE32-E72D297353CC}">
                  <c16:uniqueId val="{00000007-5C1F-4254-9A1E-EC4F8560460D}"/>
                </c:ext>
              </c:extLst>
            </c:dLbl>
            <c:dLbl>
              <c:idx val="6"/>
              <c:layout>
                <c:manualLayout>
                  <c:x val="0.27282265235977132"/>
                  <c:y val="-0.19856840317329183"/>
                </c:manualLayout>
              </c:layout>
              <c:numFmt formatCode="0.00%" sourceLinked="0"/>
              <c:spPr>
                <a:noFill/>
                <a:ln>
                  <a:noFill/>
                </a:ln>
                <a:effectLst/>
              </c:spPr>
              <c:txPr>
                <a:bodyPr/>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50532003895109667"/>
                      <c:h val="5.2977461459040129E-2"/>
                    </c:manualLayout>
                  </c15:layout>
                </c:ext>
                <c:ext xmlns:c16="http://schemas.microsoft.com/office/drawing/2014/chart" uri="{C3380CC4-5D6E-409C-BE32-E72D297353CC}">
                  <c16:uniqueId val="{00000008-5C1F-4254-9A1E-EC4F8560460D}"/>
                </c:ext>
              </c:extLst>
            </c:dLbl>
            <c:dLbl>
              <c:idx val="7"/>
              <c:layout>
                <c:manualLayout>
                  <c:x val="0.15966443120820537"/>
                  <c:y val="-0.16599296224281573"/>
                </c:manualLayout>
              </c:layout>
              <c:numFmt formatCode="0.00%" sourceLinked="0"/>
              <c:spPr>
                <a:noFill/>
                <a:ln>
                  <a:noFill/>
                </a:ln>
                <a:effectLst/>
              </c:spPr>
              <c:txPr>
                <a:bodyPr/>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8159204574799562"/>
                      <c:h val="5.7412040879523472E-2"/>
                    </c:manualLayout>
                  </c15:layout>
                </c:ext>
                <c:ext xmlns:c16="http://schemas.microsoft.com/office/drawing/2014/chart" uri="{C3380CC4-5D6E-409C-BE32-E72D297353CC}">
                  <c16:uniqueId val="{00000009-5C1F-4254-9A1E-EC4F8560460D}"/>
                </c:ext>
              </c:extLst>
            </c:dLbl>
            <c:dLbl>
              <c:idx val="8"/>
              <c:layout>
                <c:manualLayout>
                  <c:x val="0.15056543572207487"/>
                  <c:y val="-0.13067117915127491"/>
                </c:manualLayout>
              </c:layout>
              <c:numFmt formatCode="0.000%" sourceLinked="0"/>
              <c:spPr>
                <a:noFill/>
                <a:ln>
                  <a:noFill/>
                </a:ln>
                <a:effectLst/>
              </c:spPr>
              <c:txPr>
                <a:bodyPr/>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12560996194056"/>
                      <c:h val="5.756757400551045E-2"/>
                    </c:manualLayout>
                  </c15:layout>
                </c:ext>
                <c:ext xmlns:c16="http://schemas.microsoft.com/office/drawing/2014/chart" uri="{C3380CC4-5D6E-409C-BE32-E72D297353CC}">
                  <c16:uniqueId val="{0000000A-5C1F-4254-9A1E-EC4F8560460D}"/>
                </c:ext>
              </c:extLst>
            </c:dLbl>
            <c:dLbl>
              <c:idx val="9"/>
              <c:layout>
                <c:manualLayout>
                  <c:x val="0.1961260000815723"/>
                  <c:y val="-9.9456612455975313E-2"/>
                </c:manualLayout>
              </c:layout>
              <c:numFmt formatCode="0.000%" sourceLinked="0"/>
              <c:spPr>
                <a:noFill/>
                <a:ln>
                  <a:noFill/>
                </a:ln>
                <a:effectLst/>
              </c:spPr>
              <c:txPr>
                <a:bodyPr/>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5687207159267764"/>
                      <c:h val="4.8470152099879704E-2"/>
                    </c:manualLayout>
                  </c15:layout>
                </c:ext>
                <c:ext xmlns:c16="http://schemas.microsoft.com/office/drawing/2014/chart" uri="{C3380CC4-5D6E-409C-BE32-E72D297353CC}">
                  <c16:uniqueId val="{0000000B-5C1F-4254-9A1E-EC4F8560460D}"/>
                </c:ext>
              </c:extLst>
            </c:dLbl>
            <c:numFmt formatCode="0.0%" sourceLinked="0"/>
            <c:spPr>
              <a:noFill/>
              <a:ln>
                <a:noFill/>
              </a:ln>
              <a:effectLst/>
            </c:sp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'13.F-gas'!$Y$65:$Y$67</c:f>
              <c:strCache>
                <c:ptCount val="3"/>
                <c:pt idx="0">
                  <c:v>Fugitive emissions from NF3 manufacturing</c:v>
                </c:pt>
                <c:pt idx="1">
                  <c:v>Semiconductor Manufacturing</c:v>
                </c:pt>
                <c:pt idx="2">
                  <c:v>Liquid Crystals</c:v>
                </c:pt>
              </c:strCache>
            </c:strRef>
          </c:cat>
          <c:val>
            <c:numRef>
              <c:f>'13.F-gas'!$AP$65:$AP$67</c:f>
              <c:numCache>
                <c:formatCode>0.0%</c:formatCode>
                <c:ptCount val="3"/>
                <c:pt idx="0">
                  <c:v>0.84261438097494479</c:v>
                </c:pt>
                <c:pt idx="1">
                  <c:v>0.10942005833983967</c:v>
                </c:pt>
                <c:pt idx="2">
                  <c:v>4.7965560685215569E-2</c:v>
                </c:pt>
              </c:numCache>
            </c:numRef>
          </c:val>
          <c:extLst>
            <c:ext xmlns:c16="http://schemas.microsoft.com/office/drawing/2014/chart" uri="{C3380CC4-5D6E-409C-BE32-E72D297353CC}">
              <c16:uniqueId val="{0000000C-5C1F-4254-9A1E-EC4F8560460D}"/>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txPr>
    <a:bodyPr/>
    <a:lstStyle/>
    <a:p>
      <a:pPr>
        <a:defRPr>
          <a:latin typeface="Century" panose="02040604050505020304" pitchFamily="18" charset="0"/>
        </a:defRPr>
      </a:pPr>
      <a:endParaRPr lang="ja-JP"/>
    </a:p>
  </c:txPr>
  <c:printSettings>
    <c:headerFooter alignWithMargins="0"/>
    <c:pageMargins b="0.98399999999999999" l="0.78700000000000003" r="0.78700000000000003" t="0.98399999999999999" header="0.51200000000000001" footer="0.51200000000000001"/>
    <c:pageSetup/>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751626382369241"/>
          <c:y val="0.17507313769358518"/>
          <c:w val="0.65122373516100163"/>
          <c:h val="0.69970551176144768"/>
        </c:manualLayout>
      </c:layout>
      <c:lineChart>
        <c:grouping val="standard"/>
        <c:varyColors val="0"/>
        <c:ser>
          <c:idx val="0"/>
          <c:order val="0"/>
          <c:tx>
            <c:strRef>
              <c:f>'リンク切公表時非表示（グラフの添え物）'!$X$12</c:f>
              <c:strCache>
                <c:ptCount val="1"/>
                <c:pt idx="0">
                  <c:v>Non-Energy-related CO₂</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'1.Total'!$AA$4:$BE$4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'1.Total'!$AA$7:$BE$7</c:f>
              <c:numCache>
                <c:formatCode>#,##0.0_ </c:formatCode>
                <c:ptCount val="28"/>
                <c:pt idx="0">
                  <c:v>96.416964925437355</c:v>
                </c:pt>
                <c:pt idx="1">
                  <c:v>97.490192562324978</c:v>
                </c:pt>
                <c:pt idx="2">
                  <c:v>98.972370944795927</c:v>
                </c:pt>
                <c:pt idx="3">
                  <c:v>96.530472087713733</c:v>
                </c:pt>
                <c:pt idx="4">
                  <c:v>101.56807635631895</c:v>
                </c:pt>
                <c:pt idx="5">
                  <c:v>102.63853499698081</c:v>
                </c:pt>
                <c:pt idx="6">
                  <c:v>103.9791335388482</c:v>
                </c:pt>
                <c:pt idx="7">
                  <c:v>102.90308485546988</c:v>
                </c:pt>
                <c:pt idx="8">
                  <c:v>96.597470269016057</c:v>
                </c:pt>
                <c:pt idx="9">
                  <c:v>96.858720979513194</c:v>
                </c:pt>
                <c:pt idx="10">
                  <c:v>98.898082545478971</c:v>
                </c:pt>
                <c:pt idx="11">
                  <c:v>96.760334163341597</c:v>
                </c:pt>
                <c:pt idx="12">
                  <c:v>94.089009650961472</c:v>
                </c:pt>
                <c:pt idx="13">
                  <c:v>93.861431144475574</c:v>
                </c:pt>
                <c:pt idx="14">
                  <c:v>92.891432925425008</c:v>
                </c:pt>
                <c:pt idx="15">
                  <c:v>92.976226122408633</c:v>
                </c:pt>
                <c:pt idx="16">
                  <c:v>91.561531793753659</c:v>
                </c:pt>
                <c:pt idx="17">
                  <c:v>91.378557470644139</c:v>
                </c:pt>
                <c:pt idx="18">
                  <c:v>87.90206143368134</c:v>
                </c:pt>
                <c:pt idx="19">
                  <c:v>78.3019849777709</c:v>
                </c:pt>
                <c:pt idx="20">
                  <c:v>79.799792477124285</c:v>
                </c:pt>
                <c:pt idx="21">
                  <c:v>78.849194487068075</c:v>
                </c:pt>
                <c:pt idx="22">
                  <c:v>80.807706154651541</c:v>
                </c:pt>
                <c:pt idx="23">
                  <c:v>82.120479522458339</c:v>
                </c:pt>
                <c:pt idx="24">
                  <c:v>80.524304969565605</c:v>
                </c:pt>
                <c:pt idx="25">
                  <c:v>79.441624213936478</c:v>
                </c:pt>
                <c:pt idx="26">
                  <c:v>79.10583786869023</c:v>
                </c:pt>
                <c:pt idx="27">
                  <c:v>79.330149636381989</c:v>
                </c:pt>
              </c:numCache>
            </c:numRef>
          </c:val>
          <c:smooth val="0"/>
          <c:extLst>
            <c:ext xmlns:c16="http://schemas.microsoft.com/office/drawing/2014/chart" uri="{C3380CC4-5D6E-409C-BE32-E72D297353CC}">
              <c16:uniqueId val="{00000000-0811-4A83-8357-715E08DE9F80}"/>
            </c:ext>
          </c:extLst>
        </c:ser>
        <c:ser>
          <c:idx val="1"/>
          <c:order val="1"/>
          <c:tx>
            <c:strRef>
              <c:f>'リンク切公表時非表示（グラフの添え物）'!$W$13</c:f>
              <c:strCache>
                <c:ptCount val="1"/>
                <c:pt idx="0">
                  <c:v>CH₄</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'1.Total'!$AA$4:$BE$4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'1.Total'!$AA$8:$BE$8</c:f>
              <c:numCache>
                <c:formatCode>#,##0.0_ </c:formatCode>
                <c:ptCount val="28"/>
                <c:pt idx="0">
                  <c:v>44.346645520021177</c:v>
                </c:pt>
                <c:pt idx="1">
                  <c:v>43.184488083340256</c:v>
                </c:pt>
                <c:pt idx="2">
                  <c:v>44.044231903064912</c:v>
                </c:pt>
                <c:pt idx="3">
                  <c:v>39.954974160233121</c:v>
                </c:pt>
                <c:pt idx="4">
                  <c:v>43.345754411071916</c:v>
                </c:pt>
                <c:pt idx="5">
                  <c:v>41.86540907423818</c:v>
                </c:pt>
                <c:pt idx="6">
                  <c:v>40.669697131570409</c:v>
                </c:pt>
                <c:pt idx="7">
                  <c:v>39.925005858688472</c:v>
                </c:pt>
                <c:pt idx="8">
                  <c:v>38.06810668609949</c:v>
                </c:pt>
                <c:pt idx="9">
                  <c:v>37.955415384151912</c:v>
                </c:pt>
                <c:pt idx="10">
                  <c:v>37.950868873741655</c:v>
                </c:pt>
                <c:pt idx="11">
                  <c:v>37.069874536831314</c:v>
                </c:pt>
                <c:pt idx="12">
                  <c:v>36.34182845436171</c:v>
                </c:pt>
                <c:pt idx="13">
                  <c:v>34.868060874803163</c:v>
                </c:pt>
                <c:pt idx="14">
                  <c:v>35.871730515897539</c:v>
                </c:pt>
                <c:pt idx="15">
                  <c:v>35.6656384100312</c:v>
                </c:pt>
                <c:pt idx="16">
                  <c:v>35.039193058078489</c:v>
                </c:pt>
                <c:pt idx="17">
                  <c:v>35.278439871608022</c:v>
                </c:pt>
                <c:pt idx="18">
                  <c:v>34.947685281124024</c:v>
                </c:pt>
                <c:pt idx="19">
                  <c:v>33.984702324108028</c:v>
                </c:pt>
                <c:pt idx="20">
                  <c:v>34.496989387805378</c:v>
                </c:pt>
                <c:pt idx="21">
                  <c:v>33.501054569977299</c:v>
                </c:pt>
                <c:pt idx="22">
                  <c:v>32.642885315146721</c:v>
                </c:pt>
                <c:pt idx="23">
                  <c:v>32.287734281059961</c:v>
                </c:pt>
                <c:pt idx="24">
                  <c:v>31.654605520689984</c:v>
                </c:pt>
                <c:pt idx="25">
                  <c:v>30.830421502627392</c:v>
                </c:pt>
                <c:pt idx="26">
                  <c:v>30.504056315853035</c:v>
                </c:pt>
                <c:pt idx="27">
                  <c:v>30.064374821601259</c:v>
                </c:pt>
              </c:numCache>
            </c:numRef>
          </c:val>
          <c:smooth val="0"/>
          <c:extLst>
            <c:ext xmlns:c16="http://schemas.microsoft.com/office/drawing/2014/chart" uri="{C3380CC4-5D6E-409C-BE32-E72D297353CC}">
              <c16:uniqueId val="{00000001-0811-4A83-8357-715E08DE9F80}"/>
            </c:ext>
          </c:extLst>
        </c:ser>
        <c:ser>
          <c:idx val="2"/>
          <c:order val="2"/>
          <c:tx>
            <c:strRef>
              <c:f>'リンク切公表時非表示（グラフの添え物）'!$W$14</c:f>
              <c:strCache>
                <c:ptCount val="1"/>
                <c:pt idx="0">
                  <c:v>N₂O</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'1.Total'!$AA$4:$BE$4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'1.Total'!$AA$9:$BE$9</c:f>
              <c:numCache>
                <c:formatCode>#,##0.0_ </c:formatCode>
                <c:ptCount val="28"/>
                <c:pt idx="0">
                  <c:v>31.787779583662257</c:v>
                </c:pt>
                <c:pt idx="1">
                  <c:v>31.51316669324034</c:v>
                </c:pt>
                <c:pt idx="2">
                  <c:v>31.69733729888333</c:v>
                </c:pt>
                <c:pt idx="3">
                  <c:v>31.56898260487317</c:v>
                </c:pt>
                <c:pt idx="4">
                  <c:v>32.835523634919845</c:v>
                </c:pt>
                <c:pt idx="5">
                  <c:v>33.160843935355402</c:v>
                </c:pt>
                <c:pt idx="6">
                  <c:v>34.299293341287836</c:v>
                </c:pt>
                <c:pt idx="7">
                  <c:v>35.095409009041006</c:v>
                </c:pt>
                <c:pt idx="8">
                  <c:v>33.509194381912785</c:v>
                </c:pt>
                <c:pt idx="9">
                  <c:v>27.36089739097644</c:v>
                </c:pt>
                <c:pt idx="10">
                  <c:v>29.87559211002749</c:v>
                </c:pt>
                <c:pt idx="11">
                  <c:v>26.29089680759785</c:v>
                </c:pt>
                <c:pt idx="12">
                  <c:v>25.757884680243659</c:v>
                </c:pt>
                <c:pt idx="13">
                  <c:v>25.620393680818029</c:v>
                </c:pt>
                <c:pt idx="14">
                  <c:v>25.462294499857165</c:v>
                </c:pt>
                <c:pt idx="15">
                  <c:v>25.049427272352396</c:v>
                </c:pt>
                <c:pt idx="16">
                  <c:v>24.938942207620396</c:v>
                </c:pt>
                <c:pt idx="17">
                  <c:v>24.319041483297081</c:v>
                </c:pt>
                <c:pt idx="18">
                  <c:v>23.523366290820068</c:v>
                </c:pt>
                <c:pt idx="19">
                  <c:v>22.87041913822808</c:v>
                </c:pt>
                <c:pt idx="20">
                  <c:v>22.281746391708563</c:v>
                </c:pt>
                <c:pt idx="21">
                  <c:v>21.866712936295272</c:v>
                </c:pt>
                <c:pt idx="22">
                  <c:v>21.532342177732524</c:v>
                </c:pt>
                <c:pt idx="23">
                  <c:v>21.588676390610555</c:v>
                </c:pt>
                <c:pt idx="24">
                  <c:v>21.201999451282166</c:v>
                </c:pt>
                <c:pt idx="25">
                  <c:v>20.805142998242303</c:v>
                </c:pt>
                <c:pt idx="26">
                  <c:v>20.261801298815413</c:v>
                </c:pt>
                <c:pt idx="27">
                  <c:v>20.461290864859368</c:v>
                </c:pt>
              </c:numCache>
            </c:numRef>
          </c:val>
          <c:smooth val="0"/>
          <c:extLst>
            <c:ext xmlns:c16="http://schemas.microsoft.com/office/drawing/2014/chart" uri="{C3380CC4-5D6E-409C-BE32-E72D297353CC}">
              <c16:uniqueId val="{00000002-0811-4A83-8357-715E08DE9F80}"/>
            </c:ext>
          </c:extLst>
        </c:ser>
        <c:ser>
          <c:idx val="3"/>
          <c:order val="3"/>
          <c:tx>
            <c:strRef>
              <c:f>'リンク切公表時非表示（グラフの添え物）'!$W$15</c:f>
              <c:strCache>
                <c:ptCount val="1"/>
                <c:pt idx="0">
                  <c:v>HFCs</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'1.Total'!$AA$4:$BE$4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'1.Total'!$AA$11:$BE$11</c:f>
              <c:numCache>
                <c:formatCode>#,##0.0_ </c:formatCode>
                <c:ptCount val="28"/>
                <c:pt idx="0">
                  <c:v>15.9323098610065</c:v>
                </c:pt>
                <c:pt idx="1">
                  <c:v>17.349612944863189</c:v>
                </c:pt>
                <c:pt idx="2">
                  <c:v>17.76722403564693</c:v>
                </c:pt>
                <c:pt idx="3">
                  <c:v>18.129158284890007</c:v>
                </c:pt>
                <c:pt idx="4">
                  <c:v>21.051895213035113</c:v>
                </c:pt>
                <c:pt idx="5">
                  <c:v>25.213191034391045</c:v>
                </c:pt>
                <c:pt idx="6">
                  <c:v>24.598107256849218</c:v>
                </c:pt>
                <c:pt idx="7">
                  <c:v>24.436792431397134</c:v>
                </c:pt>
                <c:pt idx="8">
                  <c:v>23.742102500183375</c:v>
                </c:pt>
                <c:pt idx="9">
                  <c:v>24.368275903524488</c:v>
                </c:pt>
                <c:pt idx="10">
                  <c:v>22.851998107079659</c:v>
                </c:pt>
                <c:pt idx="11">
                  <c:v>19.462521407101939</c:v>
                </c:pt>
                <c:pt idx="12">
                  <c:v>16.236391797572242</c:v>
                </c:pt>
                <c:pt idx="13">
                  <c:v>16.229258623473811</c:v>
                </c:pt>
                <c:pt idx="14">
                  <c:v>12.422564206556329</c:v>
                </c:pt>
                <c:pt idx="15">
                  <c:v>12.784022032514812</c:v>
                </c:pt>
                <c:pt idx="16">
                  <c:v>14.630088728013055</c:v>
                </c:pt>
                <c:pt idx="17">
                  <c:v>16.713161241445693</c:v>
                </c:pt>
                <c:pt idx="18">
                  <c:v>19.293643333906061</c:v>
                </c:pt>
                <c:pt idx="19">
                  <c:v>20.93462850503747</c:v>
                </c:pt>
                <c:pt idx="20">
                  <c:v>23.315838765334192</c:v>
                </c:pt>
                <c:pt idx="21">
                  <c:v>26.105620317760337</c:v>
                </c:pt>
                <c:pt idx="22">
                  <c:v>29.361505502609546</c:v>
                </c:pt>
                <c:pt idx="23">
                  <c:v>32.10465680689456</c:v>
                </c:pt>
                <c:pt idx="24">
                  <c:v>35.784267658765337</c:v>
                </c:pt>
                <c:pt idx="25">
                  <c:v>39.260611167515094</c:v>
                </c:pt>
                <c:pt idx="26">
                  <c:v>42.572592556459128</c:v>
                </c:pt>
                <c:pt idx="27">
                  <c:v>44.885373758172598</c:v>
                </c:pt>
              </c:numCache>
            </c:numRef>
          </c:val>
          <c:smooth val="0"/>
          <c:extLst>
            <c:ext xmlns:c16="http://schemas.microsoft.com/office/drawing/2014/chart" uri="{C3380CC4-5D6E-409C-BE32-E72D297353CC}">
              <c16:uniqueId val="{00000003-0811-4A83-8357-715E08DE9F80}"/>
            </c:ext>
          </c:extLst>
        </c:ser>
        <c:ser>
          <c:idx val="4"/>
          <c:order val="4"/>
          <c:tx>
            <c:strRef>
              <c:f>'リンク切公表時非表示（グラフの添え物）'!$W$16</c:f>
              <c:strCache>
                <c:ptCount val="1"/>
                <c:pt idx="0">
                  <c:v>PFCs</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'1.Total'!$AA$4:$BE$4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'1.Total'!$AA$12:$BE$12</c:f>
              <c:numCache>
                <c:formatCode>#,##0.0_ </c:formatCode>
                <c:ptCount val="28"/>
                <c:pt idx="0">
                  <c:v>6.5392993330603124</c:v>
                </c:pt>
                <c:pt idx="1">
                  <c:v>7.5069220881606293</c:v>
                </c:pt>
                <c:pt idx="2">
                  <c:v>7.6172931076973525</c:v>
                </c:pt>
                <c:pt idx="3">
                  <c:v>10.942797023893531</c:v>
                </c:pt>
                <c:pt idx="4">
                  <c:v>13.443461837094947</c:v>
                </c:pt>
                <c:pt idx="5">
                  <c:v>17.609918599177117</c:v>
                </c:pt>
                <c:pt idx="6">
                  <c:v>18.258177043160494</c:v>
                </c:pt>
                <c:pt idx="7">
                  <c:v>19.984282883097684</c:v>
                </c:pt>
                <c:pt idx="8">
                  <c:v>16.568476128945992</c:v>
                </c:pt>
                <c:pt idx="9">
                  <c:v>13.118064707488832</c:v>
                </c:pt>
                <c:pt idx="10">
                  <c:v>11.873109881357884</c:v>
                </c:pt>
                <c:pt idx="11">
                  <c:v>9.8784684342627678</c:v>
                </c:pt>
                <c:pt idx="12">
                  <c:v>9.1994397103048353</c:v>
                </c:pt>
                <c:pt idx="13">
                  <c:v>8.8542056268787857</c:v>
                </c:pt>
                <c:pt idx="14">
                  <c:v>9.216640483583598</c:v>
                </c:pt>
                <c:pt idx="15">
                  <c:v>8.6233516588427417</c:v>
                </c:pt>
                <c:pt idx="16">
                  <c:v>8.9987757459274516</c:v>
                </c:pt>
                <c:pt idx="17">
                  <c:v>7.9168495857216747</c:v>
                </c:pt>
                <c:pt idx="18">
                  <c:v>5.7434047787878875</c:v>
                </c:pt>
                <c:pt idx="19">
                  <c:v>4.0468721450282388</c:v>
                </c:pt>
                <c:pt idx="20">
                  <c:v>4.2495437036642674</c:v>
                </c:pt>
                <c:pt idx="21">
                  <c:v>3.7554464923644928</c:v>
                </c:pt>
                <c:pt idx="22">
                  <c:v>3.4363283067771979</c:v>
                </c:pt>
                <c:pt idx="23">
                  <c:v>3.2800593072681292</c:v>
                </c:pt>
                <c:pt idx="24">
                  <c:v>3.361425307453592</c:v>
                </c:pt>
                <c:pt idx="25">
                  <c:v>3.3081046771154901</c:v>
                </c:pt>
                <c:pt idx="26">
                  <c:v>3.3753293478526576</c:v>
                </c:pt>
                <c:pt idx="27">
                  <c:v>3.5121465828604048</c:v>
                </c:pt>
              </c:numCache>
            </c:numRef>
          </c:val>
          <c:smooth val="0"/>
          <c:extLst>
            <c:ext xmlns:c16="http://schemas.microsoft.com/office/drawing/2014/chart" uri="{C3380CC4-5D6E-409C-BE32-E72D297353CC}">
              <c16:uniqueId val="{00000004-0811-4A83-8357-715E08DE9F80}"/>
            </c:ext>
          </c:extLst>
        </c:ser>
        <c:ser>
          <c:idx val="5"/>
          <c:order val="5"/>
          <c:tx>
            <c:strRef>
              <c:f>'リンク切公表時非表示（グラフの添え物）'!$W$17</c:f>
              <c:strCache>
                <c:ptCount val="1"/>
                <c:pt idx="0">
                  <c:v>SF₆</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'1.Total'!$AA$4:$BE$4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'1.Total'!$AA$13:$BE$13</c:f>
              <c:numCache>
                <c:formatCode>#,##0.0_ </c:formatCode>
                <c:ptCount val="28"/>
                <c:pt idx="0">
                  <c:v>12.850069876123966</c:v>
                </c:pt>
                <c:pt idx="1">
                  <c:v>14.206042348977288</c:v>
                </c:pt>
                <c:pt idx="2">
                  <c:v>15.635824676234234</c:v>
                </c:pt>
                <c:pt idx="3">
                  <c:v>15.701970570462503</c:v>
                </c:pt>
                <c:pt idx="4">
                  <c:v>15.019955788766001</c:v>
                </c:pt>
                <c:pt idx="5">
                  <c:v>16.447524694550538</c:v>
                </c:pt>
                <c:pt idx="6">
                  <c:v>17.022187764473411</c:v>
                </c:pt>
                <c:pt idx="7">
                  <c:v>14.510540478356033</c:v>
                </c:pt>
                <c:pt idx="8">
                  <c:v>13.224101247799888</c:v>
                </c:pt>
                <c:pt idx="9">
                  <c:v>9.1766166900014632</c:v>
                </c:pt>
                <c:pt idx="10">
                  <c:v>7.0313589307549007</c:v>
                </c:pt>
                <c:pt idx="11">
                  <c:v>6.0660167800018465</c:v>
                </c:pt>
                <c:pt idx="12">
                  <c:v>5.7354807991064209</c:v>
                </c:pt>
                <c:pt idx="13">
                  <c:v>5.4063108216924833</c:v>
                </c:pt>
                <c:pt idx="14">
                  <c:v>5.2587023289238077</c:v>
                </c:pt>
                <c:pt idx="15">
                  <c:v>5.0530064154062853</c:v>
                </c:pt>
                <c:pt idx="16">
                  <c:v>5.2289023176758471</c:v>
                </c:pt>
                <c:pt idx="17">
                  <c:v>4.733451609827128</c:v>
                </c:pt>
                <c:pt idx="18">
                  <c:v>4.1771687224711584</c:v>
                </c:pt>
                <c:pt idx="19">
                  <c:v>2.4466334261602305</c:v>
                </c:pt>
                <c:pt idx="20">
                  <c:v>2.4238716471637818</c:v>
                </c:pt>
                <c:pt idx="21">
                  <c:v>2.247642725314186</c:v>
                </c:pt>
                <c:pt idx="22">
                  <c:v>2.2345432822934996</c:v>
                </c:pt>
                <c:pt idx="23">
                  <c:v>2.1018130508240449</c:v>
                </c:pt>
                <c:pt idx="24">
                  <c:v>2.0650671486339114</c:v>
                </c:pt>
                <c:pt idx="25">
                  <c:v>2.1527127107988937</c:v>
                </c:pt>
                <c:pt idx="26">
                  <c:v>2.2374343184199299</c:v>
                </c:pt>
                <c:pt idx="27">
                  <c:v>2.1351473783721167</c:v>
                </c:pt>
              </c:numCache>
            </c:numRef>
          </c:val>
          <c:smooth val="0"/>
          <c:extLst>
            <c:ext xmlns:c16="http://schemas.microsoft.com/office/drawing/2014/chart" uri="{C3380CC4-5D6E-409C-BE32-E72D297353CC}">
              <c16:uniqueId val="{00000005-0811-4A83-8357-715E08DE9F80}"/>
            </c:ext>
          </c:extLst>
        </c:ser>
        <c:ser>
          <c:idx val="6"/>
          <c:order val="6"/>
          <c:tx>
            <c:strRef>
              <c:f>'リンク切公表時非表示（グラフの添え物）'!$Y$9</c:f>
              <c:strCache>
                <c:ptCount val="1"/>
                <c:pt idx="0">
                  <c:v>NF₃</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'1.Total'!$AA$4:$BE$4</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'1.Total'!$AA$14:$BE$14</c:f>
              <c:numCache>
                <c:formatCode>#,##0.00_ </c:formatCode>
                <c:ptCount val="28"/>
                <c:pt idx="0">
                  <c:v>3.260985386689496E-2</c:v>
                </c:pt>
                <c:pt idx="1">
                  <c:v>3.260985386689496E-2</c:v>
                </c:pt>
                <c:pt idx="2">
                  <c:v>3.260985386689496E-2</c:v>
                </c:pt>
                <c:pt idx="3">
                  <c:v>4.3479805155859939E-2</c:v>
                </c:pt>
                <c:pt idx="4">
                  <c:v>7.6089659022754899E-2</c:v>
                </c:pt>
                <c:pt idx="5">
                  <c:v>0.20109409884585214</c:v>
                </c:pt>
                <c:pt idx="6">
                  <c:v>0.19255413105106323</c:v>
                </c:pt>
                <c:pt idx="7">
                  <c:v>0.17105935042516235</c:v>
                </c:pt>
                <c:pt idx="8">
                  <c:v>0.18813466808746665</c:v>
                </c:pt>
                <c:pt idx="9">
                  <c:v>0.3152691710736984</c:v>
                </c:pt>
                <c:pt idx="10">
                  <c:v>0.28577261607893389</c:v>
                </c:pt>
                <c:pt idx="11">
                  <c:v>0.29481291048766206</c:v>
                </c:pt>
                <c:pt idx="12">
                  <c:v>0.37148283306236585</c:v>
                </c:pt>
                <c:pt idx="13">
                  <c:v>0.4160962715590813</c:v>
                </c:pt>
                <c:pt idx="14">
                  <c:v>0.48603833940564012</c:v>
                </c:pt>
                <c:pt idx="15" formatCode="#,##0.0_ ">
                  <c:v>1.4717527115608</c:v>
                </c:pt>
                <c:pt idx="16" formatCode="#,##0.0_ ">
                  <c:v>1.4013137439505405</c:v>
                </c:pt>
                <c:pt idx="17" formatCode="#,##0.0_ ">
                  <c:v>1.58679745628361</c:v>
                </c:pt>
                <c:pt idx="18" formatCode="#,##0.0_ ">
                  <c:v>1.481039653866997</c:v>
                </c:pt>
                <c:pt idx="19" formatCode="#,##0.0_ ">
                  <c:v>1.3541553975192695</c:v>
                </c:pt>
                <c:pt idx="20" formatCode="#,##0.0_ ">
                  <c:v>1.5397414715489333</c:v>
                </c:pt>
                <c:pt idx="21" formatCode="#,##0.0_ ">
                  <c:v>1.80037996890664</c:v>
                </c:pt>
                <c:pt idx="22" formatCode="#,##0.0_ ">
                  <c:v>1.5118522493828876</c:v>
                </c:pt>
                <c:pt idx="23" formatCode="#,##0.0_ ">
                  <c:v>1.6172373656739449</c:v>
                </c:pt>
                <c:pt idx="24" formatCode="#,##0.0_ ">
                  <c:v>1.1228673385696302</c:v>
                </c:pt>
                <c:pt idx="25">
                  <c:v>0.57103108219650822</c:v>
                </c:pt>
                <c:pt idx="26">
                  <c:v>0.63443528411853689</c:v>
                </c:pt>
                <c:pt idx="27">
                  <c:v>0.44977529760978152</c:v>
                </c:pt>
              </c:numCache>
            </c:numRef>
          </c:val>
          <c:smooth val="0"/>
          <c:extLst>
            <c:ext xmlns:c16="http://schemas.microsoft.com/office/drawing/2014/chart" uri="{C3380CC4-5D6E-409C-BE32-E72D297353CC}">
              <c16:uniqueId val="{00000006-0811-4A83-8357-715E08DE9F80}"/>
            </c:ext>
          </c:extLst>
        </c:ser>
        <c:dLbls>
          <c:showLegendKey val="0"/>
          <c:showVal val="0"/>
          <c:showCatName val="0"/>
          <c:showSerName val="0"/>
          <c:showPercent val="0"/>
          <c:showBubbleSize val="0"/>
        </c:dLbls>
        <c:marker val="1"/>
        <c:smooth val="0"/>
        <c:axId val="113824896"/>
        <c:axId val="113826432"/>
      </c:lineChart>
      <c:catAx>
        <c:axId val="113824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ysClr val="windowText" lastClr="000000"/>
                </a:solidFill>
                <a:latin typeface="Century" panose="02040604050505020304" pitchFamily="18" charset="0"/>
                <a:ea typeface="+mn-ea"/>
                <a:cs typeface="+mn-cs"/>
              </a:defRPr>
            </a:pPr>
            <a:endParaRPr lang="ja-JP"/>
          </a:p>
        </c:txPr>
        <c:crossAx val="113826432"/>
        <c:crosses val="autoZero"/>
        <c:auto val="1"/>
        <c:lblAlgn val="ctr"/>
        <c:lblOffset val="100"/>
        <c:noMultiLvlLbl val="0"/>
      </c:catAx>
      <c:valAx>
        <c:axId val="113826432"/>
        <c:scaling>
          <c:orientation val="minMax"/>
          <c:max val="110"/>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Century" panose="02040604050505020304" pitchFamily="18" charset="0"/>
                <a:ea typeface="+mn-ea"/>
                <a:cs typeface="+mn-cs"/>
              </a:defRPr>
            </a:pPr>
            <a:endParaRPr lang="ja-JP"/>
          </a:p>
        </c:txPr>
        <c:crossAx val="113824896"/>
        <c:crosses val="autoZero"/>
        <c:crossBetween val="between"/>
        <c:majorUnit val="10"/>
      </c:valAx>
      <c:spPr>
        <a:noFill/>
        <a:ln>
          <a:noFill/>
        </a:ln>
        <a:effectLst/>
      </c:spPr>
    </c:plotArea>
    <c:legend>
      <c:legendPos val="r"/>
      <c:legendEntry>
        <c:idx val="0"/>
        <c:txPr>
          <a:bodyPr rot="0" vert="horz"/>
          <a:lstStyle/>
          <a:p>
            <a:pPr>
              <a:defRPr baseline="0">
                <a:latin typeface="Century" panose="02040604050505020304" pitchFamily="18" charset="0"/>
              </a:defRPr>
            </a:pPr>
            <a:endParaRPr lang="ja-JP"/>
          </a:p>
        </c:txPr>
      </c:legendEntry>
      <c:layout>
        <c:manualLayout>
          <c:xMode val="edge"/>
          <c:yMode val="edge"/>
          <c:x val="0.78520152719749292"/>
          <c:y val="0.16154045925179264"/>
          <c:w val="0.20231464582744596"/>
          <c:h val="0.69611103655021922"/>
        </c:manualLayout>
      </c:layout>
      <c:overlay val="0"/>
      <c:txPr>
        <a:bodyPr rot="0" vert="horz"/>
        <a:lstStyle/>
        <a:p>
          <a:pPr>
            <a:defRPr baseline="0">
              <a:latin typeface="Century" panose="02040604050505020304" pitchFamily="18" charset="0"/>
            </a:defRPr>
          </a:pPr>
          <a:endParaRPr lang="ja-JP"/>
        </a:p>
      </c:txPr>
    </c:legend>
    <c:plotVisOnly val="1"/>
    <c:dispBlanksAs val="gap"/>
    <c:showDLblsOverMax val="0"/>
  </c:chart>
  <c:spPr>
    <a:noFill/>
    <a:ln w="9525" cap="flat" cmpd="sng" algn="ctr">
      <a:noFill/>
      <a:round/>
    </a:ln>
    <a:effectLst/>
  </c:spPr>
  <c:txPr>
    <a:bodyPr/>
    <a:lstStyle/>
    <a:p>
      <a:pPr>
        <a:defRPr/>
      </a:pPr>
      <a:endParaRPr lang="ja-JP"/>
    </a:p>
  </c:txPr>
  <c:printSettings>
    <c:headerFooter/>
    <c:pageMargins b="0.75000000000000111" l="0.70000000000000062" r="0.70000000000000062" t="0.75000000000000111" header="0.30000000000000032" footer="0.30000000000000032"/>
    <c:pageSetup/>
  </c:printSettings>
  <c:userShapes r:id="rId2"/>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703407423855641"/>
          <c:y val="0.27452572628631433"/>
          <c:w val="0.52286235351072419"/>
          <c:h val="0.59247495239425263"/>
        </c:manualLayout>
      </c:layout>
      <c:doughnutChart>
        <c:varyColors val="1"/>
        <c:ser>
          <c:idx val="1"/>
          <c:order val="0"/>
          <c:tx>
            <c:strRef>
              <c:f>'リンク切公表時非表示（グラフの添え物）'!$BB$51</c:f>
              <c:strCache>
                <c:ptCount val="1"/>
                <c:pt idx="0">
                  <c:v>  in CY2017</c:v>
                </c:pt>
              </c:strCache>
            </c:strRef>
          </c:tx>
          <c:spPr>
            <a:noFill/>
          </c:spPr>
          <c:dLbls>
            <c:dLbl>
              <c:idx val="0"/>
              <c:layout>
                <c:manualLayout>
                  <c:x val="0.13240725641779733"/>
                  <c:y val="-8.7074603730186509E-2"/>
                </c:manualLayout>
              </c:layout>
              <c:tx>
                <c:rich>
                  <a:bodyPr/>
                  <a:lstStyle/>
                  <a:p>
                    <a:fld id="{EB5B5B66-8DB5-489A-8D50-22FFB6340167}" type="SERIESNAME">
                      <a:rPr lang="en-US" altLang="ja-JP"/>
                      <a:pPr/>
                      <a:t>[系列名]</a:t>
                    </a:fld>
                    <a:endParaRPr lang="en-US"/>
                  </a:p>
                  <a:p>
                    <a:fld id="{6CCEE0DA-C865-4D5D-AA6D-DDA06A5B991A}" type="VALUE">
                      <a:rPr lang="en-US" altLang="ja-JP"/>
                      <a:pPr/>
                      <a:t>[値]</a:t>
                    </a:fld>
                    <a:endParaRPr lang="ja-JP" altLang="en-US"/>
                  </a:p>
                </c:rich>
              </c:tx>
              <c:showLegendKey val="0"/>
              <c:showVal val="1"/>
              <c:showCatName val="0"/>
              <c:showSerName val="1"/>
              <c:showPercent val="0"/>
              <c:showBubbleSize val="0"/>
              <c:separator>
</c:separator>
              <c:extLst>
                <c:ext xmlns:c15="http://schemas.microsoft.com/office/drawing/2012/chart" uri="{CE6537A1-D6FC-4f65-9D91-7224C49458BB}">
                  <c15:layout>
                    <c:manualLayout>
                      <c:w val="0.48242552692262569"/>
                      <c:h val="0.10932203904395235"/>
                    </c:manualLayout>
                  </c15:layout>
                  <c15:dlblFieldTable/>
                  <c15:showDataLabelsRange val="0"/>
                </c:ext>
                <c:ext xmlns:c16="http://schemas.microsoft.com/office/drawing/2014/chart" uri="{C3380CC4-5D6E-409C-BE32-E72D297353CC}">
                  <c16:uniqueId val="{00000000-4CD3-4DCD-9009-23F46A33FA19}"/>
                </c:ext>
              </c:extLst>
            </c:dLbl>
            <c:spPr>
              <a:noFill/>
              <a:ln>
                <a:noFill/>
              </a:ln>
              <a:effectLst/>
            </c:spPr>
            <c:txPr>
              <a:bodyPr anchorCtr="0"/>
              <a:lstStyle/>
              <a:p>
                <a:pPr algn="l">
                  <a:defRPr sz="1200"/>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'13.F-gas'!$Y$31:$Y$33</c:f>
              <c:strCache>
                <c:ptCount val="3"/>
                <c:pt idx="0">
                  <c:v>Fugitive emissions from NF3 manufacturing</c:v>
                </c:pt>
                <c:pt idx="1">
                  <c:v>Semiconductor Manufacturing</c:v>
                </c:pt>
                <c:pt idx="2">
                  <c:v>Liquid Crystals</c:v>
                </c:pt>
              </c:strCache>
            </c:strRef>
          </c:cat>
          <c:val>
            <c:numRef>
              <c:f>'リンク切公表時非表示（グラフの添え物）'!$BB$63</c:f>
              <c:numCache>
                <c:formatCode>#,##0.00_ </c:formatCode>
                <c:ptCount val="1"/>
                <c:pt idx="0">
                  <c:v>0.45</c:v>
                </c:pt>
              </c:numCache>
            </c:numRef>
          </c:val>
          <c:extLst>
            <c:ext xmlns:c16="http://schemas.microsoft.com/office/drawing/2014/chart" uri="{C3380CC4-5D6E-409C-BE32-E72D297353CC}">
              <c16:uniqueId val="{00000001-4CD3-4DCD-9009-23F46A33FA19}"/>
            </c:ext>
          </c:extLst>
        </c:ser>
        <c:ser>
          <c:idx val="0"/>
          <c:order val="1"/>
          <c:tx>
            <c:strRef>
              <c:f>'13.F-gas'!$BB$38</c:f>
              <c:strCache>
                <c:ptCount val="1"/>
                <c:pt idx="0">
                  <c:v>2017</c:v>
                </c:pt>
              </c:strCache>
            </c:strRef>
          </c:tx>
          <c:spPr>
            <a:ln>
              <a:solidFill>
                <a:schemeClr val="tx1"/>
              </a:solidFill>
            </a:ln>
          </c:spPr>
          <c:dLbls>
            <c:dLbl>
              <c:idx val="0"/>
              <c:layout>
                <c:manualLayout>
                  <c:x val="0.1193326954805244"/>
                  <c:y val="-0.26569653482674133"/>
                </c:manualLayout>
              </c:layout>
              <c:numFmt formatCode="0.0%" sourceLinked="0"/>
              <c:spPr>
                <a:noFill/>
                <a:ln>
                  <a:noFill/>
                </a:ln>
                <a:effectLst/>
              </c:spPr>
              <c:txPr>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064858936293362"/>
                      <c:h val="0.13189284464223211"/>
                    </c:manualLayout>
                  </c15:layout>
                </c:ext>
                <c:ext xmlns:c16="http://schemas.microsoft.com/office/drawing/2014/chart" uri="{C3380CC4-5D6E-409C-BE32-E72D297353CC}">
                  <c16:uniqueId val="{00000002-4CD3-4DCD-9009-23F46A33FA19}"/>
                </c:ext>
              </c:extLst>
            </c:dLbl>
            <c:dLbl>
              <c:idx val="1"/>
              <c:layout>
                <c:manualLayout>
                  <c:x val="-0.14832435060243621"/>
                  <c:y val="-6.8553427671383574E-2"/>
                </c:manualLayout>
              </c:layout>
              <c:numFmt formatCode="0.0%" sourceLinked="0"/>
              <c:spPr>
                <a:noFill/>
                <a:ln>
                  <a:noFill/>
                </a:ln>
                <a:effectLst/>
              </c:spPr>
              <c:txPr>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0064359374683688"/>
                      <c:h val="0.13183319016897052"/>
                    </c:manualLayout>
                  </c15:layout>
                </c:ext>
                <c:ext xmlns:c16="http://schemas.microsoft.com/office/drawing/2014/chart" uri="{C3380CC4-5D6E-409C-BE32-E72D297353CC}">
                  <c16:uniqueId val="{00000003-4CD3-4DCD-9009-23F46A33FA19}"/>
                </c:ext>
              </c:extLst>
            </c:dLbl>
            <c:dLbl>
              <c:idx val="2"/>
              <c:layout>
                <c:manualLayout>
                  <c:x val="-1.208964417119817E-2"/>
                  <c:y val="-0.12672546127306369"/>
                </c:manualLayout>
              </c:layout>
              <c:numFmt formatCode="0.0%" sourceLinked="0"/>
              <c:spPr>
                <a:noFill/>
                <a:ln>
                  <a:noFill/>
                </a:ln>
                <a:effectLst/>
              </c:spPr>
              <c:txPr>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1225538657717133"/>
                      <c:h val="8.9142707135356755E-2"/>
                    </c:manualLayout>
                  </c15:layout>
                </c:ext>
                <c:ext xmlns:c16="http://schemas.microsoft.com/office/drawing/2014/chart" uri="{C3380CC4-5D6E-409C-BE32-E72D297353CC}">
                  <c16:uniqueId val="{00000004-4CD3-4DCD-9009-23F46A33FA19}"/>
                </c:ext>
              </c:extLst>
            </c:dLbl>
            <c:dLbl>
              <c:idx val="3"/>
              <c:layout>
                <c:manualLayout>
                  <c:x val="0.30916840522056893"/>
                  <c:y val="-0.30086415854304221"/>
                </c:manualLayout>
              </c:layout>
              <c:numFmt formatCode="0.0%" sourceLinked="0"/>
              <c:spPr>
                <a:noFill/>
                <a:ln>
                  <a:noFill/>
                </a:ln>
                <a:effectLst/>
              </c:spPr>
              <c:txPr>
                <a:bodyPr/>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56352358693824456"/>
                      <c:h val="4.5374960179036049E-2"/>
                    </c:manualLayout>
                  </c15:layout>
                </c:ext>
                <c:ext xmlns:c16="http://schemas.microsoft.com/office/drawing/2014/chart" uri="{C3380CC4-5D6E-409C-BE32-E72D297353CC}">
                  <c16:uniqueId val="{00000005-4CD3-4DCD-9009-23F46A33FA19}"/>
                </c:ext>
              </c:extLst>
            </c:dLbl>
            <c:dLbl>
              <c:idx val="4"/>
              <c:layout>
                <c:manualLayout>
                  <c:x val="0.2280206095550944"/>
                  <c:y val="-0.27011900385937004"/>
                </c:manualLayout>
              </c:layout>
              <c:numFmt formatCode="0.0%" sourceLinked="0"/>
              <c:spPr>
                <a:noFill/>
                <a:ln>
                  <a:noFill/>
                </a:ln>
                <a:effectLst/>
              </c:spPr>
              <c:txPr>
                <a:bodyPr/>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40797379931843086"/>
                      <c:h val="5.8175694516126177E-2"/>
                    </c:manualLayout>
                  </c15:layout>
                </c:ext>
                <c:ext xmlns:c16="http://schemas.microsoft.com/office/drawing/2014/chart" uri="{C3380CC4-5D6E-409C-BE32-E72D297353CC}">
                  <c16:uniqueId val="{00000006-4CD3-4DCD-9009-23F46A33FA19}"/>
                </c:ext>
              </c:extLst>
            </c:dLbl>
            <c:dLbl>
              <c:idx val="5"/>
              <c:layout>
                <c:manualLayout>
                  <c:x val="0.11561169951899498"/>
                  <c:y val="-0.23192908249934727"/>
                </c:manualLayout>
              </c:layout>
              <c:numFmt formatCode="0.0%" sourceLinked="0"/>
              <c:spPr>
                <a:noFill/>
                <a:ln>
                  <a:noFill/>
                </a:ln>
                <a:effectLst/>
              </c:spPr>
              <c:txPr>
                <a:bodyPr/>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8889761583892653"/>
                      <c:h val="5.46017020835367E-2"/>
                    </c:manualLayout>
                  </c15:layout>
                </c:ext>
                <c:ext xmlns:c16="http://schemas.microsoft.com/office/drawing/2014/chart" uri="{C3380CC4-5D6E-409C-BE32-E72D297353CC}">
                  <c16:uniqueId val="{00000007-4CD3-4DCD-9009-23F46A33FA19}"/>
                </c:ext>
              </c:extLst>
            </c:dLbl>
            <c:dLbl>
              <c:idx val="6"/>
              <c:layout>
                <c:manualLayout>
                  <c:x val="0.27282265235977132"/>
                  <c:y val="-0.19856840317329183"/>
                </c:manualLayout>
              </c:layout>
              <c:numFmt formatCode="0.0%" sourceLinked="0"/>
              <c:spPr>
                <a:noFill/>
                <a:ln>
                  <a:noFill/>
                </a:ln>
                <a:effectLst/>
              </c:spPr>
              <c:txPr>
                <a:bodyPr/>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50532003895109667"/>
                      <c:h val="5.2977461459040129E-2"/>
                    </c:manualLayout>
                  </c15:layout>
                </c:ext>
                <c:ext xmlns:c16="http://schemas.microsoft.com/office/drawing/2014/chart" uri="{C3380CC4-5D6E-409C-BE32-E72D297353CC}">
                  <c16:uniqueId val="{00000008-4CD3-4DCD-9009-23F46A33FA19}"/>
                </c:ext>
              </c:extLst>
            </c:dLbl>
            <c:dLbl>
              <c:idx val="7"/>
              <c:layout>
                <c:manualLayout>
                  <c:x val="0.15966443120820537"/>
                  <c:y val="-0.16599296224281573"/>
                </c:manualLayout>
              </c:layout>
              <c:numFmt formatCode="0.0%" sourceLinked="0"/>
              <c:spPr>
                <a:noFill/>
                <a:ln>
                  <a:noFill/>
                </a:ln>
                <a:effectLst/>
              </c:spPr>
              <c:txPr>
                <a:bodyPr/>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8159204574799562"/>
                      <c:h val="5.7412040879523472E-2"/>
                    </c:manualLayout>
                  </c15:layout>
                </c:ext>
                <c:ext xmlns:c16="http://schemas.microsoft.com/office/drawing/2014/chart" uri="{C3380CC4-5D6E-409C-BE32-E72D297353CC}">
                  <c16:uniqueId val="{00000009-4CD3-4DCD-9009-23F46A33FA19}"/>
                </c:ext>
              </c:extLst>
            </c:dLbl>
            <c:dLbl>
              <c:idx val="8"/>
              <c:layout>
                <c:manualLayout>
                  <c:x val="0.15056543572207487"/>
                  <c:y val="-0.13067117915127491"/>
                </c:manualLayout>
              </c:layout>
              <c:numFmt formatCode="0.0%" sourceLinked="0"/>
              <c:spPr>
                <a:noFill/>
                <a:ln>
                  <a:noFill/>
                </a:ln>
                <a:effectLst/>
              </c:spPr>
              <c:txPr>
                <a:bodyPr/>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12560996194056"/>
                      <c:h val="5.756757400551045E-2"/>
                    </c:manualLayout>
                  </c15:layout>
                </c:ext>
                <c:ext xmlns:c16="http://schemas.microsoft.com/office/drawing/2014/chart" uri="{C3380CC4-5D6E-409C-BE32-E72D297353CC}">
                  <c16:uniqueId val="{0000000A-4CD3-4DCD-9009-23F46A33FA19}"/>
                </c:ext>
              </c:extLst>
            </c:dLbl>
            <c:dLbl>
              <c:idx val="9"/>
              <c:layout>
                <c:manualLayout>
                  <c:x val="0.1961260000815723"/>
                  <c:y val="-9.9456612455975313E-2"/>
                </c:manualLayout>
              </c:layout>
              <c:numFmt formatCode="0.0%" sourceLinked="0"/>
              <c:spPr>
                <a:noFill/>
                <a:ln>
                  <a:noFill/>
                </a:ln>
                <a:effectLst/>
              </c:spPr>
              <c:txPr>
                <a:bodyPr/>
                <a:lstStyle/>
                <a:p>
                  <a:pPr algn="l">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5687207159267764"/>
                      <c:h val="4.8470152099879704E-2"/>
                    </c:manualLayout>
                  </c15:layout>
                </c:ext>
                <c:ext xmlns:c16="http://schemas.microsoft.com/office/drawing/2014/chart" uri="{C3380CC4-5D6E-409C-BE32-E72D297353CC}">
                  <c16:uniqueId val="{0000000B-4CD3-4DCD-9009-23F46A33FA19}"/>
                </c:ext>
              </c:extLst>
            </c:dLbl>
            <c:numFmt formatCode="0.0%" sourceLinked="0"/>
            <c:spPr>
              <a:noFill/>
              <a:ln>
                <a:noFill/>
              </a:ln>
              <a:effectLst/>
            </c:sp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'13.F-gas'!$Y$31:$Y$33</c:f>
              <c:strCache>
                <c:ptCount val="3"/>
                <c:pt idx="0">
                  <c:v>Fugitive emissions from NF3 manufacturing</c:v>
                </c:pt>
                <c:pt idx="1">
                  <c:v>Semiconductor Manufacturing</c:v>
                </c:pt>
                <c:pt idx="2">
                  <c:v>Liquid Crystals</c:v>
                </c:pt>
              </c:strCache>
            </c:strRef>
          </c:cat>
          <c:val>
            <c:numRef>
              <c:f>'13.F-gas'!$BB$65:$BB$67</c:f>
              <c:numCache>
                <c:formatCode>0.0%</c:formatCode>
                <c:ptCount val="3"/>
                <c:pt idx="0">
                  <c:v>0.52046434206340597</c:v>
                </c:pt>
                <c:pt idx="1">
                  <c:v>0.43075103680998716</c:v>
                </c:pt>
                <c:pt idx="2">
                  <c:v>4.8784621126606857E-2</c:v>
                </c:pt>
              </c:numCache>
            </c:numRef>
          </c:val>
          <c:extLst>
            <c:ext xmlns:c16="http://schemas.microsoft.com/office/drawing/2014/chart" uri="{C3380CC4-5D6E-409C-BE32-E72D297353CC}">
              <c16:uniqueId val="{0000000C-4CD3-4DCD-9009-23F46A33FA19}"/>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txPr>
    <a:bodyPr/>
    <a:lstStyle/>
    <a:p>
      <a:pPr>
        <a:defRPr>
          <a:latin typeface="Century" panose="02040604050505020304" pitchFamily="18" charset="0"/>
        </a:defRPr>
      </a:pPr>
      <a:endParaRPr lang="ja-JP"/>
    </a:p>
  </c:txPr>
  <c:printSettings>
    <c:headerFooter alignWithMargins="0"/>
    <c:pageMargins b="0.98399999999999999" l="0.78700000000000003" r="0.78700000000000003" t="0.98399999999999999" header="0.51200000000000001" footer="0.51200000000000001"/>
    <c:pageSetup/>
  </c:printSettings>
  <c:userShapes r:id="rId2"/>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9043443560594354E-2"/>
          <c:y val="0.32670451534964562"/>
          <c:w val="0.49466089796994756"/>
          <c:h val="0.64004190022944984"/>
        </c:manualLayout>
      </c:layout>
      <c:doughnutChart>
        <c:varyColors val="1"/>
        <c:ser>
          <c:idx val="1"/>
          <c:order val="0"/>
          <c:tx>
            <c:strRef>
              <c:f>'リンク切公表時非表示（グラフの添え物）'!$BB$49</c:f>
              <c:strCache>
                <c:ptCount val="1"/>
                <c:pt idx="0">
                  <c:v>2017年</c:v>
                </c:pt>
              </c:strCache>
            </c:strRef>
          </c:tx>
          <c:spPr>
            <a:noFill/>
            <a:ln>
              <a:noFill/>
            </a:ln>
          </c:spPr>
          <c:dLbls>
            <c:dLbl>
              <c:idx val="0"/>
              <c:layout>
                <c:manualLayout>
                  <c:x val="9.6648055788001001E-3"/>
                  <c:y val="-0.12729473033615291"/>
                </c:manualLayout>
              </c:layout>
              <c:tx>
                <c:rich>
                  <a:bodyPr wrap="square" lIns="38100" tIns="19050" rIns="38100" bIns="19050" anchor="ctr">
                    <a:noAutofit/>
                  </a:bodyPr>
                  <a:lstStyle/>
                  <a:p>
                    <a:pPr>
                      <a:defRPr>
                        <a:latin typeface="Century" panose="02040604050505020304" pitchFamily="18" charset="0"/>
                      </a:defRPr>
                    </a:pPr>
                    <a:fld id="{CBB5B11C-B4EE-49B2-9D6D-81ABBE77164B}" type="SERIESNAME">
                      <a:rPr lang="ja-JP" altLang="en-US" sz="1200" baseline="0">
                        <a:latin typeface="Century" panose="02040604050505020304" pitchFamily="18" charset="0"/>
                      </a:rPr>
                      <a:pPr>
                        <a:defRPr>
                          <a:latin typeface="Century" panose="02040604050505020304" pitchFamily="18" charset="0"/>
                        </a:defRPr>
                      </a:pPr>
                      <a:t>[系列名]</a:t>
                    </a:fld>
                    <a:endParaRPr lang="ja-JP" altLang="en-US" sz="1200" baseline="0">
                      <a:latin typeface="Century" panose="02040604050505020304" pitchFamily="18" charset="0"/>
                    </a:endParaRPr>
                  </a:p>
                  <a:p>
                    <a:pPr>
                      <a:defRPr>
                        <a:latin typeface="Century" panose="02040604050505020304" pitchFamily="18" charset="0"/>
                      </a:defRPr>
                    </a:pPr>
                    <a:fld id="{3015D1E3-44A1-46DB-94A0-1930BA717861}" type="VALUE">
                      <a:rPr lang="ja-JP" altLang="en-US" sz="1200">
                        <a:latin typeface="Century" panose="02040604050505020304" pitchFamily="18" charset="0"/>
                      </a:rPr>
                      <a:pPr>
                        <a:defRPr>
                          <a:latin typeface="Century" panose="02040604050505020304" pitchFamily="18" charset="0"/>
                        </a:defRPr>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44893205951340337"/>
                      <c:h val="0.13402195682812848"/>
                    </c:manualLayout>
                  </c15:layout>
                  <c15:dlblFieldTable/>
                  <c15:showDataLabelsRange val="0"/>
                </c:ext>
                <c:ext xmlns:c16="http://schemas.microsoft.com/office/drawing/2014/chart" uri="{C3380CC4-5D6E-409C-BE32-E72D297353CC}">
                  <c16:uniqueId val="{00000000-FB48-4254-8294-58AE050CDDE4}"/>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'13.F-gas'!$V$6:$V$15</c:f>
              <c:strCache>
                <c:ptCount val="10"/>
                <c:pt idx="0">
                  <c:v>冷蔵庫及びエアーコンディショナー</c:v>
                </c:pt>
                <c:pt idx="1">
                  <c:v>発泡剤・断熱材</c:v>
                </c:pt>
                <c:pt idx="2">
                  <c:v>エアゾール・MDI（定量噴射剤）</c:v>
                </c:pt>
                <c:pt idx="3">
                  <c:v>半導体製造</c:v>
                </c:pt>
                <c:pt idx="4">
                  <c:v>溶剤</c:v>
                </c:pt>
                <c:pt idx="5">
                  <c:v>HFC製造時の漏出</c:v>
                </c:pt>
                <c:pt idx="6">
                  <c:v>HCFC22製造時の副生HFC23</c:v>
                </c:pt>
                <c:pt idx="7">
                  <c:v>消火剤</c:v>
                </c:pt>
                <c:pt idx="8">
                  <c:v>液晶製造</c:v>
                </c:pt>
                <c:pt idx="9">
                  <c:v>マグネシウム鋳造</c:v>
                </c:pt>
              </c:strCache>
            </c:strRef>
          </c:cat>
          <c:val>
            <c:numRef>
              <c:f>'リンク切公表時非表示（グラフの添え物）'!$BB$53</c:f>
              <c:numCache>
                <c:formatCode>#,##0"万トン"</c:formatCode>
                <c:ptCount val="1"/>
                <c:pt idx="0">
                  <c:v>4490</c:v>
                </c:pt>
              </c:numCache>
            </c:numRef>
          </c:val>
          <c:extLst>
            <c:ext xmlns:c16="http://schemas.microsoft.com/office/drawing/2014/chart" uri="{C3380CC4-5D6E-409C-BE32-E72D297353CC}">
              <c16:uniqueId val="{00000001-FB48-4254-8294-58AE050CDDE4}"/>
            </c:ext>
          </c:extLst>
        </c:ser>
        <c:ser>
          <c:idx val="0"/>
          <c:order val="1"/>
          <c:tx>
            <c:strRef>
              <c:f>'13.F-gas'!$BB$38</c:f>
              <c:strCache>
                <c:ptCount val="1"/>
                <c:pt idx="0">
                  <c:v>2017</c:v>
                </c:pt>
              </c:strCache>
            </c:strRef>
          </c:tx>
          <c:spPr>
            <a:ln>
              <a:solidFill>
                <a:schemeClr val="tx1"/>
              </a:solidFill>
            </a:ln>
          </c:spPr>
          <c:dLbls>
            <c:dLbl>
              <c:idx val="0"/>
              <c:layout>
                <c:manualLayout>
                  <c:x val="0.2835371630269054"/>
                  <c:y val="3.9018406858329586E-2"/>
                </c:manualLayout>
              </c:layout>
              <c:numFmt formatCode="0.0%" sourceLinked="0"/>
              <c:spPr>
                <a:noFill/>
                <a:ln>
                  <a:noFill/>
                </a:ln>
                <a:effectLst/>
              </c:spPr>
              <c:txPr>
                <a:bodyPr wrap="square" lIns="38100" tIns="19050" rIns="38100" bIns="19050" anchor="ctr">
                  <a:noAutofit/>
                </a:bodyPr>
                <a:lstStyle/>
                <a:p>
                  <a:pPr>
                    <a:defRPr>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9027472434159457"/>
                      <c:h val="0.14689884295438493"/>
                    </c:manualLayout>
                  </c15:layout>
                </c:ext>
                <c:ext xmlns:c16="http://schemas.microsoft.com/office/drawing/2014/chart" uri="{C3380CC4-5D6E-409C-BE32-E72D297353CC}">
                  <c16:uniqueId val="{00000002-FB48-4254-8294-58AE050CDDE4}"/>
                </c:ext>
              </c:extLst>
            </c:dLbl>
            <c:dLbl>
              <c:idx val="1"/>
              <c:layout>
                <c:manualLayout>
                  <c:x val="-0.16025782642763881"/>
                  <c:y val="-2.5453680841819766E-2"/>
                </c:manualLayout>
              </c:layout>
              <c:numFmt formatCode="0.0%" sourceLinked="0"/>
              <c:spPr>
                <a:noFill/>
                <a:ln>
                  <a:noFill/>
                </a:ln>
                <a:effectLst/>
              </c:spPr>
              <c:txPr>
                <a:bodyPr wrap="square" lIns="38100" tIns="19050" rIns="38100" bIns="19050" anchor="ctr">
                  <a:noAutofit/>
                </a:bodyPr>
                <a:lstStyle/>
                <a:p>
                  <a:pPr>
                    <a:defRPr>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967729313782117"/>
                      <c:h val="0.10842005150105438"/>
                    </c:manualLayout>
                  </c15:layout>
                </c:ext>
                <c:ext xmlns:c16="http://schemas.microsoft.com/office/drawing/2014/chart" uri="{C3380CC4-5D6E-409C-BE32-E72D297353CC}">
                  <c16:uniqueId val="{00000003-FB48-4254-8294-58AE050CDDE4}"/>
                </c:ext>
              </c:extLst>
            </c:dLbl>
            <c:dLbl>
              <c:idx val="2"/>
              <c:layout>
                <c:manualLayout>
                  <c:x val="-0.11885437139298628"/>
                  <c:y val="-0.12248137590471245"/>
                </c:manualLayout>
              </c:layout>
              <c:numFmt formatCode="0.0%" sourceLinked="0"/>
              <c:spPr/>
              <c:txPr>
                <a:bodyPr lIns="38100" tIns="19050" rIns="38100" bIns="19050">
                  <a:noAutofit/>
                </a:bodyPr>
                <a:lstStyle/>
                <a:p>
                  <a:pPr>
                    <a:defRPr>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0526627329183644"/>
                      <c:h val="0.14687894073139976"/>
                    </c:manualLayout>
                  </c15:layout>
                </c:ext>
                <c:ext xmlns:c16="http://schemas.microsoft.com/office/drawing/2014/chart" uri="{C3380CC4-5D6E-409C-BE32-E72D297353CC}">
                  <c16:uniqueId val="{00000004-FB48-4254-8294-58AE050CDDE4}"/>
                </c:ext>
              </c:extLst>
            </c:dLbl>
            <c:dLbl>
              <c:idx val="3"/>
              <c:layout>
                <c:manualLayout>
                  <c:x val="0.15266568128448846"/>
                  <c:y val="-0.34048502886284193"/>
                </c:manualLayout>
              </c:layout>
              <c:numFmt formatCode="0.00%" sourceLinked="0"/>
              <c:spPr>
                <a:noFill/>
                <a:ln>
                  <a:noFill/>
                </a:ln>
                <a:effectLst/>
              </c:spPr>
              <c:txPr>
                <a:bodyPr wrap="square" lIns="38100" tIns="19050" rIns="38100" bIns="19050" anchor="ctr" anchorCtr="0">
                  <a:noAutofit/>
                </a:bodyPr>
                <a:lstStyle/>
                <a:p>
                  <a:pPr algn="l">
                    <a:defRPr>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2955200600483899"/>
                      <c:h val="5.7495984428882867E-2"/>
                    </c:manualLayout>
                  </c15:layout>
                </c:ext>
                <c:ext xmlns:c16="http://schemas.microsoft.com/office/drawing/2014/chart" uri="{C3380CC4-5D6E-409C-BE32-E72D297353CC}">
                  <c16:uniqueId val="{00000005-FB48-4254-8294-58AE050CDDE4}"/>
                </c:ext>
              </c:extLst>
            </c:dLbl>
            <c:dLbl>
              <c:idx val="4"/>
              <c:layout>
                <c:manualLayout>
                  <c:x val="0.15070120047572871"/>
                  <c:y val="-0.29585859709080281"/>
                </c:manualLayout>
              </c:layout>
              <c:numFmt formatCode="0.00%" sourceLinked="0"/>
              <c:spPr/>
              <c:txPr>
                <a:bodyPr lIns="38100" tIns="19050" rIns="38100" bIns="19050" anchorCtr="0">
                  <a:noAutofit/>
                </a:bodyPr>
                <a:lstStyle/>
                <a:p>
                  <a:pPr algn="l">
                    <a:defRPr>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4637878191939044"/>
                      <c:h val="5.8533423089262369E-2"/>
                    </c:manualLayout>
                  </c15:layout>
                </c:ext>
                <c:ext xmlns:c16="http://schemas.microsoft.com/office/drawing/2014/chart" uri="{C3380CC4-5D6E-409C-BE32-E72D297353CC}">
                  <c16:uniqueId val="{00000006-FB48-4254-8294-58AE050CDDE4}"/>
                </c:ext>
              </c:extLst>
            </c:dLbl>
            <c:dLbl>
              <c:idx val="5"/>
              <c:layout>
                <c:manualLayout>
                  <c:x val="0.18561868903766762"/>
                  <c:y val="-0.25834389459840551"/>
                </c:manualLayout>
              </c:layout>
              <c:numFmt formatCode="0.00%" sourceLinked="0"/>
              <c:spPr/>
              <c:txPr>
                <a:bodyPr lIns="38100" tIns="19050" rIns="38100" bIns="19050" anchorCtr="0">
                  <a:noAutofit/>
                </a:bodyPr>
                <a:lstStyle/>
                <a:p>
                  <a:pPr algn="l">
                    <a:defRPr>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2281865439436569"/>
                      <c:h val="6.4125418810225279E-2"/>
                    </c:manualLayout>
                  </c15:layout>
                </c:ext>
                <c:ext xmlns:c16="http://schemas.microsoft.com/office/drawing/2014/chart" uri="{C3380CC4-5D6E-409C-BE32-E72D297353CC}">
                  <c16:uniqueId val="{00000007-FB48-4254-8294-58AE050CDDE4}"/>
                </c:ext>
              </c:extLst>
            </c:dLbl>
            <c:dLbl>
              <c:idx val="6"/>
              <c:layout>
                <c:manualLayout>
                  <c:x val="0.24634878638903152"/>
                  <c:y val="-0.2206225428380684"/>
                </c:manualLayout>
              </c:layout>
              <c:numFmt formatCode="0.00%" sourceLinked="0"/>
              <c:spPr/>
              <c:txPr>
                <a:bodyPr lIns="38100" tIns="19050" rIns="38100" bIns="19050" anchorCtr="0">
                  <a:noAutofit/>
                </a:bodyPr>
                <a:lstStyle/>
                <a:p>
                  <a:pPr algn="l">
                    <a:defRPr>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45090386872727417"/>
                      <c:h val="6.8523159579090151E-2"/>
                    </c:manualLayout>
                  </c15:layout>
                </c:ext>
                <c:ext xmlns:c16="http://schemas.microsoft.com/office/drawing/2014/chart" uri="{C3380CC4-5D6E-409C-BE32-E72D297353CC}">
                  <c16:uniqueId val="{00000008-FB48-4254-8294-58AE050CDDE4}"/>
                </c:ext>
              </c:extLst>
            </c:dLbl>
            <c:dLbl>
              <c:idx val="7"/>
              <c:layout>
                <c:manualLayout>
                  <c:x val="0.13565416371262945"/>
                  <c:y val="-0.17908604173068976"/>
                </c:manualLayout>
              </c:layout>
              <c:numFmt formatCode="0.00%" sourceLinked="0"/>
              <c:spPr/>
              <c:txPr>
                <a:bodyPr lIns="38100" tIns="19050" rIns="38100" bIns="19050" anchorCtr="0">
                  <a:noAutofit/>
                </a:bodyPr>
                <a:lstStyle/>
                <a:p>
                  <a:pPr algn="l">
                    <a:defRPr>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3117368273713032"/>
                      <c:h val="6.4816825250951879E-2"/>
                    </c:manualLayout>
                  </c15:layout>
                </c:ext>
                <c:ext xmlns:c16="http://schemas.microsoft.com/office/drawing/2014/chart" uri="{C3380CC4-5D6E-409C-BE32-E72D297353CC}">
                  <c16:uniqueId val="{00000009-FB48-4254-8294-58AE050CDDE4}"/>
                </c:ext>
              </c:extLst>
            </c:dLbl>
            <c:dLbl>
              <c:idx val="8"/>
              <c:layout>
                <c:manualLayout>
                  <c:x val="0.16528544310828414"/>
                  <c:y val="-0.13942625600050865"/>
                </c:manualLayout>
              </c:layout>
              <c:numFmt formatCode="0.000%" sourceLinked="0"/>
              <c:spPr/>
              <c:txPr>
                <a:bodyPr lIns="38100" tIns="19050" rIns="38100" bIns="19050" anchorCtr="0">
                  <a:noAutofit/>
                </a:bodyPr>
                <a:lstStyle/>
                <a:p>
                  <a:pPr algn="l">
                    <a:defRPr>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8467444998430447"/>
                      <c:h val="4.3471397291306176E-2"/>
                    </c:manualLayout>
                  </c15:layout>
                </c:ext>
                <c:ext xmlns:c16="http://schemas.microsoft.com/office/drawing/2014/chart" uri="{C3380CC4-5D6E-409C-BE32-E72D297353CC}">
                  <c16:uniqueId val="{0000000A-FB48-4254-8294-58AE050CDDE4}"/>
                </c:ext>
              </c:extLst>
            </c:dLbl>
            <c:dLbl>
              <c:idx val="9"/>
              <c:layout>
                <c:manualLayout>
                  <c:x val="0.23883806398235125"/>
                  <c:y val="-9.8217597253277125E-2"/>
                </c:manualLayout>
              </c:layout>
              <c:numFmt formatCode="0.000%" sourceLinked="0"/>
              <c:spPr>
                <a:noFill/>
                <a:ln>
                  <a:noFill/>
                </a:ln>
                <a:effectLst/>
              </c:spPr>
              <c:txPr>
                <a:bodyPr wrap="square" lIns="38100" tIns="19050" rIns="38100" bIns="19050" anchor="ctr" anchorCtr="0">
                  <a:noAutofit/>
                </a:bodyPr>
                <a:lstStyle/>
                <a:p>
                  <a:pPr algn="l">
                    <a:defRPr>
                      <a:latin typeface="Century" panose="02040604050505020304" pitchFamily="18" charset="0"/>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44118136890482246"/>
                      <c:h val="5.5603673142121515E-2"/>
                    </c:manualLayout>
                  </c15:layout>
                </c:ext>
                <c:ext xmlns:c16="http://schemas.microsoft.com/office/drawing/2014/chart" uri="{C3380CC4-5D6E-409C-BE32-E72D297353CC}">
                  <c16:uniqueId val="{0000000B-FB48-4254-8294-58AE050CDDE4}"/>
                </c:ext>
              </c:extLst>
            </c:dLbl>
            <c:numFmt formatCode="0%" sourceLinked="0"/>
            <c:spPr>
              <a:noFill/>
              <a:ln>
                <a:noFill/>
              </a:ln>
              <a:effectLst/>
            </c:spPr>
            <c:txPr>
              <a:bodyPr wrap="square" lIns="38100" tIns="19050" rIns="38100" bIns="19050" anchor="ctr">
                <a:spAutoFit/>
              </a:bodyPr>
              <a:lstStyle/>
              <a:p>
                <a:pPr>
                  <a:defRPr>
                    <a:latin typeface="Century" panose="02040604050505020304" pitchFamily="18" charset="0"/>
                  </a:defRPr>
                </a:pPr>
                <a:endParaRPr lang="ja-JP"/>
              </a:p>
            </c:txPr>
            <c:showLegendKey val="0"/>
            <c:showVal val="1"/>
            <c:showCatName val="1"/>
            <c:showSerName val="0"/>
            <c:showPercent val="0"/>
            <c:showBubbleSize val="0"/>
            <c:showLeaderLines val="0"/>
            <c:extLst>
              <c:ext xmlns:c15="http://schemas.microsoft.com/office/drawing/2012/chart" uri="{CE6537A1-D6FC-4f65-9D91-7224C49458BB}"/>
            </c:extLst>
          </c:dLbls>
          <c:cat>
            <c:strRef>
              <c:f>'13.F-gas'!$V$6:$V$15</c:f>
              <c:strCache>
                <c:ptCount val="10"/>
                <c:pt idx="0">
                  <c:v>冷蔵庫及びエアーコンディショナー</c:v>
                </c:pt>
                <c:pt idx="1">
                  <c:v>発泡剤・断熱材</c:v>
                </c:pt>
                <c:pt idx="2">
                  <c:v>エアゾール・MDI（定量噴射剤）</c:v>
                </c:pt>
                <c:pt idx="3">
                  <c:v>半導体製造</c:v>
                </c:pt>
                <c:pt idx="4">
                  <c:v>溶剤</c:v>
                </c:pt>
                <c:pt idx="5">
                  <c:v>HFC製造時の漏出</c:v>
                </c:pt>
                <c:pt idx="6">
                  <c:v>HCFC22製造時の副生HFC23</c:v>
                </c:pt>
                <c:pt idx="7">
                  <c:v>消火剤</c:v>
                </c:pt>
                <c:pt idx="8">
                  <c:v>液晶製造</c:v>
                </c:pt>
                <c:pt idx="9">
                  <c:v>マグネシウム鋳造</c:v>
                </c:pt>
              </c:strCache>
            </c:strRef>
          </c:cat>
          <c:val>
            <c:numRef>
              <c:f>'13.F-gas'!$BB$40:$BB$49</c:f>
              <c:numCache>
                <c:formatCode>0.0%</c:formatCode>
                <c:ptCount val="10"/>
                <c:pt idx="0">
                  <c:v>0.91562780866360083</c:v>
                </c:pt>
                <c:pt idx="1">
                  <c:v>6.2412015922148754E-2</c:v>
                </c:pt>
                <c:pt idx="2">
                  <c:v>1.3372402850732924E-2</c:v>
                </c:pt>
                <c:pt idx="3" formatCode="0.00%">
                  <c:v>2.7431422084220631E-3</c:v>
                </c:pt>
                <c:pt idx="4" formatCode="0.00%">
                  <c:v>2.5808198282410745E-3</c:v>
                </c:pt>
                <c:pt idx="5" formatCode="0.00%">
                  <c:v>2.1154766535863272E-3</c:v>
                </c:pt>
                <c:pt idx="6" formatCode="0.00%">
                  <c:v>8.5729485527551543E-4</c:v>
                </c:pt>
                <c:pt idx="7" formatCode="0.00%">
                  <c:v>2.1666055633165623E-4</c:v>
                </c:pt>
                <c:pt idx="8" formatCode="0.000%">
                  <c:v>4.2519531228198906E-5</c:v>
                </c:pt>
                <c:pt idx="9" formatCode="0.000%">
                  <c:v>3.1858930432536049E-5</c:v>
                </c:pt>
              </c:numCache>
            </c:numRef>
          </c:val>
          <c:extLst>
            <c:ext xmlns:c16="http://schemas.microsoft.com/office/drawing/2014/chart" uri="{C3380CC4-5D6E-409C-BE32-E72D297353CC}">
              <c16:uniqueId val="{0000000C-FB48-4254-8294-58AE050CDDE4}"/>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2"/>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日本語用のフォントを使用)"/>
              </a:defRPr>
            </a:pPr>
            <a:r>
              <a:rPr lang="en-US" altLang="ja-JP" sz="1600">
                <a:latin typeface="+mn-ea"/>
              </a:rPr>
              <a:t>2017</a:t>
            </a:r>
            <a:r>
              <a:rPr lang="ja-JP" altLang="en-US" sz="1600">
                <a:latin typeface="+mn-ea"/>
              </a:rPr>
              <a:t>年度の</a:t>
            </a:r>
            <a:r>
              <a:rPr lang="ja-JP" altLang="ja-JP" sz="1600">
                <a:latin typeface="+mn-ea"/>
              </a:rPr>
              <a:t>家庭からの</a:t>
            </a:r>
            <a:r>
              <a:rPr lang="en-US" altLang="ja-JP" sz="1600">
                <a:latin typeface="+mn-ea"/>
              </a:rPr>
              <a:t>CO</a:t>
            </a:r>
            <a:r>
              <a:rPr lang="en-US" altLang="ja-JP" sz="1600" baseline="-25000">
                <a:latin typeface="+mn-ea"/>
              </a:rPr>
              <a:t>2</a:t>
            </a:r>
            <a:r>
              <a:rPr lang="ja-JP" altLang="ja-JP" sz="1600">
                <a:latin typeface="+mn-ea"/>
              </a:rPr>
              <a:t>排出量（燃料種別）</a:t>
            </a:r>
          </a:p>
        </c:rich>
      </c:tx>
      <c:overlay val="0"/>
    </c:title>
    <c:autoTitleDeleted val="0"/>
    <c:plotArea>
      <c:layout>
        <c:manualLayout>
          <c:layoutTarget val="inner"/>
          <c:xMode val="edge"/>
          <c:yMode val="edge"/>
          <c:x val="0.20605128062695871"/>
          <c:y val="0.15088280631587719"/>
          <c:w val="0.62216630328616318"/>
          <c:h val="0.62216630328616318"/>
        </c:manualLayout>
      </c:layout>
      <c:doughnutChart>
        <c:varyColors val="1"/>
        <c:ser>
          <c:idx val="1"/>
          <c:order val="0"/>
          <c:tx>
            <c:strRef>
              <c:f>'リンク切公表時非表示（グラフの添え物）'!$BB$66</c:f>
              <c:strCache>
                <c:ptCount val="1"/>
                <c:pt idx="0">
                  <c:v>世帯当たりCO2排出量</c:v>
                </c:pt>
              </c:strCache>
            </c:strRef>
          </c:tx>
          <c:spPr>
            <a:noFill/>
            <a:ln>
              <a:noFill/>
            </a:ln>
          </c:spPr>
          <c:dLbls>
            <c:dLbl>
              <c:idx val="0"/>
              <c:layout>
                <c:manualLayout>
                  <c:x val="9.4092415222533587E-2"/>
                  <c:y val="-4.1029685243700348E-2"/>
                </c:manualLayout>
              </c:layout>
              <c:tx>
                <c:rich>
                  <a:bodyPr wrap="square" lIns="38100" tIns="19050" rIns="38100" bIns="19050" anchor="ctr" anchorCtr="0">
                    <a:noAutofit/>
                  </a:bodyPr>
                  <a:lstStyle/>
                  <a:p>
                    <a:pPr algn="l">
                      <a:defRPr b="1"/>
                    </a:pPr>
                    <a:fld id="{5391F2BC-3640-4F7A-B7CE-5BA6E9A5A969}" type="VALUE">
                      <a:rPr lang="en-US" altLang="ja-JP" sz="1200"/>
                      <a:pPr algn="l">
                        <a:defRPr b="1"/>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43508281437990093"/>
                      <c:h val="4.8817470447487882E-2"/>
                    </c:manualLayout>
                  </c15:layout>
                  <c15:dlblFieldTable/>
                  <c15:showDataLabelsRange val="0"/>
                </c:ext>
                <c:ext xmlns:c16="http://schemas.microsoft.com/office/drawing/2014/chart" uri="{C3380CC4-5D6E-409C-BE32-E72D297353CC}">
                  <c16:uniqueId val="{00000004-1216-4813-8149-C105A1D41FED}"/>
                </c:ext>
              </c:extLst>
            </c:dLbl>
            <c:dLbl>
              <c:idx val="1"/>
              <c:layout>
                <c:manualLayout>
                  <c:x val="0.18062235978083566"/>
                  <c:y val="0.11567174120392819"/>
                </c:manualLayout>
              </c:layout>
              <c:tx>
                <c:rich>
                  <a:bodyPr wrap="square" lIns="38100" tIns="19050" rIns="38100" bIns="19050" anchor="ctr" anchorCtr="0">
                    <a:spAutoFit/>
                  </a:bodyPr>
                  <a:lstStyle/>
                  <a:p>
                    <a:pPr algn="l">
                      <a:defRPr sz="1100" b="1">
                        <a:solidFill>
                          <a:sysClr val="windowText" lastClr="000000"/>
                        </a:solidFill>
                      </a:defRPr>
                    </a:pPr>
                    <a:fld id="{D9A0223F-6EBD-4311-8284-331C0B075F5D}" type="VALUE">
                      <a:rPr lang="ja-JP" altLang="en-US" sz="1100" b="0">
                        <a:solidFill>
                          <a:sysClr val="windowText" lastClr="000000"/>
                        </a:solidFill>
                      </a:rPr>
                      <a:pPr algn="l">
                        <a:defRPr sz="1100" b="1">
                          <a:solidFill>
                            <a:sysClr val="windowText" lastClr="000000"/>
                          </a:solidFill>
                        </a:defRPr>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37657167627189903"/>
                      <c:h val="4.0965755902193812E-2"/>
                    </c:manualLayout>
                  </c15:layout>
                  <c15:dlblFieldTable/>
                  <c15:showDataLabelsRange val="0"/>
                </c:ext>
                <c:ext xmlns:c16="http://schemas.microsoft.com/office/drawing/2014/chart" uri="{C3380CC4-5D6E-409C-BE32-E72D297353CC}">
                  <c16:uniqueId val="{00000003-1216-4813-8149-C105A1D41FED}"/>
                </c:ext>
              </c:extLst>
            </c:dLbl>
            <c:spPr>
              <a:noFill/>
              <a:ln>
                <a:noFill/>
              </a:ln>
              <a:effectLst/>
            </c:spPr>
            <c:txPr>
              <a:bodyPr wrap="square" lIns="38100" tIns="19050" rIns="38100" bIns="19050" anchor="ctr" anchorCtr="0">
                <a:spAutoFit/>
              </a:bodyPr>
              <a:lstStyle/>
              <a:p>
                <a:pPr algn="l">
                  <a:defRPr b="1"/>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val>
            <c:numRef>
              <c:f>'リンク切公表時非表示（グラフの添え物）'!$BB$67:$BB$68</c:f>
              <c:numCache>
                <c:formatCode>"（"0000"年度）"</c:formatCode>
                <c:ptCount val="2"/>
                <c:pt idx="0" formatCode="&quot;約&quot;#,##0">
                  <c:v>4480</c:v>
                </c:pt>
                <c:pt idx="1">
                  <c:v>2017</c:v>
                </c:pt>
              </c:numCache>
            </c:numRef>
          </c:val>
          <c:extLst>
            <c:ext xmlns:c16="http://schemas.microsoft.com/office/drawing/2014/chart" uri="{C3380CC4-5D6E-409C-BE32-E72D297353CC}">
              <c16:uniqueId val="{00000000-1216-4813-8149-C105A1D41FED}"/>
            </c:ext>
          </c:extLst>
        </c:ser>
        <c:ser>
          <c:idx val="0"/>
          <c:order val="1"/>
          <c:tx>
            <c:strRef>
              <c:f>'14.Household (per household)'!$BB$23</c:f>
              <c:strCache>
                <c:ptCount val="1"/>
                <c:pt idx="0">
                  <c:v>2017</c:v>
                </c:pt>
              </c:strCache>
            </c:strRef>
          </c:tx>
          <c:spPr>
            <a:ln>
              <a:solidFill>
                <a:schemeClr val="tx1">
                  <a:lumMod val="75000"/>
                  <a:lumOff val="25000"/>
                </a:schemeClr>
              </a:solidFill>
            </a:ln>
          </c:spPr>
          <c:dLbls>
            <c:dLbl>
              <c:idx val="0"/>
              <c:delete val="1"/>
              <c:extLst>
                <c:ext xmlns:c15="http://schemas.microsoft.com/office/drawing/2012/chart" uri="{CE6537A1-D6FC-4f65-9D91-7224C49458BB}"/>
                <c:ext xmlns:c16="http://schemas.microsoft.com/office/drawing/2014/chart" uri="{C3380CC4-5D6E-409C-BE32-E72D297353CC}">
                  <c16:uniqueId val="{00000000-A1AF-4DCB-81CF-02E2730538F3}"/>
                </c:ext>
              </c:extLst>
            </c:dLbl>
            <c:dLbl>
              <c:idx val="1"/>
              <c:layout>
                <c:manualLayout>
                  <c:x val="-4.3929519311163955E-4"/>
                  <c:y val="-1.5163909501762723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7.1860999491624375E-2"/>
                      <c:h val="7.5999999999999984E-2"/>
                    </c:manualLayout>
                  </c15:layout>
                </c:ext>
                <c:ext xmlns:c16="http://schemas.microsoft.com/office/drawing/2014/chart" uri="{C3380CC4-5D6E-409C-BE32-E72D297353CC}">
                  <c16:uniqueId val="{00000001-A1AF-4DCB-81CF-02E2730538F3}"/>
                </c:ext>
              </c:extLst>
            </c:dLbl>
            <c:dLbl>
              <c:idx val="2"/>
              <c:layout>
                <c:manualLayout>
                  <c:x val="1.3080072729730845E-2"/>
                  <c:y val="-1.5966546142139392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7.2440150035560744E-2"/>
                      <c:h val="7.6305882352941182E-2"/>
                    </c:manualLayout>
                  </c15:layout>
                </c:ext>
                <c:ext xmlns:c16="http://schemas.microsoft.com/office/drawing/2014/chart" uri="{C3380CC4-5D6E-409C-BE32-E72D297353CC}">
                  <c16:uniqueId val="{00000002-A1AF-4DCB-81CF-02E2730538F3}"/>
                </c:ext>
              </c:extLst>
            </c:dLbl>
            <c:dLbl>
              <c:idx val="3"/>
              <c:layout>
                <c:manualLayout>
                  <c:x val="1.2476101514538837E-2"/>
                  <c:y val="-1.9227661080470609E-5"/>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529333747038351"/>
                      <c:h val="7.8352941176470584E-2"/>
                    </c:manualLayout>
                  </c15:layout>
                </c:ext>
                <c:ext xmlns:c16="http://schemas.microsoft.com/office/drawing/2014/chart" uri="{C3380CC4-5D6E-409C-BE32-E72D297353CC}">
                  <c16:uniqueId val="{00000003-A1AF-4DCB-81CF-02E2730538F3}"/>
                </c:ext>
              </c:extLst>
            </c:dLbl>
            <c:dLbl>
              <c:idx val="4"/>
              <c:layout>
                <c:manualLayout>
                  <c:x val="0"/>
                  <c:y val="-1.415601714327106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5398-46A8-BAED-0BCB532AB171}"/>
                </c:ext>
              </c:extLst>
            </c:dLbl>
            <c:dLbl>
              <c:idx val="5"/>
              <c:layout>
                <c:manualLayout>
                  <c:x val="-0.11302726541841519"/>
                  <c:y val="3.051792073745046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A1AF-4DCB-81CF-02E2730538F3}"/>
                </c:ext>
              </c:extLst>
            </c:dLbl>
            <c:dLbl>
              <c:idx val="6"/>
              <c:layout>
                <c:manualLayout>
                  <c:x val="1.1759774329517941E-2"/>
                  <c:y val="4.731119272804285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1AF-4DCB-81CF-02E2730538F3}"/>
                </c:ext>
              </c:extLst>
            </c:dLbl>
            <c:dLbl>
              <c:idx val="7"/>
              <c:layout>
                <c:manualLayout>
                  <c:x val="-5.7839911308121224E-2"/>
                  <c:y val="-0.10015478155038247"/>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1127408194606246E-2"/>
                      <c:h val="7.3647058823529413E-2"/>
                    </c:manualLayout>
                  </c15:layout>
                </c:ext>
                <c:ext xmlns:c16="http://schemas.microsoft.com/office/drawing/2014/chart" uri="{C3380CC4-5D6E-409C-BE32-E72D297353CC}">
                  <c16:uniqueId val="{00000006-A1AF-4DCB-81CF-02E2730538F3}"/>
                </c:ext>
              </c:extLst>
            </c:dLbl>
            <c:dLbl>
              <c:idx val="8"/>
              <c:layout>
                <c:manualLayout>
                  <c:x val="-6.1638034740642252E-3"/>
                  <c:y val="-1.143010653080133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A1AF-4DCB-81CF-02E2730538F3}"/>
                </c:ext>
              </c:extLst>
            </c:dLbl>
            <c:dLbl>
              <c:idx val="9"/>
              <c:layout>
                <c:manualLayout>
                  <c:x val="-1.3561062229571208E-3"/>
                  <c:y val="-0.1089709131512409"/>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7.4609036614904214E-2"/>
                      <c:h val="8.0691985647495051E-2"/>
                    </c:manualLayout>
                  </c15:layout>
                </c:ext>
                <c:ext xmlns:c16="http://schemas.microsoft.com/office/drawing/2014/chart" uri="{C3380CC4-5D6E-409C-BE32-E72D297353CC}">
                  <c16:uniqueId val="{00000008-A1AF-4DCB-81CF-02E2730538F3}"/>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'14.Household (per household)'!$W$25:$W$34</c:f>
              <c:strCache>
                <c:ptCount val="10"/>
                <c:pt idx="0">
                  <c:v>石炭等</c:v>
                </c:pt>
                <c:pt idx="1">
                  <c:v>灯油</c:v>
                </c:pt>
                <c:pt idx="2">
                  <c:v>LPG</c:v>
                </c:pt>
                <c:pt idx="3">
                  <c:v>都市ガス</c:v>
                </c:pt>
                <c:pt idx="4">
                  <c:v>電力</c:v>
                </c:pt>
                <c:pt idx="5">
                  <c:v>熱</c:v>
                </c:pt>
                <c:pt idx="6">
                  <c:v>ガソリン</c:v>
                </c:pt>
                <c:pt idx="7">
                  <c:v>軽油</c:v>
                </c:pt>
                <c:pt idx="8">
                  <c:v>一般廃棄物</c:v>
                </c:pt>
                <c:pt idx="9">
                  <c:v>水道</c:v>
                </c:pt>
              </c:strCache>
            </c:strRef>
          </c:cat>
          <c:val>
            <c:numRef>
              <c:f>'14.Household (per household)'!$BB$25:$BB$34</c:f>
              <c:numCache>
                <c:formatCode>0.0%</c:formatCode>
                <c:ptCount val="10"/>
                <c:pt idx="0">
                  <c:v>0</c:v>
                </c:pt>
                <c:pt idx="1">
                  <c:v>9.4515950030907209E-2</c:v>
                </c:pt>
                <c:pt idx="2">
                  <c:v>4.8173885344000987E-2</c:v>
                </c:pt>
                <c:pt idx="3">
                  <c:v>8.5363224940344332E-2</c:v>
                </c:pt>
                <c:pt idx="4">
                  <c:v>0.4860204309374978</c:v>
                </c:pt>
                <c:pt idx="5" formatCode="0.00%">
                  <c:v>2.3894403535711786E-4</c:v>
                </c:pt>
                <c:pt idx="6">
                  <c:v>0.2229605191003948</c:v>
                </c:pt>
                <c:pt idx="7">
                  <c:v>1.0320970650458549E-2</c:v>
                </c:pt>
                <c:pt idx="8">
                  <c:v>3.4816267568806875E-2</c:v>
                </c:pt>
                <c:pt idx="9">
                  <c:v>1.7589807392232409E-2</c:v>
                </c:pt>
              </c:numCache>
            </c:numRef>
          </c:val>
          <c:extLst>
            <c:ext xmlns:c16="http://schemas.microsoft.com/office/drawing/2014/chart" uri="{C3380CC4-5D6E-409C-BE32-E72D297353CC}">
              <c16:uniqueId val="{00000009-A1AF-4DCB-81CF-02E2730538F3}"/>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日本語用のフォントを使用)"/>
              </a:defRPr>
            </a:pPr>
            <a:r>
              <a:rPr lang="en-US" altLang="ja-JP" sz="1600">
                <a:latin typeface="+mn-ea"/>
              </a:rPr>
              <a:t>2017</a:t>
            </a:r>
            <a:r>
              <a:rPr lang="ja-JP" altLang="en-US" sz="1600">
                <a:latin typeface="+mn-ea"/>
              </a:rPr>
              <a:t>年度の</a:t>
            </a:r>
            <a:r>
              <a:rPr lang="ja-JP" altLang="ja-JP" sz="1600">
                <a:latin typeface="+mn-ea"/>
              </a:rPr>
              <a:t>家庭からの</a:t>
            </a:r>
            <a:r>
              <a:rPr lang="en-US" altLang="ja-JP" sz="1600">
                <a:latin typeface="+mn-ea"/>
              </a:rPr>
              <a:t>CO</a:t>
            </a:r>
            <a:r>
              <a:rPr lang="en-US" altLang="ja-JP" sz="1600" baseline="-25000">
                <a:latin typeface="+mn-ea"/>
              </a:rPr>
              <a:t>2</a:t>
            </a:r>
            <a:r>
              <a:rPr lang="ja-JP" altLang="ja-JP" sz="1600">
                <a:latin typeface="+mn-ea"/>
              </a:rPr>
              <a:t>排出量（用途別）</a:t>
            </a:r>
          </a:p>
        </c:rich>
      </c:tx>
      <c:overlay val="0"/>
    </c:title>
    <c:autoTitleDeleted val="0"/>
    <c:plotArea>
      <c:layout>
        <c:manualLayout>
          <c:layoutTarget val="inner"/>
          <c:xMode val="edge"/>
          <c:yMode val="edge"/>
          <c:x val="0.19864944444444452"/>
          <c:y val="0.13586061001634056"/>
          <c:w val="0.62832886629912066"/>
          <c:h val="0.62832886629912066"/>
        </c:manualLayout>
      </c:layout>
      <c:doughnutChart>
        <c:varyColors val="1"/>
        <c:ser>
          <c:idx val="1"/>
          <c:order val="0"/>
          <c:tx>
            <c:strRef>
              <c:f>'リンク切公表時非表示（グラフの添え物）'!$BB$66</c:f>
              <c:strCache>
                <c:ptCount val="1"/>
                <c:pt idx="0">
                  <c:v>世帯当たりCO2排出量</c:v>
                </c:pt>
              </c:strCache>
            </c:strRef>
          </c:tx>
          <c:spPr>
            <a:noFill/>
          </c:spPr>
          <c:dPt>
            <c:idx val="0"/>
            <c:bubble3D val="0"/>
            <c:extLst>
              <c:ext xmlns:c16="http://schemas.microsoft.com/office/drawing/2014/chart" uri="{C3380CC4-5D6E-409C-BE32-E72D297353CC}">
                <c16:uniqueId val="{00000001-AE74-467D-ABEB-D5CA3C42956C}"/>
              </c:ext>
            </c:extLst>
          </c:dPt>
          <c:dLbls>
            <c:dLbl>
              <c:idx val="0"/>
              <c:layout>
                <c:manualLayout>
                  <c:x val="0.10544067207168643"/>
                  <c:y val="-5.4671087230934071E-2"/>
                </c:manualLayout>
              </c:layout>
              <c:tx>
                <c:rich>
                  <a:bodyPr wrap="square" lIns="38100" tIns="19050" rIns="38100" bIns="19050" anchor="ctr" anchorCtr="0">
                    <a:noAutofit/>
                  </a:bodyPr>
                  <a:lstStyle/>
                  <a:p>
                    <a:pPr algn="l">
                      <a:defRPr/>
                    </a:pPr>
                    <a:fld id="{B086859C-FA85-44F7-ADE8-01EEC6B896F0}" type="VALUE">
                      <a:rPr lang="en-US" altLang="ja-JP" sz="1200" b="1" i="0" baseline="0"/>
                      <a:pPr algn="l">
                        <a:defRPr/>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46186567066908124"/>
                      <c:h val="5.7057234034154039E-2"/>
                    </c:manualLayout>
                  </c15:layout>
                  <c15:dlblFieldTable/>
                  <c15:showDataLabelsRange val="0"/>
                </c:ext>
                <c:ext xmlns:c16="http://schemas.microsoft.com/office/drawing/2014/chart" uri="{C3380CC4-5D6E-409C-BE32-E72D297353CC}">
                  <c16:uniqueId val="{00000001-AE74-467D-ABEB-D5CA3C42956C}"/>
                </c:ext>
              </c:extLst>
            </c:dLbl>
            <c:dLbl>
              <c:idx val="1"/>
              <c:layout>
                <c:manualLayout>
                  <c:x val="0.25294514010088553"/>
                  <c:y val="0.10092583393997281"/>
                </c:manualLayout>
              </c:layout>
              <c:spPr>
                <a:noFill/>
                <a:ln>
                  <a:noFill/>
                </a:ln>
                <a:effectLst/>
              </c:spPr>
              <c:txPr>
                <a:bodyPr wrap="square" lIns="38100" tIns="19050" rIns="38100" bIns="19050" anchor="ctr" anchorCtr="0">
                  <a:noAutofit/>
                </a:bodyPr>
                <a:lstStyle/>
                <a:p>
                  <a:pPr algn="l">
                    <a:defRPr sz="110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49684503584529671"/>
                      <c:h val="4.9872039743918579E-2"/>
                    </c:manualLayout>
                  </c15:layout>
                </c:ext>
                <c:ext xmlns:c16="http://schemas.microsoft.com/office/drawing/2014/chart" uri="{C3380CC4-5D6E-409C-BE32-E72D297353CC}">
                  <c16:uniqueId val="{00000002-B1A9-417E-845A-48B752E6EEE0}"/>
                </c:ext>
              </c:extLst>
            </c:dLbl>
            <c:spPr>
              <a:noFill/>
              <a:ln>
                <a:noFill/>
              </a:ln>
              <a:effectLst/>
            </c:spPr>
            <c:showLegendKey val="0"/>
            <c:showVal val="1"/>
            <c:showCatName val="0"/>
            <c:showSerName val="0"/>
            <c:showPercent val="0"/>
            <c:showBubbleSize val="0"/>
            <c:separator>
</c:separator>
            <c:showLeaderLines val="0"/>
            <c:extLst>
              <c:ext xmlns:c15="http://schemas.microsoft.com/office/drawing/2012/chart" uri="{CE6537A1-D6FC-4f65-9D91-7224C49458BB}"/>
            </c:extLst>
          </c:dLbls>
          <c:val>
            <c:numRef>
              <c:f>'リンク切公表時非表示（グラフの添え物）'!$BB$67:$BB$68</c:f>
              <c:numCache>
                <c:formatCode>"（"0000"年度）"</c:formatCode>
                <c:ptCount val="2"/>
                <c:pt idx="0" formatCode="&quot;約&quot;#,##0">
                  <c:v>4480</c:v>
                </c:pt>
                <c:pt idx="1">
                  <c:v>2017</c:v>
                </c:pt>
              </c:numCache>
            </c:numRef>
          </c:val>
          <c:extLst>
            <c:ext xmlns:c16="http://schemas.microsoft.com/office/drawing/2014/chart" uri="{C3380CC4-5D6E-409C-BE32-E72D297353CC}">
              <c16:uniqueId val="{00000000-AE74-467D-ABEB-D5CA3C42956C}"/>
            </c:ext>
          </c:extLst>
        </c:ser>
        <c:ser>
          <c:idx val="0"/>
          <c:order val="1"/>
          <c:tx>
            <c:strRef>
              <c:f>'14.Household (per household)'!$BB$49</c:f>
              <c:strCache>
                <c:ptCount val="1"/>
                <c:pt idx="0">
                  <c:v>2017</c:v>
                </c:pt>
              </c:strCache>
            </c:strRef>
          </c:tx>
          <c:spPr>
            <a:ln>
              <a:solidFill>
                <a:sysClr val="windowText" lastClr="000000"/>
              </a:solidFill>
            </a:ln>
          </c:spPr>
          <c:dLbls>
            <c:dLbl>
              <c:idx val="0"/>
              <c:layout>
                <c:manualLayout>
                  <c:x val="-8.1133856506604706E-5"/>
                  <c:y val="-3.4060683413847546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5439815558445958E-2"/>
                      <c:h val="8.0928042762317604E-2"/>
                    </c:manualLayout>
                  </c15:layout>
                </c:ext>
                <c:ext xmlns:c16="http://schemas.microsoft.com/office/drawing/2014/chart" uri="{C3380CC4-5D6E-409C-BE32-E72D297353CC}">
                  <c16:uniqueId val="{00000000-E283-408C-AD03-DDADFEE26285}"/>
                </c:ext>
              </c:extLst>
            </c:dLbl>
            <c:dLbl>
              <c:idx val="1"/>
              <c:layout>
                <c:manualLayout>
                  <c:x val="0.1006108935472798"/>
                  <c:y val="-5.8918406089856747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5439901347275388E-2"/>
                      <c:h val="7.8502059581079128E-2"/>
                    </c:manualLayout>
                  </c15:layout>
                </c:ext>
                <c:ext xmlns:c16="http://schemas.microsoft.com/office/drawing/2014/chart" uri="{C3380CC4-5D6E-409C-BE32-E72D297353CC}">
                  <c16:uniqueId val="{00000001-E283-408C-AD03-DDADFEE26285}"/>
                </c:ext>
              </c:extLst>
            </c:dLbl>
            <c:dLbl>
              <c:idx val="3"/>
              <c:layout>
                <c:manualLayout>
                  <c:x val="-4.7440264861135974E-3"/>
                  <c:y val="-4.6679482770299223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E283-408C-AD03-DDADFEE26285}"/>
                </c:ext>
              </c:extLst>
            </c:dLbl>
            <c:dLbl>
              <c:idx val="4"/>
              <c:layout>
                <c:manualLayout>
                  <c:x val="-4.3982416839472581E-17"/>
                  <c:y val="-1.188021969613204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134-45ED-8A98-3530653CBDCD}"/>
                </c:ext>
              </c:extLst>
            </c:dLbl>
            <c:dLbl>
              <c:idx val="5"/>
              <c:layout>
                <c:manualLayout>
                  <c:x val="4.6898958218613649E-3"/>
                  <c:y val="1.188021969613204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E283-408C-AD03-DDADFEE26285}"/>
                </c:ext>
              </c:extLst>
            </c:dLbl>
            <c:dLbl>
              <c:idx val="6"/>
              <c:layout>
                <c:manualLayout>
                  <c:x val="-5.8922636837112812E-3"/>
                  <c:y val="-9.6450545825936262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E283-408C-AD03-DDADFEE26285}"/>
                </c:ext>
              </c:extLst>
            </c:dLbl>
            <c:dLbl>
              <c:idx val="7"/>
              <c:layout>
                <c:manualLayout>
                  <c:x val="-7.915037456648464E-5"/>
                  <c:y val="-0.11120877212971554"/>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E283-408C-AD03-DDADFEE26285}"/>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'14.Household (per household)'!$W$51:$W$58</c:f>
              <c:strCache>
                <c:ptCount val="8"/>
                <c:pt idx="0">
                  <c:v>暖房</c:v>
                </c:pt>
                <c:pt idx="1">
                  <c:v>冷房</c:v>
                </c:pt>
                <c:pt idx="2">
                  <c:v>給湯</c:v>
                </c:pt>
                <c:pt idx="3">
                  <c:v>厨房</c:v>
                </c:pt>
                <c:pt idx="4">
                  <c:v>動力他</c:v>
                </c:pt>
                <c:pt idx="5">
                  <c:v>自家用乗用車</c:v>
                </c:pt>
                <c:pt idx="6">
                  <c:v>一般廃棄物</c:v>
                </c:pt>
                <c:pt idx="7">
                  <c:v>水道</c:v>
                </c:pt>
              </c:strCache>
            </c:strRef>
          </c:cat>
          <c:val>
            <c:numRef>
              <c:f>'14.Household (per household)'!$BB$51:$BB$58</c:f>
              <c:numCache>
                <c:formatCode>0.0%</c:formatCode>
                <c:ptCount val="8"/>
                <c:pt idx="0">
                  <c:v>0.15708820068667667</c:v>
                </c:pt>
                <c:pt idx="1">
                  <c:v>2.3457476814149326E-2</c:v>
                </c:pt>
                <c:pt idx="2">
                  <c:v>0.1507008888139609</c:v>
                </c:pt>
                <c:pt idx="3">
                  <c:v>5.5816734304991032E-2</c:v>
                </c:pt>
                <c:pt idx="4">
                  <c:v>0.32724913466832944</c:v>
                </c:pt>
                <c:pt idx="5">
                  <c:v>0.23328148975085333</c:v>
                </c:pt>
                <c:pt idx="6">
                  <c:v>3.4816267568806875E-2</c:v>
                </c:pt>
                <c:pt idx="7">
                  <c:v>1.7589807392232409E-2</c:v>
                </c:pt>
              </c:numCache>
            </c:numRef>
          </c:val>
          <c:extLst>
            <c:ext xmlns:c16="http://schemas.microsoft.com/office/drawing/2014/chart" uri="{C3380CC4-5D6E-409C-BE32-E72D297353CC}">
              <c16:uniqueId val="{00000006-E283-408C-AD03-DDADFEE26285}"/>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ln>
      <a:noFill/>
    </a:ln>
  </c:spPr>
  <c:printSettings>
    <c:headerFooter alignWithMargins="0"/>
    <c:pageMargins b="0.98399999999999999" l="0.78700000000000003" r="0.78700000000000003" t="0.98399999999999999" header="0.51200000000000001" footer="0.51200000000000001"/>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日本語用のフォントを使用)"/>
              </a:defRPr>
            </a:pPr>
            <a:r>
              <a:rPr lang="ja-JP" altLang="ja-JP" sz="1600" b="1" i="0" u="none" strike="noStrike" baseline="0">
                <a:latin typeface="+mn-ea"/>
              </a:rPr>
              <a:t>家庭からの</a:t>
            </a:r>
            <a:r>
              <a:rPr lang="en-US" altLang="ja-JP" sz="1600" b="1" i="0" u="none" strike="noStrike" baseline="0">
                <a:latin typeface="+mn-ea"/>
              </a:rPr>
              <a:t>CO</a:t>
            </a:r>
            <a:r>
              <a:rPr lang="en-US" altLang="ja-JP" sz="1600" b="1" i="0" u="none" strike="noStrike" baseline="-25000">
                <a:latin typeface="+mn-ea"/>
              </a:rPr>
              <a:t>2</a:t>
            </a:r>
            <a:r>
              <a:rPr lang="en-US" altLang="ja-JP" sz="1600" b="1" i="0" u="none" strike="noStrike" baseline="0">
                <a:latin typeface="+mn-ea"/>
              </a:rPr>
              <a:t> </a:t>
            </a:r>
            <a:r>
              <a:rPr lang="ja-JP" altLang="ja-JP" sz="1600" b="1" i="0" u="none" strike="noStrike" baseline="0">
                <a:latin typeface="+mn-ea"/>
              </a:rPr>
              <a:t>排出量（燃料種別）</a:t>
            </a:r>
            <a:endParaRPr lang="ja-JP" altLang="en-US" sz="1600">
              <a:latin typeface="+mn-ea"/>
            </a:endParaRPr>
          </a:p>
        </c:rich>
      </c:tx>
      <c:overlay val="0"/>
    </c:title>
    <c:autoTitleDeleted val="0"/>
    <c:plotArea>
      <c:layout>
        <c:manualLayout>
          <c:layoutTarget val="inner"/>
          <c:xMode val="edge"/>
          <c:yMode val="edge"/>
          <c:x val="0.13289041666666671"/>
          <c:y val="0.16343518518518532"/>
          <c:w val="0.72561222222222221"/>
          <c:h val="0.6638311111111117"/>
        </c:manualLayout>
      </c:layout>
      <c:barChart>
        <c:barDir val="col"/>
        <c:grouping val="stacked"/>
        <c:varyColors val="0"/>
        <c:ser>
          <c:idx val="0"/>
          <c:order val="0"/>
          <c:tx>
            <c:strRef>
              <c:f>'14.Household (per household)'!$W$11</c:f>
              <c:strCache>
                <c:ptCount val="1"/>
                <c:pt idx="0">
                  <c:v>石炭等</c:v>
                </c:pt>
              </c:strCache>
            </c:strRef>
          </c:tx>
          <c:spPr>
            <a:ln>
              <a:solidFill>
                <a:sysClr val="windowText" lastClr="000000"/>
              </a:solidFill>
            </a:ln>
          </c:spPr>
          <c:invertIfNegative val="0"/>
          <c:cat>
            <c:numRef>
              <c:f>'14.Household (per household)'!$AA$9:$BE$9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'14.Household (per household)'!$AA$11:$BE$11</c:f>
              <c:numCache>
                <c:formatCode>#,##0.0_);[Red]\(#,##0.0\)</c:formatCode>
                <c:ptCount val="28"/>
                <c:pt idx="0">
                  <c:v>7.4215025951195326</c:v>
                </c:pt>
                <c:pt idx="1">
                  <c:v>6.4867826013252987</c:v>
                </c:pt>
                <c:pt idx="2">
                  <c:v>8.5648537586258531</c:v>
                </c:pt>
                <c:pt idx="3">
                  <c:v>7.0403777308557718</c:v>
                </c:pt>
                <c:pt idx="4">
                  <c:v>5.0876338718438836</c:v>
                </c:pt>
                <c:pt idx="5">
                  <c:v>3.9327702244142171</c:v>
                </c:pt>
                <c:pt idx="6">
                  <c:v>5.5919947812981414</c:v>
                </c:pt>
                <c:pt idx="7">
                  <c:v>4.5068595214685283</c:v>
                </c:pt>
                <c:pt idx="8">
                  <c:v>2.8571129947106075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DE6C-467E-AB1B-D49E7093164E}"/>
            </c:ext>
          </c:extLst>
        </c:ser>
        <c:ser>
          <c:idx val="1"/>
          <c:order val="1"/>
          <c:tx>
            <c:strRef>
              <c:f>'14.Household (per household)'!$W$12</c:f>
              <c:strCache>
                <c:ptCount val="1"/>
                <c:pt idx="0">
                  <c:v>灯油</c:v>
                </c:pt>
              </c:strCache>
            </c:strRef>
          </c:tx>
          <c:spPr>
            <a:ln>
              <a:solidFill>
                <a:sysClr val="windowText" lastClr="000000"/>
              </a:solidFill>
            </a:ln>
          </c:spPr>
          <c:invertIfNegative val="0"/>
          <c:cat>
            <c:numRef>
              <c:f>'14.Household (per household)'!$AA$9:$BE$9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'14.Household (per household)'!$AA$12:$BE$12</c:f>
              <c:numCache>
                <c:formatCode>#,##0_);[Red]\(#,##0\)</c:formatCode>
                <c:ptCount val="28"/>
                <c:pt idx="0">
                  <c:v>632.60012463533508</c:v>
                </c:pt>
                <c:pt idx="1">
                  <c:v>618.06473518248697</c:v>
                </c:pt>
                <c:pt idx="2">
                  <c:v>651.95738494853174</c:v>
                </c:pt>
                <c:pt idx="3">
                  <c:v>678.68955935372628</c:v>
                </c:pt>
                <c:pt idx="4">
                  <c:v>653.18013531545284</c:v>
                </c:pt>
                <c:pt idx="5">
                  <c:v>686.65074607221163</c:v>
                </c:pt>
                <c:pt idx="6">
                  <c:v>714.96689479257452</c:v>
                </c:pt>
                <c:pt idx="7">
                  <c:v>656.15705197218733</c:v>
                </c:pt>
                <c:pt idx="8">
                  <c:v>639.58513459988376</c:v>
                </c:pt>
                <c:pt idx="9">
                  <c:v>659.01598636522147</c:v>
                </c:pt>
                <c:pt idx="10">
                  <c:v>715.95949535352747</c:v>
                </c:pt>
                <c:pt idx="11">
                  <c:v>650.61301907032532</c:v>
                </c:pt>
                <c:pt idx="12">
                  <c:v>683.85440872538595</c:v>
                </c:pt>
                <c:pt idx="13">
                  <c:v>590.98227680714979</c:v>
                </c:pt>
                <c:pt idx="14">
                  <c:v>623.81841580062962</c:v>
                </c:pt>
                <c:pt idx="15">
                  <c:v>651.06546993469431</c:v>
                </c:pt>
                <c:pt idx="16">
                  <c:v>571.32530822564161</c:v>
                </c:pt>
                <c:pt idx="17">
                  <c:v>542.4973675938993</c:v>
                </c:pt>
                <c:pt idx="18">
                  <c:v>492.98578212473086</c:v>
                </c:pt>
                <c:pt idx="19">
                  <c:v>489.09127258266062</c:v>
                </c:pt>
                <c:pt idx="20">
                  <c:v>519.11099713210297</c:v>
                </c:pt>
                <c:pt idx="21">
                  <c:v>506.23968473026241</c:v>
                </c:pt>
                <c:pt idx="22">
                  <c:v>481.72306441495033</c:v>
                </c:pt>
                <c:pt idx="23">
                  <c:v>451.96854451214244</c:v>
                </c:pt>
                <c:pt idx="24">
                  <c:v>421.39003963939791</c:v>
                </c:pt>
                <c:pt idx="25">
                  <c:v>391.66522436231355</c:v>
                </c:pt>
                <c:pt idx="26">
                  <c:v>397.6037589927904</c:v>
                </c:pt>
                <c:pt idx="27">
                  <c:v>423.44282286311483</c:v>
                </c:pt>
              </c:numCache>
            </c:numRef>
          </c:val>
          <c:extLst>
            <c:ext xmlns:c16="http://schemas.microsoft.com/office/drawing/2014/chart" uri="{C3380CC4-5D6E-409C-BE32-E72D297353CC}">
              <c16:uniqueId val="{00000001-DE6C-467E-AB1B-D49E7093164E}"/>
            </c:ext>
          </c:extLst>
        </c:ser>
        <c:ser>
          <c:idx val="2"/>
          <c:order val="2"/>
          <c:tx>
            <c:strRef>
              <c:f>'14.Household (per household)'!$W$13</c:f>
              <c:strCache>
                <c:ptCount val="1"/>
                <c:pt idx="0">
                  <c:v>LPG</c:v>
                </c:pt>
              </c:strCache>
            </c:strRef>
          </c:tx>
          <c:spPr>
            <a:ln>
              <a:solidFill>
                <a:sysClr val="windowText" lastClr="000000"/>
              </a:solidFill>
            </a:ln>
          </c:spPr>
          <c:invertIfNegative val="0"/>
          <c:cat>
            <c:numRef>
              <c:f>'14.Household (per household)'!$AA$9:$BE$9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'14.Household (per household)'!$AA$13:$BE$13</c:f>
              <c:numCache>
                <c:formatCode>#,##0_);[Red]\(#,##0\)</c:formatCode>
                <c:ptCount val="28"/>
                <c:pt idx="0">
                  <c:v>314.57778813977933</c:v>
                </c:pt>
                <c:pt idx="1">
                  <c:v>319.49115691302018</c:v>
                </c:pt>
                <c:pt idx="2">
                  <c:v>319.83841143587875</c:v>
                </c:pt>
                <c:pt idx="3">
                  <c:v>334.43704148264675</c:v>
                </c:pt>
                <c:pt idx="4">
                  <c:v>338.69645784553057</c:v>
                </c:pt>
                <c:pt idx="5">
                  <c:v>341.49384603647803</c:v>
                </c:pt>
                <c:pt idx="6">
                  <c:v>343.22213376721021</c:v>
                </c:pt>
                <c:pt idx="7">
                  <c:v>326.9303718705695</c:v>
                </c:pt>
                <c:pt idx="8">
                  <c:v>334.87351206238776</c:v>
                </c:pt>
                <c:pt idx="9">
                  <c:v>332.46410127736351</c:v>
                </c:pt>
                <c:pt idx="10">
                  <c:v>330.24471869523967</c:v>
                </c:pt>
                <c:pt idx="11">
                  <c:v>313.86781794307069</c:v>
                </c:pt>
                <c:pt idx="12">
                  <c:v>311.48366804613471</c:v>
                </c:pt>
                <c:pt idx="13">
                  <c:v>323.52476477507412</c:v>
                </c:pt>
                <c:pt idx="14">
                  <c:v>294.8421452045099</c:v>
                </c:pt>
                <c:pt idx="15">
                  <c:v>282.36731554000295</c:v>
                </c:pt>
                <c:pt idx="16">
                  <c:v>277.81841497961847</c:v>
                </c:pt>
                <c:pt idx="17">
                  <c:v>279.35810999153</c:v>
                </c:pt>
                <c:pt idx="18">
                  <c:v>260.52038104014304</c:v>
                </c:pt>
                <c:pt idx="19">
                  <c:v>252.1383072491341</c:v>
                </c:pt>
                <c:pt idx="20">
                  <c:v>263.89258515671185</c:v>
                </c:pt>
                <c:pt idx="21">
                  <c:v>240.50325799927572</c:v>
                </c:pt>
                <c:pt idx="22">
                  <c:v>248.07237296564918</c:v>
                </c:pt>
                <c:pt idx="23">
                  <c:v>240.61140668582433</c:v>
                </c:pt>
                <c:pt idx="24">
                  <c:v>224.00809399838801</c:v>
                </c:pt>
                <c:pt idx="25">
                  <c:v>217.3700257519379</c:v>
                </c:pt>
                <c:pt idx="26">
                  <c:v>204.03513167479048</c:v>
                </c:pt>
                <c:pt idx="27">
                  <c:v>215.82479985311761</c:v>
                </c:pt>
              </c:numCache>
            </c:numRef>
          </c:val>
          <c:extLst>
            <c:ext xmlns:c16="http://schemas.microsoft.com/office/drawing/2014/chart" uri="{C3380CC4-5D6E-409C-BE32-E72D297353CC}">
              <c16:uniqueId val="{00000002-DE6C-467E-AB1B-D49E7093164E}"/>
            </c:ext>
          </c:extLst>
        </c:ser>
        <c:ser>
          <c:idx val="3"/>
          <c:order val="3"/>
          <c:tx>
            <c:strRef>
              <c:f>'14.Household (per household)'!$W$14</c:f>
              <c:strCache>
                <c:ptCount val="1"/>
                <c:pt idx="0">
                  <c:v>都市ガス</c:v>
                </c:pt>
              </c:strCache>
            </c:strRef>
          </c:tx>
          <c:spPr>
            <a:ln>
              <a:solidFill>
                <a:sysClr val="windowText" lastClr="000000"/>
              </a:solidFill>
            </a:ln>
          </c:spPr>
          <c:invertIfNegative val="0"/>
          <c:cat>
            <c:numRef>
              <c:f>'14.Household (per household)'!$AA$9:$BE$9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'14.Household (per household)'!$AA$14:$BE$14</c:f>
              <c:numCache>
                <c:formatCode>#,##0_);[Red]\(#,##0\)</c:formatCode>
                <c:ptCount val="28"/>
                <c:pt idx="0">
                  <c:v>437.04467934665786</c:v>
                </c:pt>
                <c:pt idx="1">
                  <c:v>452.66388990236766</c:v>
                </c:pt>
                <c:pt idx="2">
                  <c:v>463.98021202806979</c:v>
                </c:pt>
                <c:pt idx="3">
                  <c:v>483.14190602241177</c:v>
                </c:pt>
                <c:pt idx="4">
                  <c:v>446.06397906272463</c:v>
                </c:pt>
                <c:pt idx="5">
                  <c:v>473.07055844650245</c:v>
                </c:pt>
                <c:pt idx="6">
                  <c:v>472.1128895382073</c:v>
                </c:pt>
                <c:pt idx="7">
                  <c:v>458.13442624515312</c:v>
                </c:pt>
                <c:pt idx="8">
                  <c:v>449.14914430268408</c:v>
                </c:pt>
                <c:pt idx="9">
                  <c:v>454.93433987159818</c:v>
                </c:pt>
                <c:pt idx="10">
                  <c:v>458.03122161023396</c:v>
                </c:pt>
                <c:pt idx="11">
                  <c:v>444.98158198857885</c:v>
                </c:pt>
                <c:pt idx="12">
                  <c:v>452.76886065132823</c:v>
                </c:pt>
                <c:pt idx="13">
                  <c:v>448.21274466784416</c:v>
                </c:pt>
                <c:pt idx="14">
                  <c:v>431.15287433108409</c:v>
                </c:pt>
                <c:pt idx="15">
                  <c:v>444.11548391482052</c:v>
                </c:pt>
                <c:pt idx="16">
                  <c:v>429.50978527442084</c:v>
                </c:pt>
                <c:pt idx="17">
                  <c:v>428.1025878035806</c:v>
                </c:pt>
                <c:pt idx="18">
                  <c:v>413.4132279255478</c:v>
                </c:pt>
                <c:pt idx="19">
                  <c:v>408.46451513898222</c:v>
                </c:pt>
                <c:pt idx="20">
                  <c:v>410.98750274086336</c:v>
                </c:pt>
                <c:pt idx="21">
                  <c:v>407.75633144928247</c:v>
                </c:pt>
                <c:pt idx="22">
                  <c:v>397.60776141392438</c:v>
                </c:pt>
                <c:pt idx="23">
                  <c:v>385.46902041231209</c:v>
                </c:pt>
                <c:pt idx="24">
                  <c:v>382.99318896559009</c:v>
                </c:pt>
                <c:pt idx="25">
                  <c:v>363.61725504201962</c:v>
                </c:pt>
                <c:pt idx="26">
                  <c:v>367.71029039447166</c:v>
                </c:pt>
                <c:pt idx="27">
                  <c:v>382.4375137277716</c:v>
                </c:pt>
              </c:numCache>
            </c:numRef>
          </c:val>
          <c:extLst>
            <c:ext xmlns:c16="http://schemas.microsoft.com/office/drawing/2014/chart" uri="{C3380CC4-5D6E-409C-BE32-E72D297353CC}">
              <c16:uniqueId val="{00000003-DE6C-467E-AB1B-D49E7093164E}"/>
            </c:ext>
          </c:extLst>
        </c:ser>
        <c:ser>
          <c:idx val="4"/>
          <c:order val="4"/>
          <c:tx>
            <c:strRef>
              <c:f>'14.Household (per household)'!$W$15</c:f>
              <c:strCache>
                <c:ptCount val="1"/>
                <c:pt idx="0">
                  <c:v>電力</c:v>
                </c:pt>
              </c:strCache>
            </c:strRef>
          </c:tx>
          <c:spPr>
            <a:ln>
              <a:solidFill>
                <a:sysClr val="windowText" lastClr="000000"/>
              </a:solidFill>
            </a:ln>
          </c:spPr>
          <c:invertIfNegative val="0"/>
          <c:cat>
            <c:numRef>
              <c:f>'14.Household (per household)'!$AA$9:$BE$9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'14.Household (per household)'!$AA$15:$BE$15</c:f>
              <c:numCache>
                <c:formatCode>#,##0_);[Red]\(#,##0\)</c:formatCode>
                <c:ptCount val="28"/>
                <c:pt idx="0">
                  <c:v>1731.9174616385253</c:v>
                </c:pt>
                <c:pt idx="1">
                  <c:v>1721.6007780248817</c:v>
                </c:pt>
                <c:pt idx="2">
                  <c:v>1788.3333201468774</c:v>
                </c:pt>
                <c:pt idx="3">
                  <c:v>1673.2692764866024</c:v>
                </c:pt>
                <c:pt idx="4">
                  <c:v>1907.7361680714387</c:v>
                </c:pt>
                <c:pt idx="5">
                  <c:v>1845.5367399282243</c:v>
                </c:pt>
                <c:pt idx="6">
                  <c:v>1825.5801856475036</c:v>
                </c:pt>
                <c:pt idx="7">
                  <c:v>1762.0239856739879</c:v>
                </c:pt>
                <c:pt idx="8">
                  <c:v>1680.9568064741179</c:v>
                </c:pt>
                <c:pt idx="9">
                  <c:v>1771.6297157567244</c:v>
                </c:pt>
                <c:pt idx="10">
                  <c:v>1734.5492184603647</c:v>
                </c:pt>
                <c:pt idx="11">
                  <c:v>1723.0115577145373</c:v>
                </c:pt>
                <c:pt idx="12">
                  <c:v>1864.3524811791999</c:v>
                </c:pt>
                <c:pt idx="13">
                  <c:v>1960.3956385133383</c:v>
                </c:pt>
                <c:pt idx="14">
                  <c:v>1905.4845471628894</c:v>
                </c:pt>
                <c:pt idx="15">
                  <c:v>1956.8093908379451</c:v>
                </c:pt>
                <c:pt idx="16">
                  <c:v>1851.2263911992741</c:v>
                </c:pt>
                <c:pt idx="17">
                  <c:v>2050.980114425352</c:v>
                </c:pt>
                <c:pt idx="18">
                  <c:v>2008.9371341824417</c:v>
                </c:pt>
                <c:pt idx="19">
                  <c:v>1882.4004280425163</c:v>
                </c:pt>
                <c:pt idx="20">
                  <c:v>2130.0843931753539</c:v>
                </c:pt>
                <c:pt idx="21">
                  <c:v>2422.0722947055679</c:v>
                </c:pt>
                <c:pt idx="22">
                  <c:v>2685.2679444109458</c:v>
                </c:pt>
                <c:pt idx="23">
                  <c:v>2634.9985182231244</c:v>
                </c:pt>
                <c:pt idx="24">
                  <c:v>2404.557136555823</c:v>
                </c:pt>
                <c:pt idx="25">
                  <c:v>2307.3966294437437</c:v>
                </c:pt>
                <c:pt idx="26">
                  <c:v>2241.4572594948909</c:v>
                </c:pt>
                <c:pt idx="27">
                  <c:v>2177.4299806331455</c:v>
                </c:pt>
              </c:numCache>
            </c:numRef>
          </c:val>
          <c:extLst>
            <c:ext xmlns:c16="http://schemas.microsoft.com/office/drawing/2014/chart" uri="{C3380CC4-5D6E-409C-BE32-E72D297353CC}">
              <c16:uniqueId val="{00000004-DE6C-467E-AB1B-D49E7093164E}"/>
            </c:ext>
          </c:extLst>
        </c:ser>
        <c:ser>
          <c:idx val="5"/>
          <c:order val="5"/>
          <c:tx>
            <c:strRef>
              <c:f>'14.Household (per household)'!$W$16</c:f>
              <c:strCache>
                <c:ptCount val="1"/>
                <c:pt idx="0">
                  <c:v>熱</c:v>
                </c:pt>
              </c:strCache>
            </c:strRef>
          </c:tx>
          <c:spPr>
            <a:ln>
              <a:solidFill>
                <a:sysClr val="windowText" lastClr="000000"/>
              </a:solidFill>
            </a:ln>
          </c:spPr>
          <c:invertIfNegative val="0"/>
          <c:cat>
            <c:numRef>
              <c:f>'14.Household (per household)'!$AA$9:$BE$9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'14.Household (per household)'!$AA$16:$BE$16</c:f>
              <c:numCache>
                <c:formatCode>#,##0.0_);[Red]\(#,##0.0\)</c:formatCode>
                <c:ptCount val="28"/>
                <c:pt idx="0">
                  <c:v>2.5928519723379284</c:v>
                </c:pt>
                <c:pt idx="1">
                  <c:v>2.2933376927761606</c:v>
                </c:pt>
                <c:pt idx="2">
                  <c:v>2.3254901139141291</c:v>
                </c:pt>
                <c:pt idx="3">
                  <c:v>2.1895750761794837</c:v>
                </c:pt>
                <c:pt idx="4">
                  <c:v>2.0380436180810428</c:v>
                </c:pt>
                <c:pt idx="5">
                  <c:v>1.9289613937238295</c:v>
                </c:pt>
                <c:pt idx="6">
                  <c:v>1.8185140731467448</c:v>
                </c:pt>
                <c:pt idx="7">
                  <c:v>1.6502932709189804</c:v>
                </c:pt>
                <c:pt idx="8">
                  <c:v>1.587417390684783</c:v>
                </c:pt>
                <c:pt idx="9">
                  <c:v>1.6047263378417016</c:v>
                </c:pt>
                <c:pt idx="10">
                  <c:v>1.5436067706254968</c:v>
                </c:pt>
                <c:pt idx="11">
                  <c:v>1.4342344394170308</c:v>
                </c:pt>
                <c:pt idx="12">
                  <c:v>1.4844391642778763</c:v>
                </c:pt>
                <c:pt idx="13">
                  <c:v>1.4969512661484476</c:v>
                </c:pt>
                <c:pt idx="14">
                  <c:v>1.4308582528578568</c:v>
                </c:pt>
                <c:pt idx="15">
                  <c:v>1.5088569087863273</c:v>
                </c:pt>
                <c:pt idx="16">
                  <c:v>1.4112968028350594</c:v>
                </c:pt>
                <c:pt idx="17">
                  <c:v>1.4980613683816593</c:v>
                </c:pt>
                <c:pt idx="18">
                  <c:v>1.4231584764885283</c:v>
                </c:pt>
                <c:pt idx="19">
                  <c:v>1.3266692714933073</c:v>
                </c:pt>
                <c:pt idx="20">
                  <c:v>1.3123252902599798</c:v>
                </c:pt>
                <c:pt idx="21">
                  <c:v>1.3461250877690327</c:v>
                </c:pt>
                <c:pt idx="22">
                  <c:v>1.3116161469460239</c:v>
                </c:pt>
                <c:pt idx="23">
                  <c:v>1.2704466078879597</c:v>
                </c:pt>
                <c:pt idx="24">
                  <c:v>1.1667706904016104</c:v>
                </c:pt>
                <c:pt idx="25">
                  <c:v>1.1021622467476697</c:v>
                </c:pt>
                <c:pt idx="26">
                  <c:v>1.0965410323438478</c:v>
                </c:pt>
                <c:pt idx="27">
                  <c:v>1.0704980144074709</c:v>
                </c:pt>
              </c:numCache>
            </c:numRef>
          </c:val>
          <c:extLst>
            <c:ext xmlns:c16="http://schemas.microsoft.com/office/drawing/2014/chart" uri="{C3380CC4-5D6E-409C-BE32-E72D297353CC}">
              <c16:uniqueId val="{00000005-DE6C-467E-AB1B-D49E7093164E}"/>
            </c:ext>
          </c:extLst>
        </c:ser>
        <c:ser>
          <c:idx val="6"/>
          <c:order val="6"/>
          <c:tx>
            <c:strRef>
              <c:f>'14.Household (per household)'!$W$17</c:f>
              <c:strCache>
                <c:ptCount val="1"/>
                <c:pt idx="0">
                  <c:v>ガソリン</c:v>
                </c:pt>
              </c:strCache>
            </c:strRef>
          </c:tx>
          <c:spPr>
            <a:ln>
              <a:solidFill>
                <a:sysClr val="windowText" lastClr="000000"/>
              </a:solidFill>
            </a:ln>
          </c:spPr>
          <c:invertIfNegative val="0"/>
          <c:cat>
            <c:numRef>
              <c:f>'14.Household (per household)'!$AA$9:$BE$9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'14.Household (per household)'!$AA$17:$BE$17</c:f>
              <c:numCache>
                <c:formatCode>#,##0_);[Red]\(#,##0\)</c:formatCode>
                <c:ptCount val="28"/>
                <c:pt idx="0">
                  <c:v>1019.8366364956281</c:v>
                </c:pt>
                <c:pt idx="1">
                  <c:v>986.89026087831712</c:v>
                </c:pt>
                <c:pt idx="2">
                  <c:v>1108.796550400669</c:v>
                </c:pt>
                <c:pt idx="3">
                  <c:v>1154.5485063309136</c:v>
                </c:pt>
                <c:pt idx="4">
                  <c:v>1239.626448979091</c:v>
                </c:pt>
                <c:pt idx="5">
                  <c:v>1220.3636495085423</c:v>
                </c:pt>
                <c:pt idx="6">
                  <c:v>1297.3287524028185</c:v>
                </c:pt>
                <c:pt idx="7">
                  <c:v>1179.501300891736</c:v>
                </c:pt>
                <c:pt idx="8">
                  <c:v>1254.7345334011532</c:v>
                </c:pt>
                <c:pt idx="9">
                  <c:v>1321.3592002855567</c:v>
                </c:pt>
                <c:pt idx="10">
                  <c:v>1369.3615176528419</c:v>
                </c:pt>
                <c:pt idx="11">
                  <c:v>1353.4424308313723</c:v>
                </c:pt>
                <c:pt idx="12">
                  <c:v>1384.6215427039172</c:v>
                </c:pt>
                <c:pt idx="13">
                  <c:v>1415.5710727742285</c:v>
                </c:pt>
                <c:pt idx="14">
                  <c:v>1385.9829162025296</c:v>
                </c:pt>
                <c:pt idx="15">
                  <c:v>1351.4288759225317</c:v>
                </c:pt>
                <c:pt idx="16">
                  <c:v>1326.5722370984622</c:v>
                </c:pt>
                <c:pt idx="17">
                  <c:v>1305.6679336700233</c:v>
                </c:pt>
                <c:pt idx="18">
                  <c:v>1312.7093659148063</c:v>
                </c:pt>
                <c:pt idx="19">
                  <c:v>1243.2437293526305</c:v>
                </c:pt>
                <c:pt idx="20">
                  <c:v>1232.7369366416674</c:v>
                </c:pt>
                <c:pt idx="21">
                  <c:v>1188.5944306315955</c:v>
                </c:pt>
                <c:pt idx="22">
                  <c:v>1189.209328640801</c:v>
                </c:pt>
                <c:pt idx="23">
                  <c:v>1133.3614149255759</c:v>
                </c:pt>
                <c:pt idx="24">
                  <c:v>1052.9511093437986</c:v>
                </c:pt>
                <c:pt idx="25">
                  <c:v>1043.7327247168905</c:v>
                </c:pt>
                <c:pt idx="26">
                  <c:v>990.03528047946986</c:v>
                </c:pt>
                <c:pt idx="27">
                  <c:v>998.88993935969233</c:v>
                </c:pt>
              </c:numCache>
            </c:numRef>
          </c:val>
          <c:extLst>
            <c:ext xmlns:c16="http://schemas.microsoft.com/office/drawing/2014/chart" uri="{C3380CC4-5D6E-409C-BE32-E72D297353CC}">
              <c16:uniqueId val="{00000006-DE6C-467E-AB1B-D49E7093164E}"/>
            </c:ext>
          </c:extLst>
        </c:ser>
        <c:ser>
          <c:idx val="7"/>
          <c:order val="7"/>
          <c:tx>
            <c:strRef>
              <c:f>'14.Household (per household)'!$W$18</c:f>
              <c:strCache>
                <c:ptCount val="1"/>
                <c:pt idx="0">
                  <c:v>軽油</c:v>
                </c:pt>
              </c:strCache>
            </c:strRef>
          </c:tx>
          <c:spPr>
            <a:ln>
              <a:solidFill>
                <a:sysClr val="windowText" lastClr="000000"/>
              </a:solidFill>
            </a:ln>
          </c:spPr>
          <c:invertIfNegative val="0"/>
          <c:cat>
            <c:numRef>
              <c:f>'14.Household (per household)'!$AA$9:$BE$9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'14.Household (per household)'!$AA$18:$BE$18</c:f>
              <c:numCache>
                <c:formatCode>#,##0_);[Red]\(#,##0\)</c:formatCode>
                <c:ptCount val="28"/>
                <c:pt idx="0">
                  <c:v>161.3843025547157</c:v>
                </c:pt>
                <c:pt idx="1">
                  <c:v>173.79632685033178</c:v>
                </c:pt>
                <c:pt idx="2">
                  <c:v>210.94373331042183</c:v>
                </c:pt>
                <c:pt idx="3">
                  <c:v>242.05667637479002</c:v>
                </c:pt>
                <c:pt idx="4">
                  <c:v>284.2500162047188</c:v>
                </c:pt>
                <c:pt idx="5">
                  <c:v>291.07503586748965</c:v>
                </c:pt>
                <c:pt idx="6">
                  <c:v>311.51725762645907</c:v>
                </c:pt>
                <c:pt idx="7">
                  <c:v>272.9825184420302</c:v>
                </c:pt>
                <c:pt idx="8">
                  <c:v>274.27610435651525</c:v>
                </c:pt>
                <c:pt idx="9">
                  <c:v>268.86769306977499</c:v>
                </c:pt>
                <c:pt idx="10">
                  <c:v>246.16330205000995</c:v>
                </c:pt>
                <c:pt idx="11">
                  <c:v>227.25319807483046</c:v>
                </c:pt>
                <c:pt idx="12">
                  <c:v>201.33911468994057</c:v>
                </c:pt>
                <c:pt idx="13">
                  <c:v>180.84642911312426</c:v>
                </c:pt>
                <c:pt idx="14">
                  <c:v>164.62739661972708</c:v>
                </c:pt>
                <c:pt idx="15">
                  <c:v>140.05004897622428</c:v>
                </c:pt>
                <c:pt idx="16">
                  <c:v>111.07434439325205</c:v>
                </c:pt>
                <c:pt idx="17" formatCode="#,##0.0_);[Red]\(#,##0.0\)">
                  <c:v>91.893359271282165</c:v>
                </c:pt>
                <c:pt idx="18" formatCode="#,##0.0_);[Red]\(#,##0.0\)">
                  <c:v>76.860013976969526</c:v>
                </c:pt>
                <c:pt idx="19" formatCode="#,##0.0_);[Red]\(#,##0.0\)">
                  <c:v>59.153805756313588</c:v>
                </c:pt>
                <c:pt idx="20" formatCode="#,##0.0_);[Red]\(#,##0.0\)">
                  <c:v>54.158144961215513</c:v>
                </c:pt>
                <c:pt idx="21" formatCode="#,##0.0_);[Red]\(#,##0.0\)">
                  <c:v>50.918068814118577</c:v>
                </c:pt>
                <c:pt idx="22" formatCode="#,##0.0_);[Red]\(#,##0.0\)">
                  <c:v>46.553662677489918</c:v>
                </c:pt>
                <c:pt idx="23" formatCode="#,##0.0_);[Red]\(#,##0.0\)">
                  <c:v>46.433508846262143</c:v>
                </c:pt>
                <c:pt idx="24" formatCode="#,##0.0_);[Red]\(#,##0.0\)">
                  <c:v>43.696560239988685</c:v>
                </c:pt>
                <c:pt idx="25" formatCode="#,##0.0_);[Red]\(#,##0.0\)">
                  <c:v>45.704033539976599</c:v>
                </c:pt>
                <c:pt idx="26" formatCode="#,##0.0_);[Red]\(#,##0.0\)">
                  <c:v>43.790601453935217</c:v>
                </c:pt>
                <c:pt idx="27" formatCode="#,##0.0_);[Red]\(#,##0.0\)">
                  <c:v>46.23918973981008</c:v>
                </c:pt>
              </c:numCache>
            </c:numRef>
          </c:val>
          <c:extLst>
            <c:ext xmlns:c16="http://schemas.microsoft.com/office/drawing/2014/chart" uri="{C3380CC4-5D6E-409C-BE32-E72D297353CC}">
              <c16:uniqueId val="{00000007-DE6C-467E-AB1B-D49E7093164E}"/>
            </c:ext>
          </c:extLst>
        </c:ser>
        <c:ser>
          <c:idx val="8"/>
          <c:order val="8"/>
          <c:tx>
            <c:strRef>
              <c:f>'14.Household (per household)'!$W$19</c:f>
              <c:strCache>
                <c:ptCount val="1"/>
                <c:pt idx="0">
                  <c:v>一般廃棄物</c:v>
                </c:pt>
              </c:strCache>
            </c:strRef>
          </c:tx>
          <c:spPr>
            <a:ln>
              <a:solidFill>
                <a:sysClr val="windowText" lastClr="000000"/>
              </a:solidFill>
            </a:ln>
          </c:spPr>
          <c:invertIfNegative val="0"/>
          <c:cat>
            <c:numRef>
              <c:f>'14.Household (per household)'!$AA$9:$BE$9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'14.Household (per household)'!$AA$19:$BE$19</c:f>
              <c:numCache>
                <c:formatCode>#,##0_);[Red]\(#,##0\)</c:formatCode>
                <c:ptCount val="28"/>
                <c:pt idx="0">
                  <c:v>210.54199954075946</c:v>
                </c:pt>
                <c:pt idx="1">
                  <c:v>208.13925474889683</c:v>
                </c:pt>
                <c:pt idx="2">
                  <c:v>212.67697899339512</c:v>
                </c:pt>
                <c:pt idx="3">
                  <c:v>209.58735289243921</c:v>
                </c:pt>
                <c:pt idx="4">
                  <c:v>230.90459902232797</c:v>
                </c:pt>
                <c:pt idx="5">
                  <c:v>246.30516124883397</c:v>
                </c:pt>
                <c:pt idx="6">
                  <c:v>250.55881027655818</c:v>
                </c:pt>
                <c:pt idx="7">
                  <c:v>251.01717342572934</c:v>
                </c:pt>
                <c:pt idx="8">
                  <c:v>252.22077296253141</c:v>
                </c:pt>
                <c:pt idx="9">
                  <c:v>251.33114314658945</c:v>
                </c:pt>
                <c:pt idx="10">
                  <c:v>256.70809711282243</c:v>
                </c:pt>
                <c:pt idx="11">
                  <c:v>261.69265905073308</c:v>
                </c:pt>
                <c:pt idx="12">
                  <c:v>264.72949851523589</c:v>
                </c:pt>
                <c:pt idx="13">
                  <c:v>261.73412596782606</c:v>
                </c:pt>
                <c:pt idx="14">
                  <c:v>246.26310681159529</c:v>
                </c:pt>
                <c:pt idx="15">
                  <c:v>224.56605486023031</c:v>
                </c:pt>
                <c:pt idx="16">
                  <c:v>200.99582952418791</c:v>
                </c:pt>
                <c:pt idx="17">
                  <c:v>192.29070447743797</c:v>
                </c:pt>
                <c:pt idx="18">
                  <c:v>186.30642065199257</c:v>
                </c:pt>
                <c:pt idx="19">
                  <c:v>146.14132032913258</c:v>
                </c:pt>
                <c:pt idx="20">
                  <c:v>140.18962366433576</c:v>
                </c:pt>
                <c:pt idx="21">
                  <c:v>150.83167602855394</c:v>
                </c:pt>
                <c:pt idx="22">
                  <c:v>166.56721096904374</c:v>
                </c:pt>
                <c:pt idx="23">
                  <c:v>159.81354741897945</c:v>
                </c:pt>
                <c:pt idx="24">
                  <c:v>145.83881826693076</c:v>
                </c:pt>
                <c:pt idx="25">
                  <c:v>138.16140749048316</c:v>
                </c:pt>
                <c:pt idx="26">
                  <c:v>155.28932058408941</c:v>
                </c:pt>
                <c:pt idx="27">
                  <c:v>155.98106579971065</c:v>
                </c:pt>
              </c:numCache>
            </c:numRef>
          </c:val>
          <c:extLst>
            <c:ext xmlns:c16="http://schemas.microsoft.com/office/drawing/2014/chart" uri="{C3380CC4-5D6E-409C-BE32-E72D297353CC}">
              <c16:uniqueId val="{00000008-DE6C-467E-AB1B-D49E7093164E}"/>
            </c:ext>
          </c:extLst>
        </c:ser>
        <c:ser>
          <c:idx val="9"/>
          <c:order val="9"/>
          <c:tx>
            <c:strRef>
              <c:f>'14.Household (per household)'!$W$20</c:f>
              <c:strCache>
                <c:ptCount val="1"/>
                <c:pt idx="0">
                  <c:v>水道</c:v>
                </c:pt>
              </c:strCache>
            </c:strRef>
          </c:tx>
          <c:spPr>
            <a:ln>
              <a:solidFill>
                <a:sysClr val="windowText" lastClr="000000"/>
              </a:solidFill>
            </a:ln>
          </c:spPr>
          <c:invertIfNegative val="0"/>
          <c:cat>
            <c:numRef>
              <c:f>'14.Household (per household)'!$AA$9:$BE$9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'14.Household (per household)'!$AA$20:$BE$20</c:f>
              <c:numCache>
                <c:formatCode>#,##0.0_);[Red]\(#,##0.0\)</c:formatCode>
                <c:ptCount val="28"/>
                <c:pt idx="0">
                  <c:v>50.157630748696427</c:v>
                </c:pt>
                <c:pt idx="1">
                  <c:v>62.573807862754109</c:v>
                </c:pt>
                <c:pt idx="2">
                  <c:v>74.491380347448995</c:v>
                </c:pt>
                <c:pt idx="3">
                  <c:v>79.845726844088972</c:v>
                </c:pt>
                <c:pt idx="4">
                  <c:v>99.607585728921421</c:v>
                </c:pt>
                <c:pt idx="5" formatCode="#,##0_);[Red]\(#,##0\)">
                  <c:v>103.82046493258899</c:v>
                </c:pt>
                <c:pt idx="6">
                  <c:v>95.156120001335793</c:v>
                </c:pt>
                <c:pt idx="7">
                  <c:v>86.091336440523477</c:v>
                </c:pt>
                <c:pt idx="8">
                  <c:v>79.669734523732288</c:v>
                </c:pt>
                <c:pt idx="9">
                  <c:v>76.570032281286728</c:v>
                </c:pt>
                <c:pt idx="10">
                  <c:v>73.423442647524041</c:v>
                </c:pt>
                <c:pt idx="11">
                  <c:v>68.834550130372889</c:v>
                </c:pt>
                <c:pt idx="12">
                  <c:v>70.066331648372767</c:v>
                </c:pt>
                <c:pt idx="13">
                  <c:v>69.874102414795985</c:v>
                </c:pt>
                <c:pt idx="14">
                  <c:v>66.349366045580496</c:v>
                </c:pt>
                <c:pt idx="15">
                  <c:v>63.085461135192595</c:v>
                </c:pt>
                <c:pt idx="16">
                  <c:v>60.830231701948989</c:v>
                </c:pt>
                <c:pt idx="17">
                  <c:v>67.19217670828786</c:v>
                </c:pt>
                <c:pt idx="18">
                  <c:v>78.331910350388384</c:v>
                </c:pt>
                <c:pt idx="19">
                  <c:v>83.968530070128637</c:v>
                </c:pt>
                <c:pt idx="20">
                  <c:v>82.791482104996263</c:v>
                </c:pt>
                <c:pt idx="21">
                  <c:v>89.612576508954632</c:v>
                </c:pt>
                <c:pt idx="22" formatCode="#,##0_);[Red]\(#,##0\)">
                  <c:v>114.95951030410784</c:v>
                </c:pt>
                <c:pt idx="23">
                  <c:v>99.230147922531131</c:v>
                </c:pt>
                <c:pt idx="24">
                  <c:v>99.160674698233507</c:v>
                </c:pt>
                <c:pt idx="25">
                  <c:v>85.440625174211036</c:v>
                </c:pt>
                <c:pt idx="26">
                  <c:v>77.625069009451892</c:v>
                </c:pt>
                <c:pt idx="27">
                  <c:v>78.804452511451771</c:v>
                </c:pt>
              </c:numCache>
            </c:numRef>
          </c:val>
          <c:extLst>
            <c:ext xmlns:c16="http://schemas.microsoft.com/office/drawing/2014/chart" uri="{C3380CC4-5D6E-409C-BE32-E72D297353CC}">
              <c16:uniqueId val="{00000009-DE6C-467E-AB1B-D49E7093164E}"/>
            </c:ext>
          </c:extLst>
        </c:ser>
        <c:dLbls>
          <c:showLegendKey val="0"/>
          <c:showVal val="0"/>
          <c:showCatName val="0"/>
          <c:showSerName val="0"/>
          <c:showPercent val="0"/>
          <c:showBubbleSize val="0"/>
        </c:dLbls>
        <c:gapWidth val="40"/>
        <c:overlap val="100"/>
        <c:axId val="180275072"/>
        <c:axId val="180276608"/>
      </c:barChart>
      <c:lineChart>
        <c:grouping val="standard"/>
        <c:varyColors val="0"/>
        <c:ser>
          <c:idx val="10"/>
          <c:order val="10"/>
          <c:tx>
            <c:strRef>
              <c:f>'14.Household (per household)'!$V$10</c:f>
              <c:strCache>
                <c:ptCount val="1"/>
                <c:pt idx="0">
                  <c:v>合計</c:v>
                </c:pt>
              </c:strCache>
            </c:strRef>
          </c:tx>
          <c:spPr>
            <a:ln>
              <a:noFill/>
            </a:ln>
          </c:spPr>
          <c:marker>
            <c:symbol val="none"/>
          </c:marker>
          <c:dLbls>
            <c:spPr>
              <a:noFill/>
              <a:ln>
                <a:noFill/>
              </a:ln>
              <a:effectLst/>
            </c:spPr>
            <c:txPr>
              <a:bodyPr rot="-5400000" vert="horz"/>
              <a:lstStyle/>
              <a:p>
                <a:pPr>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'14.Household (per household)'!$AA$9:$BE$9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'14.Household (per household)'!$AA$10:$BE$10</c:f>
              <c:numCache>
                <c:formatCode>#,##0_);[Red]\(#,##0\)</c:formatCode>
                <c:ptCount val="28"/>
                <c:pt idx="0">
                  <c:v>4568.0749776675548</c:v>
                </c:pt>
                <c:pt idx="1">
                  <c:v>4552.0003306571571</c:v>
                </c:pt>
                <c:pt idx="2">
                  <c:v>4841.9083154838327</c:v>
                </c:pt>
                <c:pt idx="3">
                  <c:v>4864.8059985946547</c:v>
                </c:pt>
                <c:pt idx="4">
                  <c:v>5207.1910677201313</c:v>
                </c:pt>
                <c:pt idx="5">
                  <c:v>5214.1779336590098</c:v>
                </c:pt>
                <c:pt idx="6">
                  <c:v>5317.8535529071114</c:v>
                </c:pt>
                <c:pt idx="7">
                  <c:v>4998.9953177543048</c:v>
                </c:pt>
                <c:pt idx="8">
                  <c:v>4969.9102730684017</c:v>
                </c:pt>
                <c:pt idx="9">
                  <c:v>5137.7769383919558</c:v>
                </c:pt>
                <c:pt idx="10">
                  <c:v>5185.9846203531906</c:v>
                </c:pt>
                <c:pt idx="11">
                  <c:v>5045.1310492432376</c:v>
                </c:pt>
                <c:pt idx="12">
                  <c:v>5234.7003453237921</c:v>
                </c:pt>
                <c:pt idx="13">
                  <c:v>5252.6381062995288</c:v>
                </c:pt>
                <c:pt idx="14">
                  <c:v>5119.9516264314034</c:v>
                </c:pt>
                <c:pt idx="15">
                  <c:v>5114.9969580304278</c:v>
                </c:pt>
                <c:pt idx="16">
                  <c:v>4830.7638391996416</c:v>
                </c:pt>
                <c:pt idx="17">
                  <c:v>4959.4804153097748</c:v>
                </c:pt>
                <c:pt idx="18">
                  <c:v>4831.4873946435091</c:v>
                </c:pt>
                <c:pt idx="19">
                  <c:v>4565.9285777929917</c:v>
                </c:pt>
                <c:pt idx="20">
                  <c:v>4835.2639908675083</c:v>
                </c:pt>
                <c:pt idx="21">
                  <c:v>5057.87444595538</c:v>
                </c:pt>
                <c:pt idx="22">
                  <c:v>5331.2724719438584</c:v>
                </c:pt>
                <c:pt idx="23">
                  <c:v>5153.1565555546395</c:v>
                </c:pt>
                <c:pt idx="24">
                  <c:v>4775.762392398552</c:v>
                </c:pt>
                <c:pt idx="25">
                  <c:v>4594.1900877683238</c:v>
                </c:pt>
                <c:pt idx="26">
                  <c:v>4478.6432531162336</c:v>
                </c:pt>
                <c:pt idx="27">
                  <c:v>4480.1202625022215</c:v>
                </c:pt>
              </c:numCache>
            </c:numRef>
          </c:val>
          <c:smooth val="0"/>
          <c:extLst>
            <c:ext xmlns:c16="http://schemas.microsoft.com/office/drawing/2014/chart" uri="{C3380CC4-5D6E-409C-BE32-E72D297353CC}">
              <c16:uniqueId val="{0000000A-DE6C-467E-AB1B-D49E7093164E}"/>
            </c:ext>
          </c:extLst>
        </c:ser>
        <c:dLbls>
          <c:showLegendKey val="0"/>
          <c:showVal val="0"/>
          <c:showCatName val="0"/>
          <c:showSerName val="0"/>
          <c:showPercent val="0"/>
          <c:showBubbleSize val="0"/>
        </c:dLbls>
        <c:marker val="1"/>
        <c:smooth val="0"/>
        <c:axId val="180275072"/>
        <c:axId val="180276608"/>
      </c:lineChart>
      <c:catAx>
        <c:axId val="18027507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80276608"/>
        <c:crosses val="autoZero"/>
        <c:auto val="1"/>
        <c:lblAlgn val="ctr"/>
        <c:lblOffset val="100"/>
        <c:noMultiLvlLbl val="0"/>
      </c:catAx>
      <c:valAx>
        <c:axId val="180276608"/>
        <c:scaling>
          <c:orientation val="minMax"/>
        </c:scaling>
        <c:delete val="0"/>
        <c:axPos val="l"/>
        <c:numFmt formatCode="#,##0_);[Red]\(#,##0\)" sourceLinked="0"/>
        <c:majorTickMark val="out"/>
        <c:minorTickMark val="none"/>
        <c:tickLblPos val="nextTo"/>
        <c:spPr>
          <a:ln>
            <a:solidFill>
              <a:sysClr val="windowText" lastClr="000000"/>
            </a:solidFill>
          </a:ln>
        </c:spPr>
        <c:txPr>
          <a:bodyPr/>
          <a:lstStyle/>
          <a:p>
            <a:pPr>
              <a:defRPr sz="1200"/>
            </a:pPr>
            <a:endParaRPr lang="ja-JP"/>
          </a:p>
        </c:txPr>
        <c:crossAx val="180275072"/>
        <c:crosses val="autoZero"/>
        <c:crossBetween val="between"/>
      </c:valAx>
    </c:plotArea>
    <c:legend>
      <c:legendPos val="r"/>
      <c:legendEntry>
        <c:idx val="10"/>
        <c:delete val="1"/>
      </c:legendEntry>
      <c:layout>
        <c:manualLayout>
          <c:xMode val="edge"/>
          <c:yMode val="edge"/>
          <c:x val="0.87108264244747224"/>
          <c:y val="0.31119721145967882"/>
          <c:w val="0.12891735755252826"/>
          <c:h val="0.45380549653515539"/>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033" l="0.70000000000000029" r="0.70000000000000029" t="0.75000000000000033" header="0.30000000000000016" footer="0.30000000000000016"/>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日本語用のフォントを使用)"/>
              </a:defRPr>
            </a:pPr>
            <a:r>
              <a:rPr lang="ja-JP" altLang="ja-JP" sz="1600" b="1" i="0" u="none" strike="noStrike" baseline="0">
                <a:latin typeface="+mn-ea"/>
              </a:rPr>
              <a:t>家庭からの</a:t>
            </a:r>
            <a:r>
              <a:rPr lang="en-US" altLang="ja-JP" sz="1600" b="1" i="0" u="none" strike="noStrike" baseline="0">
                <a:latin typeface="+mn-ea"/>
              </a:rPr>
              <a:t>CO</a:t>
            </a:r>
            <a:r>
              <a:rPr lang="en-US" altLang="ja-JP" sz="1600" b="1" i="0" u="none" strike="noStrike" baseline="-25000">
                <a:latin typeface="+mn-ea"/>
              </a:rPr>
              <a:t>2 </a:t>
            </a:r>
            <a:r>
              <a:rPr lang="ja-JP" altLang="ja-JP" sz="1600" b="1" i="0" u="none" strike="noStrike" baseline="0">
                <a:latin typeface="+mn-ea"/>
              </a:rPr>
              <a:t>排出量（用途別）</a:t>
            </a:r>
            <a:endParaRPr lang="ja-JP" altLang="en-US" sz="1600">
              <a:latin typeface="+mn-ea"/>
            </a:endParaRPr>
          </a:p>
        </c:rich>
      </c:tx>
      <c:overlay val="0"/>
    </c:title>
    <c:autoTitleDeleted val="0"/>
    <c:plotArea>
      <c:layout>
        <c:manualLayout>
          <c:layoutTarget val="inner"/>
          <c:xMode val="edge"/>
          <c:yMode val="edge"/>
          <c:x val="0.11947625000000008"/>
          <c:y val="0.16108333333333341"/>
          <c:w val="0.72472805555555608"/>
          <c:h val="0.66509722222222256"/>
        </c:manualLayout>
      </c:layout>
      <c:barChart>
        <c:barDir val="col"/>
        <c:grouping val="stacked"/>
        <c:varyColors val="0"/>
        <c:ser>
          <c:idx val="0"/>
          <c:order val="0"/>
          <c:tx>
            <c:strRef>
              <c:f>'14.Household (per household)'!$W$39</c:f>
              <c:strCache>
                <c:ptCount val="1"/>
                <c:pt idx="0">
                  <c:v>暖房</c:v>
                </c:pt>
              </c:strCache>
            </c:strRef>
          </c:tx>
          <c:spPr>
            <a:ln>
              <a:solidFill>
                <a:sysClr val="windowText" lastClr="000000"/>
              </a:solidFill>
            </a:ln>
          </c:spPr>
          <c:invertIfNegative val="0"/>
          <c:cat>
            <c:numRef>
              <c:f>'14.Household (per household)'!$AA$9:$BE$9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'14.Household (per household)'!$AA$39:$BE$39</c:f>
              <c:numCache>
                <c:formatCode>#,##0_);[Red]\(#,##0\)</c:formatCode>
                <c:ptCount val="28"/>
                <c:pt idx="0">
                  <c:v>636.41873716417956</c:v>
                </c:pt>
                <c:pt idx="1">
                  <c:v>631.52929020270938</c:v>
                </c:pt>
                <c:pt idx="2">
                  <c:v>655.9526286995831</c:v>
                </c:pt>
                <c:pt idx="3">
                  <c:v>692.54279583805999</c:v>
                </c:pt>
                <c:pt idx="4">
                  <c:v>715.74978339829977</c:v>
                </c:pt>
                <c:pt idx="5">
                  <c:v>754.98801221442238</c:v>
                </c:pt>
                <c:pt idx="6">
                  <c:v>736.19014543420644</c:v>
                </c:pt>
                <c:pt idx="7">
                  <c:v>642.09305121803015</c:v>
                </c:pt>
                <c:pt idx="8">
                  <c:v>676.23041807828326</c:v>
                </c:pt>
                <c:pt idx="9">
                  <c:v>716.76150570193602</c:v>
                </c:pt>
                <c:pt idx="10">
                  <c:v>748.6303576128438</c:v>
                </c:pt>
                <c:pt idx="11">
                  <c:v>669.01704663391024</c:v>
                </c:pt>
                <c:pt idx="12">
                  <c:v>750.64788747598561</c:v>
                </c:pt>
                <c:pt idx="13">
                  <c:v>654.44108479285251</c:v>
                </c:pt>
                <c:pt idx="14">
                  <c:v>699.96874317379945</c:v>
                </c:pt>
                <c:pt idx="15">
                  <c:v>766.17658115317317</c:v>
                </c:pt>
                <c:pt idx="16">
                  <c:v>633.12014432397609</c:v>
                </c:pt>
                <c:pt idx="17">
                  <c:v>678.3315703446184</c:v>
                </c:pt>
                <c:pt idx="18">
                  <c:v>631.91588092727852</c:v>
                </c:pt>
                <c:pt idx="19">
                  <c:v>625.28543376244897</c:v>
                </c:pt>
                <c:pt idx="20">
                  <c:v>719.52462269684838</c:v>
                </c:pt>
                <c:pt idx="21">
                  <c:v>729.62091871252517</c:v>
                </c:pt>
                <c:pt idx="22">
                  <c:v>728.78960936119677</c:v>
                </c:pt>
                <c:pt idx="23">
                  <c:v>687.90008098885073</c:v>
                </c:pt>
                <c:pt idx="24">
                  <c:v>640.62379823847664</c:v>
                </c:pt>
                <c:pt idx="25">
                  <c:v>603.87859051909572</c:v>
                </c:pt>
                <c:pt idx="26">
                  <c:v>621.68131014690175</c:v>
                </c:pt>
                <c:pt idx="27">
                  <c:v>703.77403089639552</c:v>
                </c:pt>
              </c:numCache>
            </c:numRef>
          </c:val>
          <c:extLst>
            <c:ext xmlns:c16="http://schemas.microsoft.com/office/drawing/2014/chart" uri="{C3380CC4-5D6E-409C-BE32-E72D297353CC}">
              <c16:uniqueId val="{00000000-EC67-46AC-8A56-1FD4C1A09225}"/>
            </c:ext>
          </c:extLst>
        </c:ser>
        <c:ser>
          <c:idx val="1"/>
          <c:order val="1"/>
          <c:tx>
            <c:strRef>
              <c:f>'14.Household (per household)'!$W$40</c:f>
              <c:strCache>
                <c:ptCount val="1"/>
                <c:pt idx="0">
                  <c:v>冷房</c:v>
                </c:pt>
              </c:strCache>
            </c:strRef>
          </c:tx>
          <c:spPr>
            <a:ln>
              <a:solidFill>
                <a:sysClr val="windowText" lastClr="000000"/>
              </a:solidFill>
            </a:ln>
          </c:spPr>
          <c:invertIfNegative val="0"/>
          <c:cat>
            <c:numRef>
              <c:f>'14.Household (per household)'!$AA$9:$BE$9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'14.Household (per household)'!$AA$40:$BE$40</c:f>
              <c:numCache>
                <c:formatCode>#,##0.0_);[Red]\(#,##0.0\)</c:formatCode>
                <c:ptCount val="28"/>
                <c:pt idx="0" formatCode="#,##0_);[Red]\(#,##0\)">
                  <c:v>104.05077808793418</c:v>
                </c:pt>
                <c:pt idx="1">
                  <c:v>78.105002951595736</c:v>
                </c:pt>
                <c:pt idx="2">
                  <c:v>87.697088515687526</c:v>
                </c:pt>
                <c:pt idx="3">
                  <c:v>49.979353529105587</c:v>
                </c:pt>
                <c:pt idx="4" formatCode="#,##0_);[Red]\(#,##0\)">
                  <c:v>148.63529103605114</c:v>
                </c:pt>
                <c:pt idx="5" formatCode="#,##0_);[Red]\(#,##0\)">
                  <c:v>112.22999909882583</c:v>
                </c:pt>
                <c:pt idx="6">
                  <c:v>88.5264884700875</c:v>
                </c:pt>
                <c:pt idx="7">
                  <c:v>91.974513779304502</c:v>
                </c:pt>
                <c:pt idx="8">
                  <c:v>98.668071258081085</c:v>
                </c:pt>
                <c:pt idx="9" formatCode="#,##0_);[Red]\(#,##0\)">
                  <c:v>109.12593943637225</c:v>
                </c:pt>
                <c:pt idx="10" formatCode="#,##0_);[Red]\(#,##0\)">
                  <c:v>109.18746433175873</c:v>
                </c:pt>
                <c:pt idx="11">
                  <c:v>96.67610113987962</c:v>
                </c:pt>
                <c:pt idx="12" formatCode="#,##0_);[Red]\(#,##0\)">
                  <c:v>105.44982350873305</c:v>
                </c:pt>
                <c:pt idx="13">
                  <c:v>83.636501390315985</c:v>
                </c:pt>
                <c:pt idx="14" formatCode="#,##0_);[Red]\(#,##0\)">
                  <c:v>118.52570370557434</c:v>
                </c:pt>
                <c:pt idx="15" formatCode="#,##0_);[Red]\(#,##0\)">
                  <c:v>108.50843351063996</c:v>
                </c:pt>
                <c:pt idx="16">
                  <c:v>93.488313384663954</c:v>
                </c:pt>
                <c:pt idx="17" formatCode="#,##0_);[Red]\(#,##0\)">
                  <c:v>115.26661364771263</c:v>
                </c:pt>
                <c:pt idx="18">
                  <c:v>92.581698524302823</c:v>
                </c:pt>
                <c:pt idx="19">
                  <c:v>70.711933177762916</c:v>
                </c:pt>
                <c:pt idx="20" formatCode="#,##0_);[Red]\(#,##0\)">
                  <c:v>128.2057064230934</c:v>
                </c:pt>
                <c:pt idx="21" formatCode="#,##0_);[Red]\(#,##0\)">
                  <c:v>114.98674019954898</c:v>
                </c:pt>
                <c:pt idx="22" formatCode="#,##0_);[Red]\(#,##0\)">
                  <c:v>123.39305652654235</c:v>
                </c:pt>
                <c:pt idx="23" formatCode="#,##0_);[Red]\(#,##0\)">
                  <c:v>132.52247847626447</c:v>
                </c:pt>
                <c:pt idx="24">
                  <c:v>95.207541584109919</c:v>
                </c:pt>
                <c:pt idx="25">
                  <c:v>96.398401813049304</c:v>
                </c:pt>
                <c:pt idx="26" formatCode="#,##0_);[Red]\(#,##0\)">
                  <c:v>100.48470722247521</c:v>
                </c:pt>
                <c:pt idx="27" formatCode="#,##0_);[Red]\(#,##0\)">
                  <c:v>105.09231718224645</c:v>
                </c:pt>
              </c:numCache>
            </c:numRef>
          </c:val>
          <c:extLst>
            <c:ext xmlns:c16="http://schemas.microsoft.com/office/drawing/2014/chart" uri="{C3380CC4-5D6E-409C-BE32-E72D297353CC}">
              <c16:uniqueId val="{00000001-EC67-46AC-8A56-1FD4C1A09225}"/>
            </c:ext>
          </c:extLst>
        </c:ser>
        <c:ser>
          <c:idx val="2"/>
          <c:order val="2"/>
          <c:tx>
            <c:strRef>
              <c:f>'14.Household (per household)'!$W$41</c:f>
              <c:strCache>
                <c:ptCount val="1"/>
                <c:pt idx="0">
                  <c:v>給湯</c:v>
                </c:pt>
              </c:strCache>
            </c:strRef>
          </c:tx>
          <c:spPr>
            <a:ln>
              <a:solidFill>
                <a:sysClr val="windowText" lastClr="000000"/>
              </a:solidFill>
            </a:ln>
          </c:spPr>
          <c:invertIfNegative val="0"/>
          <c:cat>
            <c:numRef>
              <c:f>'14.Household (per household)'!$AA$9:$BE$9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'14.Household (per household)'!$AA$41:$BE$41</c:f>
              <c:numCache>
                <c:formatCode>#,##0_);[Red]\(#,##0\)</c:formatCode>
                <c:ptCount val="28"/>
                <c:pt idx="0">
                  <c:v>788.72281393898845</c:v>
                </c:pt>
                <c:pt idx="1">
                  <c:v>794.83032685901048</c:v>
                </c:pt>
                <c:pt idx="2">
                  <c:v>837.96110848926833</c:v>
                </c:pt>
                <c:pt idx="3">
                  <c:v>882.76183292806184</c:v>
                </c:pt>
                <c:pt idx="4">
                  <c:v>794.32168185631679</c:v>
                </c:pt>
                <c:pt idx="5">
                  <c:v>821.20535964718533</c:v>
                </c:pt>
                <c:pt idx="6">
                  <c:v>851.32558912342643</c:v>
                </c:pt>
                <c:pt idx="7">
                  <c:v>843.91526195437609</c:v>
                </c:pt>
                <c:pt idx="8">
                  <c:v>755.64202916582133</c:v>
                </c:pt>
                <c:pt idx="9">
                  <c:v>748.96950740026523</c:v>
                </c:pt>
                <c:pt idx="10">
                  <c:v>780.50439501458482</c:v>
                </c:pt>
                <c:pt idx="11">
                  <c:v>773.18661859784993</c:v>
                </c:pt>
                <c:pt idx="12">
                  <c:v>761.25223415625248</c:v>
                </c:pt>
                <c:pt idx="13">
                  <c:v>787.17123670731132</c:v>
                </c:pt>
                <c:pt idx="14">
                  <c:v>745.25708805899467</c:v>
                </c:pt>
                <c:pt idx="15">
                  <c:v>756.73941419536743</c:v>
                </c:pt>
                <c:pt idx="16">
                  <c:v>750.24024813025994</c:v>
                </c:pt>
                <c:pt idx="17">
                  <c:v>739.93079253551457</c:v>
                </c:pt>
                <c:pt idx="18">
                  <c:v>694.76803603992403</c:v>
                </c:pt>
                <c:pt idx="19">
                  <c:v>674.9838932555399</c:v>
                </c:pt>
                <c:pt idx="20">
                  <c:v>703.16458120724224</c:v>
                </c:pt>
                <c:pt idx="21">
                  <c:v>715.67570577224956</c:v>
                </c:pt>
                <c:pt idx="22">
                  <c:v>727.00292113384933</c:v>
                </c:pt>
                <c:pt idx="23">
                  <c:v>691.89313747971232</c:v>
                </c:pt>
                <c:pt idx="24">
                  <c:v>650.2130802382726</c:v>
                </c:pt>
                <c:pt idx="25">
                  <c:v>661.67065031223626</c:v>
                </c:pt>
                <c:pt idx="26">
                  <c:v>652.77877358734111</c:v>
                </c:pt>
                <c:pt idx="27">
                  <c:v>675.15810555252062</c:v>
                </c:pt>
              </c:numCache>
            </c:numRef>
          </c:val>
          <c:extLst>
            <c:ext xmlns:c16="http://schemas.microsoft.com/office/drawing/2014/chart" uri="{C3380CC4-5D6E-409C-BE32-E72D297353CC}">
              <c16:uniqueId val="{00000002-EC67-46AC-8A56-1FD4C1A09225}"/>
            </c:ext>
          </c:extLst>
        </c:ser>
        <c:ser>
          <c:idx val="3"/>
          <c:order val="3"/>
          <c:tx>
            <c:strRef>
              <c:f>'14.Household (per household)'!$W$42</c:f>
              <c:strCache>
                <c:ptCount val="1"/>
                <c:pt idx="0">
                  <c:v>厨房</c:v>
                </c:pt>
              </c:strCache>
            </c:strRef>
          </c:tx>
          <c:spPr>
            <a:ln>
              <a:solidFill>
                <a:sysClr val="windowText" lastClr="000000"/>
              </a:solidFill>
            </a:ln>
          </c:spPr>
          <c:invertIfNegative val="0"/>
          <c:cat>
            <c:numRef>
              <c:f>'14.Household (per household)'!$AA$9:$BE$9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'14.Household (per household)'!$AA$42:$BE$42</c:f>
              <c:numCache>
                <c:formatCode>#,##0_);[Red]\(#,##0\)</c:formatCode>
                <c:ptCount val="28"/>
                <c:pt idx="0">
                  <c:v>227.61693692276921</c:v>
                </c:pt>
                <c:pt idx="1">
                  <c:v>223.39295854982251</c:v>
                </c:pt>
                <c:pt idx="2">
                  <c:v>223.02450123836439</c:v>
                </c:pt>
                <c:pt idx="3">
                  <c:v>221.06445934504097</c:v>
                </c:pt>
                <c:pt idx="4">
                  <c:v>233.72678632211941</c:v>
                </c:pt>
                <c:pt idx="5">
                  <c:v>227.01976053403928</c:v>
                </c:pt>
                <c:pt idx="6">
                  <c:v>216.63599972596742</c:v>
                </c:pt>
                <c:pt idx="7">
                  <c:v>215.83241473117226</c:v>
                </c:pt>
                <c:pt idx="8">
                  <c:v>236.26087075432213</c:v>
                </c:pt>
                <c:pt idx="9">
                  <c:v>244.11778498046422</c:v>
                </c:pt>
                <c:pt idx="10">
                  <c:v>236.537952987907</c:v>
                </c:pt>
                <c:pt idx="11">
                  <c:v>220.1498501965628</c:v>
                </c:pt>
                <c:pt idx="12">
                  <c:v>220.45374290018199</c:v>
                </c:pt>
                <c:pt idx="13">
                  <c:v>234.27660921709679</c:v>
                </c:pt>
                <c:pt idx="14">
                  <c:v>224.57763549147001</c:v>
                </c:pt>
                <c:pt idx="15">
                  <c:v>213.7719230447567</c:v>
                </c:pt>
                <c:pt idx="16">
                  <c:v>214.64357142760142</c:v>
                </c:pt>
                <c:pt idx="17">
                  <c:v>218.55004419027566</c:v>
                </c:pt>
                <c:pt idx="18">
                  <c:v>222.27228208850826</c:v>
                </c:pt>
                <c:pt idx="19">
                  <c:v>215.28364446826615</c:v>
                </c:pt>
                <c:pt idx="20">
                  <c:v>223.11481370810634</c:v>
                </c:pt>
                <c:pt idx="21">
                  <c:v>237.17754382358487</c:v>
                </c:pt>
                <c:pt idx="22">
                  <c:v>251.10689217079383</c:v>
                </c:pt>
                <c:pt idx="23">
                  <c:v>252.1984194039803</c:v>
                </c:pt>
                <c:pt idx="24">
                  <c:v>247.06148148932954</c:v>
                </c:pt>
                <c:pt idx="25">
                  <c:v>247.36392973536948</c:v>
                </c:pt>
                <c:pt idx="26">
                  <c:v>244.32960519247794</c:v>
                </c:pt>
                <c:pt idx="27">
                  <c:v>250.06568234649319</c:v>
                </c:pt>
              </c:numCache>
            </c:numRef>
          </c:val>
          <c:extLst>
            <c:ext xmlns:c16="http://schemas.microsoft.com/office/drawing/2014/chart" uri="{C3380CC4-5D6E-409C-BE32-E72D297353CC}">
              <c16:uniqueId val="{00000003-EC67-46AC-8A56-1FD4C1A09225}"/>
            </c:ext>
          </c:extLst>
        </c:ser>
        <c:ser>
          <c:idx val="4"/>
          <c:order val="4"/>
          <c:tx>
            <c:strRef>
              <c:f>'14.Household (per household)'!$W$43</c:f>
              <c:strCache>
                <c:ptCount val="1"/>
                <c:pt idx="0">
                  <c:v>動力他※</c:v>
                </c:pt>
              </c:strCache>
            </c:strRef>
          </c:tx>
          <c:spPr>
            <a:ln>
              <a:solidFill>
                <a:sysClr val="windowText" lastClr="000000"/>
              </a:solidFill>
            </a:ln>
          </c:spPr>
          <c:invertIfNegative val="0"/>
          <c:cat>
            <c:numRef>
              <c:f>'14.Household (per household)'!$AA$9:$BE$9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'14.Household (per household)'!$AA$43:$BE$43</c:f>
              <c:numCache>
                <c:formatCode>#,##0_);[Red]\(#,##0\)</c:formatCode>
                <c:ptCount val="28"/>
                <c:pt idx="0">
                  <c:v>1369.3451422138839</c:v>
                </c:pt>
                <c:pt idx="1">
                  <c:v>1392.7431017537199</c:v>
                </c:pt>
                <c:pt idx="2">
                  <c:v>1430.3643454889946</c:v>
                </c:pt>
                <c:pt idx="3">
                  <c:v>1332.419294512154</c:v>
                </c:pt>
                <c:pt idx="4">
                  <c:v>1460.368875172285</c:v>
                </c:pt>
                <c:pt idx="5">
                  <c:v>1437.1704906070815</c:v>
                </c:pt>
                <c:pt idx="6">
                  <c:v>1470.6143898462526</c:v>
                </c:pt>
                <c:pt idx="7">
                  <c:v>1415.5877468714023</c:v>
                </c:pt>
                <c:pt idx="8">
                  <c:v>1342.2077385679613</c:v>
                </c:pt>
                <c:pt idx="9">
                  <c:v>1400.6741320897113</c:v>
                </c:pt>
                <c:pt idx="10">
                  <c:v>1365.4680909428969</c:v>
                </c:pt>
                <c:pt idx="11">
                  <c:v>1374.8785945877266</c:v>
                </c:pt>
                <c:pt idx="12">
                  <c:v>1476.1401697251738</c:v>
                </c:pt>
                <c:pt idx="13">
                  <c:v>1565.086943921978</c:v>
                </c:pt>
                <c:pt idx="14">
                  <c:v>1468.3996703221324</c:v>
                </c:pt>
                <c:pt idx="15">
                  <c:v>1490.6701652323122</c:v>
                </c:pt>
                <c:pt idx="16">
                  <c:v>1439.7989192152886</c:v>
                </c:pt>
                <c:pt idx="17">
                  <c:v>1550.3572204646218</c:v>
                </c:pt>
                <c:pt idx="18">
                  <c:v>1535.7417861693382</c:v>
                </c:pt>
                <c:pt idx="19">
                  <c:v>1447.1562876207686</c:v>
                </c:pt>
                <c:pt idx="20">
                  <c:v>1551.3780794600018</c:v>
                </c:pt>
                <c:pt idx="21">
                  <c:v>1780.4567854642492</c:v>
                </c:pt>
                <c:pt idx="22">
                  <c:v>1983.6902801600336</c:v>
                </c:pt>
                <c:pt idx="23">
                  <c:v>1949.803820092483</c:v>
                </c:pt>
                <c:pt idx="24">
                  <c:v>1801.0093282994121</c:v>
                </c:pt>
                <c:pt idx="25">
                  <c:v>1671.8397244670116</c:v>
                </c:pt>
                <c:pt idx="26">
                  <c:v>1592.6285854400912</c:v>
                </c:pt>
                <c:pt idx="27">
                  <c:v>1466.1154791139008</c:v>
                </c:pt>
              </c:numCache>
            </c:numRef>
          </c:val>
          <c:extLst>
            <c:ext xmlns:c16="http://schemas.microsoft.com/office/drawing/2014/chart" uri="{C3380CC4-5D6E-409C-BE32-E72D297353CC}">
              <c16:uniqueId val="{00000004-EC67-46AC-8A56-1FD4C1A09225}"/>
            </c:ext>
          </c:extLst>
        </c:ser>
        <c:ser>
          <c:idx val="5"/>
          <c:order val="5"/>
          <c:tx>
            <c:strRef>
              <c:f>'14.Household (per household)'!$W$44</c:f>
              <c:strCache>
                <c:ptCount val="1"/>
                <c:pt idx="0">
                  <c:v>自家用乗用車</c:v>
                </c:pt>
              </c:strCache>
            </c:strRef>
          </c:tx>
          <c:spPr>
            <a:ln>
              <a:solidFill>
                <a:sysClr val="windowText" lastClr="000000"/>
              </a:solidFill>
            </a:ln>
          </c:spPr>
          <c:invertIfNegative val="0"/>
          <c:cat>
            <c:numRef>
              <c:f>'14.Household (per household)'!$AA$9:$BE$9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'14.Household (per household)'!$AA$44:$BE$44</c:f>
              <c:numCache>
                <c:formatCode>#,##0_);[Red]\(#,##0\)</c:formatCode>
                <c:ptCount val="28"/>
                <c:pt idx="0">
                  <c:v>1181.2209390503438</c:v>
                </c:pt>
                <c:pt idx="1">
                  <c:v>1160.6865877286489</c:v>
                </c:pt>
                <c:pt idx="2">
                  <c:v>1319.7402837110908</c:v>
                </c:pt>
                <c:pt idx="3">
                  <c:v>1396.6051827057036</c:v>
                </c:pt>
                <c:pt idx="4">
                  <c:v>1523.8764651838103</c:v>
                </c:pt>
                <c:pt idx="5">
                  <c:v>1511.4386853760318</c:v>
                </c:pt>
                <c:pt idx="6">
                  <c:v>1608.8460100292777</c:v>
                </c:pt>
                <c:pt idx="7">
                  <c:v>1452.4838193337664</c:v>
                </c:pt>
                <c:pt idx="8">
                  <c:v>1529.0106377576685</c:v>
                </c:pt>
                <c:pt idx="9">
                  <c:v>1590.2268933553314</c:v>
                </c:pt>
                <c:pt idx="10">
                  <c:v>1615.5248197028523</c:v>
                </c:pt>
                <c:pt idx="11">
                  <c:v>1580.6956289062027</c:v>
                </c:pt>
                <c:pt idx="12">
                  <c:v>1585.9606573938577</c:v>
                </c:pt>
                <c:pt idx="13">
                  <c:v>1596.417501887353</c:v>
                </c:pt>
                <c:pt idx="14">
                  <c:v>1550.6103128222567</c:v>
                </c:pt>
                <c:pt idx="15">
                  <c:v>1491.4789248987561</c:v>
                </c:pt>
                <c:pt idx="16">
                  <c:v>1437.6465814917144</c:v>
                </c:pt>
                <c:pt idx="17">
                  <c:v>1397.5612929413055</c:v>
                </c:pt>
                <c:pt idx="18">
                  <c:v>1389.5693798917757</c:v>
                </c:pt>
                <c:pt idx="19">
                  <c:v>1302.3975351089439</c:v>
                </c:pt>
                <c:pt idx="20">
                  <c:v>1286.895081602883</c:v>
                </c:pt>
                <c:pt idx="21">
                  <c:v>1239.5124994457144</c:v>
                </c:pt>
                <c:pt idx="22">
                  <c:v>1235.7629913182909</c:v>
                </c:pt>
                <c:pt idx="23">
                  <c:v>1179.7949237718378</c:v>
                </c:pt>
                <c:pt idx="24">
                  <c:v>1096.6476695837873</c:v>
                </c:pt>
                <c:pt idx="25">
                  <c:v>1089.4367582568673</c:v>
                </c:pt>
                <c:pt idx="26">
                  <c:v>1033.8258819334051</c:v>
                </c:pt>
                <c:pt idx="27">
                  <c:v>1045.1291290995023</c:v>
                </c:pt>
              </c:numCache>
            </c:numRef>
          </c:val>
          <c:extLst>
            <c:ext xmlns:c16="http://schemas.microsoft.com/office/drawing/2014/chart" uri="{C3380CC4-5D6E-409C-BE32-E72D297353CC}">
              <c16:uniqueId val="{00000005-EC67-46AC-8A56-1FD4C1A09225}"/>
            </c:ext>
          </c:extLst>
        </c:ser>
        <c:ser>
          <c:idx val="6"/>
          <c:order val="6"/>
          <c:tx>
            <c:strRef>
              <c:f>'14.Household (per household)'!$W$45</c:f>
              <c:strCache>
                <c:ptCount val="1"/>
                <c:pt idx="0">
                  <c:v>一般廃棄物</c:v>
                </c:pt>
              </c:strCache>
            </c:strRef>
          </c:tx>
          <c:spPr>
            <a:ln>
              <a:solidFill>
                <a:sysClr val="windowText" lastClr="000000"/>
              </a:solidFill>
            </a:ln>
          </c:spPr>
          <c:invertIfNegative val="0"/>
          <c:cat>
            <c:numRef>
              <c:f>'14.Household (per household)'!$AA$9:$BE$9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'14.Household (per household)'!$AA$45:$BE$45</c:f>
              <c:numCache>
                <c:formatCode>#,##0_);[Red]\(#,##0\)</c:formatCode>
                <c:ptCount val="28"/>
                <c:pt idx="0">
                  <c:v>210.54199954075946</c:v>
                </c:pt>
                <c:pt idx="1">
                  <c:v>208.13925474889683</c:v>
                </c:pt>
                <c:pt idx="2">
                  <c:v>212.67697899339512</c:v>
                </c:pt>
                <c:pt idx="3">
                  <c:v>209.58735289243921</c:v>
                </c:pt>
                <c:pt idx="4">
                  <c:v>230.90459902232797</c:v>
                </c:pt>
                <c:pt idx="5">
                  <c:v>246.30516124883397</c:v>
                </c:pt>
                <c:pt idx="6">
                  <c:v>250.55881027655818</c:v>
                </c:pt>
                <c:pt idx="7">
                  <c:v>251.01717342572934</c:v>
                </c:pt>
                <c:pt idx="8">
                  <c:v>252.22077296253141</c:v>
                </c:pt>
                <c:pt idx="9">
                  <c:v>251.33114314658945</c:v>
                </c:pt>
                <c:pt idx="10">
                  <c:v>256.70809711282243</c:v>
                </c:pt>
                <c:pt idx="11">
                  <c:v>261.69265905073308</c:v>
                </c:pt>
                <c:pt idx="12">
                  <c:v>264.72949851523589</c:v>
                </c:pt>
                <c:pt idx="13">
                  <c:v>261.73412596782606</c:v>
                </c:pt>
                <c:pt idx="14">
                  <c:v>246.26310681159529</c:v>
                </c:pt>
                <c:pt idx="15">
                  <c:v>224.56605486023031</c:v>
                </c:pt>
                <c:pt idx="16">
                  <c:v>200.99582952418791</c:v>
                </c:pt>
                <c:pt idx="17">
                  <c:v>192.29070447743797</c:v>
                </c:pt>
                <c:pt idx="18">
                  <c:v>186.30642065199257</c:v>
                </c:pt>
                <c:pt idx="19">
                  <c:v>146.14132032913258</c:v>
                </c:pt>
                <c:pt idx="20">
                  <c:v>140.18962366433576</c:v>
                </c:pt>
                <c:pt idx="21">
                  <c:v>150.83167602855394</c:v>
                </c:pt>
                <c:pt idx="22">
                  <c:v>166.56721096904374</c:v>
                </c:pt>
                <c:pt idx="23">
                  <c:v>159.81354741897945</c:v>
                </c:pt>
                <c:pt idx="24">
                  <c:v>145.83881826693076</c:v>
                </c:pt>
                <c:pt idx="25">
                  <c:v>138.16140749048316</c:v>
                </c:pt>
                <c:pt idx="26">
                  <c:v>155.28932058408941</c:v>
                </c:pt>
                <c:pt idx="27">
                  <c:v>155.98106579971065</c:v>
                </c:pt>
              </c:numCache>
            </c:numRef>
          </c:val>
          <c:extLst>
            <c:ext xmlns:c16="http://schemas.microsoft.com/office/drawing/2014/chart" uri="{C3380CC4-5D6E-409C-BE32-E72D297353CC}">
              <c16:uniqueId val="{00000006-EC67-46AC-8A56-1FD4C1A09225}"/>
            </c:ext>
          </c:extLst>
        </c:ser>
        <c:ser>
          <c:idx val="7"/>
          <c:order val="7"/>
          <c:tx>
            <c:strRef>
              <c:f>'14.Household (per household)'!$W$46</c:f>
              <c:strCache>
                <c:ptCount val="1"/>
                <c:pt idx="0">
                  <c:v>水道</c:v>
                </c:pt>
              </c:strCache>
            </c:strRef>
          </c:tx>
          <c:spPr>
            <a:ln>
              <a:solidFill>
                <a:sysClr val="windowText" lastClr="000000"/>
              </a:solidFill>
            </a:ln>
          </c:spPr>
          <c:invertIfNegative val="0"/>
          <c:cat>
            <c:numRef>
              <c:f>'14.Household (per household)'!$AA$9:$BE$9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'14.Household (per household)'!$AA$46:$BE$46</c:f>
              <c:numCache>
                <c:formatCode>#,##0.0_);[Red]\(#,##0.0\)</c:formatCode>
                <c:ptCount val="28"/>
                <c:pt idx="0">
                  <c:v>50.157630748696427</c:v>
                </c:pt>
                <c:pt idx="1">
                  <c:v>62.573807862754109</c:v>
                </c:pt>
                <c:pt idx="2">
                  <c:v>74.491380347448995</c:v>
                </c:pt>
                <c:pt idx="3">
                  <c:v>79.845726844088972</c:v>
                </c:pt>
                <c:pt idx="4" formatCode="#,##0_);[Red]\(#,##0\)">
                  <c:v>99.607585728921421</c:v>
                </c:pt>
                <c:pt idx="5" formatCode="#,##0_);[Red]\(#,##0\)">
                  <c:v>103.82046493258899</c:v>
                </c:pt>
                <c:pt idx="6">
                  <c:v>95.156120001335793</c:v>
                </c:pt>
                <c:pt idx="7">
                  <c:v>86.091336440523477</c:v>
                </c:pt>
                <c:pt idx="8">
                  <c:v>79.669734523732288</c:v>
                </c:pt>
                <c:pt idx="9">
                  <c:v>76.570032281286728</c:v>
                </c:pt>
                <c:pt idx="10">
                  <c:v>73.423442647524041</c:v>
                </c:pt>
                <c:pt idx="11">
                  <c:v>68.834550130372889</c:v>
                </c:pt>
                <c:pt idx="12">
                  <c:v>70.066331648372767</c:v>
                </c:pt>
                <c:pt idx="13">
                  <c:v>69.874102414795985</c:v>
                </c:pt>
                <c:pt idx="14">
                  <c:v>66.349366045580496</c:v>
                </c:pt>
                <c:pt idx="15">
                  <c:v>63.085461135192595</c:v>
                </c:pt>
                <c:pt idx="16">
                  <c:v>60.830231701948989</c:v>
                </c:pt>
                <c:pt idx="17">
                  <c:v>67.19217670828786</c:v>
                </c:pt>
                <c:pt idx="18">
                  <c:v>78.331910350388384</c:v>
                </c:pt>
                <c:pt idx="19">
                  <c:v>83.968530070128637</c:v>
                </c:pt>
                <c:pt idx="20">
                  <c:v>82.791482104996263</c:v>
                </c:pt>
                <c:pt idx="21">
                  <c:v>89.612576508954632</c:v>
                </c:pt>
                <c:pt idx="22" formatCode="#,##0_);[Red]\(#,##0\)">
                  <c:v>114.95951030410784</c:v>
                </c:pt>
                <c:pt idx="23">
                  <c:v>99.230147922531131</c:v>
                </c:pt>
                <c:pt idx="24">
                  <c:v>99.160674698233507</c:v>
                </c:pt>
                <c:pt idx="25">
                  <c:v>85.440625174211036</c:v>
                </c:pt>
                <c:pt idx="26">
                  <c:v>77.625069009451892</c:v>
                </c:pt>
                <c:pt idx="27">
                  <c:v>78.804452511451771</c:v>
                </c:pt>
              </c:numCache>
            </c:numRef>
          </c:val>
          <c:extLst>
            <c:ext xmlns:c16="http://schemas.microsoft.com/office/drawing/2014/chart" uri="{C3380CC4-5D6E-409C-BE32-E72D297353CC}">
              <c16:uniqueId val="{00000007-EC67-46AC-8A56-1FD4C1A09225}"/>
            </c:ext>
          </c:extLst>
        </c:ser>
        <c:dLbls>
          <c:showLegendKey val="0"/>
          <c:showVal val="0"/>
          <c:showCatName val="0"/>
          <c:showSerName val="0"/>
          <c:showPercent val="0"/>
          <c:showBubbleSize val="0"/>
        </c:dLbls>
        <c:gapWidth val="40"/>
        <c:overlap val="100"/>
        <c:axId val="166505856"/>
        <c:axId val="166532224"/>
      </c:barChart>
      <c:lineChart>
        <c:grouping val="standard"/>
        <c:varyColors val="0"/>
        <c:ser>
          <c:idx val="10"/>
          <c:order val="8"/>
          <c:tx>
            <c:strRef>
              <c:f>'14.Household (per household)'!$V$10</c:f>
              <c:strCache>
                <c:ptCount val="1"/>
                <c:pt idx="0">
                  <c:v>合計</c:v>
                </c:pt>
              </c:strCache>
            </c:strRef>
          </c:tx>
          <c:spPr>
            <a:ln>
              <a:noFill/>
            </a:ln>
          </c:spPr>
          <c:marker>
            <c:symbol val="none"/>
          </c:marker>
          <c:dLbls>
            <c:spPr>
              <a:noFill/>
              <a:ln>
                <a:noFill/>
              </a:ln>
              <a:effectLst/>
            </c:spPr>
            <c:txPr>
              <a:bodyPr rot="-5400000" vert="horz"/>
              <a:lstStyle/>
              <a:p>
                <a:pPr>
                  <a:defRPr>
                    <a:solidFill>
                      <a:sysClr val="windowText" lastClr="0000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'14.Household (per household)'!$AA$37:$BB$37</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'14.Household (per household)'!$AA$38:$BE$38</c:f>
              <c:numCache>
                <c:formatCode>#,##0_);[Red]\(#,##0\)</c:formatCode>
                <c:ptCount val="28"/>
                <c:pt idx="0">
                  <c:v>4568.0749776675548</c:v>
                </c:pt>
                <c:pt idx="1">
                  <c:v>4552.0003306571571</c:v>
                </c:pt>
                <c:pt idx="2">
                  <c:v>4841.9083154838327</c:v>
                </c:pt>
                <c:pt idx="3">
                  <c:v>4864.8059985946538</c:v>
                </c:pt>
                <c:pt idx="4">
                  <c:v>5207.1910677201313</c:v>
                </c:pt>
                <c:pt idx="5">
                  <c:v>5214.1779336590098</c:v>
                </c:pt>
                <c:pt idx="6">
                  <c:v>5317.8535529071114</c:v>
                </c:pt>
                <c:pt idx="7">
                  <c:v>4998.9953177543039</c:v>
                </c:pt>
                <c:pt idx="8">
                  <c:v>4969.9102730684017</c:v>
                </c:pt>
                <c:pt idx="9">
                  <c:v>5137.7769383919558</c:v>
                </c:pt>
                <c:pt idx="10">
                  <c:v>5185.9846203531897</c:v>
                </c:pt>
                <c:pt idx="11">
                  <c:v>5045.1310492432376</c:v>
                </c:pt>
                <c:pt idx="12">
                  <c:v>5234.7003453237921</c:v>
                </c:pt>
                <c:pt idx="13">
                  <c:v>5252.6381062995297</c:v>
                </c:pt>
                <c:pt idx="14">
                  <c:v>5119.9516264314034</c:v>
                </c:pt>
                <c:pt idx="15">
                  <c:v>5114.9969580304278</c:v>
                </c:pt>
                <c:pt idx="16">
                  <c:v>4830.7638391996416</c:v>
                </c:pt>
                <c:pt idx="17">
                  <c:v>4959.4804153097748</c:v>
                </c:pt>
                <c:pt idx="18">
                  <c:v>4831.4873946435082</c:v>
                </c:pt>
                <c:pt idx="19">
                  <c:v>4565.9285777929917</c:v>
                </c:pt>
                <c:pt idx="20">
                  <c:v>4835.2639908675073</c:v>
                </c:pt>
                <c:pt idx="21">
                  <c:v>5057.8744459553809</c:v>
                </c:pt>
                <c:pt idx="22">
                  <c:v>5331.2724719438584</c:v>
                </c:pt>
                <c:pt idx="23">
                  <c:v>5153.1565555546385</c:v>
                </c:pt>
                <c:pt idx="24">
                  <c:v>4775.762392398552</c:v>
                </c:pt>
                <c:pt idx="25">
                  <c:v>4594.1900877683238</c:v>
                </c:pt>
                <c:pt idx="26">
                  <c:v>4478.6432531162336</c:v>
                </c:pt>
                <c:pt idx="27">
                  <c:v>4480.1202625022215</c:v>
                </c:pt>
              </c:numCache>
            </c:numRef>
          </c:val>
          <c:smooth val="0"/>
          <c:extLst>
            <c:ext xmlns:c16="http://schemas.microsoft.com/office/drawing/2014/chart" uri="{C3380CC4-5D6E-409C-BE32-E72D297353CC}">
              <c16:uniqueId val="{00000008-EC67-46AC-8A56-1FD4C1A09225}"/>
            </c:ext>
          </c:extLst>
        </c:ser>
        <c:dLbls>
          <c:showLegendKey val="0"/>
          <c:showVal val="0"/>
          <c:showCatName val="0"/>
          <c:showSerName val="0"/>
          <c:showPercent val="0"/>
          <c:showBubbleSize val="0"/>
        </c:dLbls>
        <c:marker val="1"/>
        <c:smooth val="0"/>
        <c:axId val="166505856"/>
        <c:axId val="166532224"/>
      </c:lineChart>
      <c:catAx>
        <c:axId val="166505856"/>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66532224"/>
        <c:crosses val="autoZero"/>
        <c:auto val="1"/>
        <c:lblAlgn val="ctr"/>
        <c:lblOffset val="100"/>
        <c:noMultiLvlLbl val="0"/>
      </c:catAx>
      <c:valAx>
        <c:axId val="166532224"/>
        <c:scaling>
          <c:orientation val="minMax"/>
        </c:scaling>
        <c:delete val="0"/>
        <c:axPos val="l"/>
        <c:numFmt formatCode="#,##0_);[Red]\(#,##0\)" sourceLinked="1"/>
        <c:majorTickMark val="out"/>
        <c:minorTickMark val="none"/>
        <c:tickLblPos val="nextTo"/>
        <c:spPr>
          <a:ln>
            <a:solidFill>
              <a:sysClr val="windowText" lastClr="000000"/>
            </a:solidFill>
          </a:ln>
        </c:spPr>
        <c:txPr>
          <a:bodyPr/>
          <a:lstStyle/>
          <a:p>
            <a:pPr>
              <a:defRPr sz="1200"/>
            </a:pPr>
            <a:endParaRPr lang="ja-JP"/>
          </a:p>
        </c:txPr>
        <c:crossAx val="166505856"/>
        <c:crosses val="autoZero"/>
        <c:crossBetween val="between"/>
      </c:valAx>
    </c:plotArea>
    <c:legend>
      <c:legendPos val="r"/>
      <c:legendEntry>
        <c:idx val="8"/>
        <c:delete val="1"/>
      </c:legendEntry>
      <c:layout>
        <c:manualLayout>
          <c:xMode val="edge"/>
          <c:yMode val="edge"/>
          <c:x val="0.84815217542251653"/>
          <c:y val="0.35657783517801034"/>
          <c:w val="0.15008415614714846"/>
          <c:h val="0.36304443426053234"/>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893607232833658"/>
          <c:y val="0.17150990598728297"/>
          <c:w val="0.57381077155682081"/>
          <c:h val="0.53825318784006138"/>
        </c:manualLayout>
      </c:layout>
      <c:doughnutChart>
        <c:varyColors val="1"/>
        <c:ser>
          <c:idx val="1"/>
          <c:order val="0"/>
          <c:tx>
            <c:strRef>
              <c:f>'リンク切公表時非表示（グラフの添え物）'!$BB$70</c:f>
              <c:strCache>
                <c:ptCount val="1"/>
                <c:pt idx="0">
                  <c:v>Household CO2 emissions</c:v>
                </c:pt>
              </c:strCache>
            </c:strRef>
          </c:tx>
          <c:spPr>
            <a:noFill/>
            <a:ln>
              <a:noFill/>
            </a:ln>
          </c:spPr>
          <c:dLbls>
            <c:dLbl>
              <c:idx val="0"/>
              <c:layout>
                <c:manualLayout>
                  <c:x val="9.7148195742211133E-2"/>
                  <c:y val="-5.8788324037587929E-2"/>
                </c:manualLayout>
              </c:layout>
              <c:tx>
                <c:rich>
                  <a:bodyPr wrap="square" lIns="38100" tIns="19050" rIns="38100" bIns="19050" anchor="ctr" anchorCtr="0">
                    <a:noAutofit/>
                  </a:bodyPr>
                  <a:lstStyle/>
                  <a:p>
                    <a:pPr algn="l">
                      <a:defRPr/>
                    </a:pPr>
                    <a:fld id="{A8FF9F32-2A30-4B22-AC9B-128CC8A34D8F}" type="VALUE">
                      <a:rPr lang="en-US" altLang="ja-JP" sz="1200" b="1"/>
                      <a:pPr algn="l">
                        <a:defRPr/>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3975456551541619"/>
                      <c:h val="4.2425993591289693E-2"/>
                    </c:manualLayout>
                  </c15:layout>
                  <c15:dlblFieldTable/>
                  <c15:showDataLabelsRange val="0"/>
                </c:ext>
                <c:ext xmlns:c16="http://schemas.microsoft.com/office/drawing/2014/chart" uri="{C3380CC4-5D6E-409C-BE32-E72D297353CC}">
                  <c16:uniqueId val="{00000000-847A-4E7B-89FD-A359486C853B}"/>
                </c:ext>
              </c:extLst>
            </c:dLbl>
            <c:dLbl>
              <c:idx val="1"/>
              <c:layout>
                <c:manualLayout>
                  <c:x val="0.21995904739425926"/>
                  <c:y val="8.5865453415317775E-2"/>
                </c:manualLayout>
              </c:layout>
              <c:spPr>
                <a:noFill/>
                <a:ln>
                  <a:noFill/>
                </a:ln>
                <a:effectLst/>
              </c:spPr>
              <c:txPr>
                <a:bodyPr wrap="square" lIns="38100" tIns="19050" rIns="38100" bIns="19050" anchor="ctr" anchorCtr="0">
                  <a:noAutofit/>
                </a:bodyPr>
                <a:lstStyle/>
                <a:p>
                  <a:pPr algn="l">
                    <a:defRPr/>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41153196520708901"/>
                      <c:h val="3.3673096653804746E-2"/>
                    </c:manualLayout>
                  </c15:layout>
                </c:ext>
                <c:ext xmlns:c16="http://schemas.microsoft.com/office/drawing/2014/chart" uri="{C3380CC4-5D6E-409C-BE32-E72D297353CC}">
                  <c16:uniqueId val="{00000001-847A-4E7B-89FD-A359486C853B}"/>
                </c:ext>
              </c:extLst>
            </c:dLbl>
            <c:spPr>
              <a:noFill/>
              <a:ln>
                <a:noFill/>
              </a:ln>
              <a:effectLst/>
            </c:sp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'14.Household (per household)'!$Z$25:$Z$34</c:f>
              <c:strCache>
                <c:ptCount val="10"/>
                <c:pt idx="0">
                  <c:v>Coal</c:v>
                </c:pt>
                <c:pt idx="1">
                  <c:v>Kerosene</c:v>
                </c:pt>
                <c:pt idx="2">
                  <c:v>LPG</c:v>
                </c:pt>
                <c:pt idx="3">
                  <c:v>Town Gas</c:v>
                </c:pt>
                <c:pt idx="4">
                  <c:v>Electricity</c:v>
                </c:pt>
                <c:pt idx="5">
                  <c:v>Heat</c:v>
                </c:pt>
                <c:pt idx="6">
                  <c:v>Gasoline</c:v>
                </c:pt>
                <c:pt idx="7">
                  <c:v>Diesel Oil</c:v>
                </c:pt>
                <c:pt idx="8">
                  <c:v>Municipal Solid Waste</c:v>
                </c:pt>
                <c:pt idx="9">
                  <c:v>Water and Waste Water</c:v>
                </c:pt>
              </c:strCache>
            </c:strRef>
          </c:cat>
          <c:val>
            <c:numRef>
              <c:f>'リンク切公表時非表示（グラフの添え物）'!$BB$71:$BB$72</c:f>
              <c:numCache>
                <c:formatCode>"(FY"0000")"</c:formatCode>
                <c:ptCount val="2"/>
                <c:pt idx="0" formatCode="#,##0_ ">
                  <c:v>4480</c:v>
                </c:pt>
                <c:pt idx="1">
                  <c:v>2017</c:v>
                </c:pt>
              </c:numCache>
            </c:numRef>
          </c:val>
          <c:extLst>
            <c:ext xmlns:c16="http://schemas.microsoft.com/office/drawing/2014/chart" uri="{C3380CC4-5D6E-409C-BE32-E72D297353CC}">
              <c16:uniqueId val="{00000002-847A-4E7B-89FD-A359486C853B}"/>
            </c:ext>
          </c:extLst>
        </c:ser>
        <c:ser>
          <c:idx val="0"/>
          <c:order val="1"/>
          <c:tx>
            <c:strRef>
              <c:f>'14.Household (per household)'!$BB$23</c:f>
              <c:strCache>
                <c:ptCount val="1"/>
                <c:pt idx="0">
                  <c:v>2017</c:v>
                </c:pt>
              </c:strCache>
            </c:strRef>
          </c:tx>
          <c:spPr>
            <a:ln>
              <a:solidFill>
                <a:schemeClr val="tx1"/>
              </a:solidFill>
            </a:ln>
          </c:spPr>
          <c:dLbls>
            <c:dLbl>
              <c:idx val="0"/>
              <c:delete val="1"/>
              <c:extLst>
                <c:ext xmlns:c15="http://schemas.microsoft.com/office/drawing/2012/chart" uri="{CE6537A1-D6FC-4f65-9D91-7224C49458BB}"/>
                <c:ext xmlns:c16="http://schemas.microsoft.com/office/drawing/2014/chart" uri="{C3380CC4-5D6E-409C-BE32-E72D297353CC}">
                  <c16:uniqueId val="{00000003-847A-4E7B-89FD-A359486C853B}"/>
                </c:ext>
              </c:extLst>
            </c:dLbl>
            <c:dLbl>
              <c:idx val="1"/>
              <c:layout>
                <c:manualLayout>
                  <c:x val="1.195071124727304E-2"/>
                  <c:y val="-7.3493683087072579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3209267870480906"/>
                      <c:h val="8.4486962903574589E-2"/>
                    </c:manualLayout>
                  </c15:layout>
                </c:ext>
                <c:ext xmlns:c16="http://schemas.microsoft.com/office/drawing/2014/chart" uri="{C3380CC4-5D6E-409C-BE32-E72D297353CC}">
                  <c16:uniqueId val="{00000004-847A-4E7B-89FD-A359486C853B}"/>
                </c:ext>
              </c:extLst>
            </c:dLbl>
            <c:dLbl>
              <c:idx val="2"/>
              <c:layout>
                <c:manualLayout>
                  <c:x val="6.831089556470181E-3"/>
                  <c:y val="-1.0574826784699461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7.2440094054536955E-2"/>
                      <c:h val="7.2180418399875379E-2"/>
                    </c:manualLayout>
                  </c15:layout>
                </c:ext>
                <c:ext xmlns:c16="http://schemas.microsoft.com/office/drawing/2014/chart" uri="{C3380CC4-5D6E-409C-BE32-E72D297353CC}">
                  <c16:uniqueId val="{00000005-847A-4E7B-89FD-A359486C853B}"/>
                </c:ext>
              </c:extLst>
            </c:dLbl>
            <c:dLbl>
              <c:idx val="3"/>
              <c:layout>
                <c:manualLayout>
                  <c:x val="2.1057369633712387E-3"/>
                  <c:y val="-4.1861751622114833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529332050293604"/>
                      <c:h val="6.3913964956253386E-2"/>
                    </c:manualLayout>
                  </c15:layout>
                </c:ext>
                <c:ext xmlns:c16="http://schemas.microsoft.com/office/drawing/2014/chart" uri="{C3380CC4-5D6E-409C-BE32-E72D297353CC}">
                  <c16:uniqueId val="{00000006-847A-4E7B-89FD-A359486C853B}"/>
                </c:ext>
              </c:extLst>
            </c:dLbl>
            <c:dLbl>
              <c:idx val="4"/>
              <c:layout>
                <c:manualLayout>
                  <c:x val="-1.6971297647839848E-2"/>
                  <c:y val="-1.0035210154684466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847A-4E7B-89FD-A359486C853B}"/>
                </c:ext>
              </c:extLst>
            </c:dLbl>
            <c:dLbl>
              <c:idx val="5"/>
              <c:layout>
                <c:manualLayout>
                  <c:x val="-0.11350300586774181"/>
                  <c:y val="2.621736162351132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847A-4E7B-89FD-A359486C853B}"/>
                </c:ext>
              </c:extLst>
            </c:dLbl>
            <c:dLbl>
              <c:idx val="6"/>
              <c:layout>
                <c:manualLayout>
                  <c:x val="3.3564196252287978E-3"/>
                  <c:y val="-1.9032474611326623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558307049874418"/>
                      <c:h val="6.4589142227709465E-2"/>
                    </c:manualLayout>
                  </c15:layout>
                </c:ext>
                <c:ext xmlns:c16="http://schemas.microsoft.com/office/drawing/2014/chart" uri="{C3380CC4-5D6E-409C-BE32-E72D297353CC}">
                  <c16:uniqueId val="{00000009-847A-4E7B-89FD-A359486C853B}"/>
                </c:ext>
              </c:extLst>
            </c:dLbl>
            <c:dLbl>
              <c:idx val="7"/>
              <c:layout>
                <c:manualLayout>
                  <c:x val="-4.2129190097129961E-2"/>
                  <c:y val="-9.7374084038112443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1389066638908198"/>
                      <c:h val="6.56497185124683E-2"/>
                    </c:manualLayout>
                  </c15:layout>
                </c:ext>
                <c:ext xmlns:c16="http://schemas.microsoft.com/office/drawing/2014/chart" uri="{C3380CC4-5D6E-409C-BE32-E72D297353CC}">
                  <c16:uniqueId val="{0000000A-847A-4E7B-89FD-A359486C853B}"/>
                </c:ext>
              </c:extLst>
            </c:dLbl>
            <c:dLbl>
              <c:idx val="8"/>
              <c:layout>
                <c:manualLayout>
                  <c:x val="-1.6928863703576228E-3"/>
                  <c:y val="-6.4953446445420162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5585689876955269"/>
                      <c:h val="0.10549707006352566"/>
                    </c:manualLayout>
                  </c15:layout>
                </c:ext>
                <c:ext xmlns:c16="http://schemas.microsoft.com/office/drawing/2014/chart" uri="{C3380CC4-5D6E-409C-BE32-E72D297353CC}">
                  <c16:uniqueId val="{0000000B-847A-4E7B-89FD-A359486C853B}"/>
                </c:ext>
              </c:extLst>
            </c:dLbl>
            <c:dLbl>
              <c:idx val="9"/>
              <c:layout>
                <c:manualLayout>
                  <c:x val="1.4874614747720331E-2"/>
                  <c:y val="-0.10869112064074185"/>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7842476469496882"/>
                      <c:h val="9.5124222064747896E-2"/>
                    </c:manualLayout>
                  </c15:layout>
                </c:ext>
                <c:ext xmlns:c16="http://schemas.microsoft.com/office/drawing/2014/chart" uri="{C3380CC4-5D6E-409C-BE32-E72D297353CC}">
                  <c16:uniqueId val="{0000000C-847A-4E7B-89FD-A359486C853B}"/>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'14.Household (per household)'!$Z$25:$Z$34</c:f>
              <c:strCache>
                <c:ptCount val="10"/>
                <c:pt idx="0">
                  <c:v>Coal</c:v>
                </c:pt>
                <c:pt idx="1">
                  <c:v>Kerosene</c:v>
                </c:pt>
                <c:pt idx="2">
                  <c:v>LPG</c:v>
                </c:pt>
                <c:pt idx="3">
                  <c:v>Town Gas</c:v>
                </c:pt>
                <c:pt idx="4">
                  <c:v>Electricity</c:v>
                </c:pt>
                <c:pt idx="5">
                  <c:v>Heat</c:v>
                </c:pt>
                <c:pt idx="6">
                  <c:v>Gasoline</c:v>
                </c:pt>
                <c:pt idx="7">
                  <c:v>Diesel Oil</c:v>
                </c:pt>
                <c:pt idx="8">
                  <c:v>Municipal Solid Waste</c:v>
                </c:pt>
                <c:pt idx="9">
                  <c:v>Water and Waste Water</c:v>
                </c:pt>
              </c:strCache>
            </c:strRef>
          </c:cat>
          <c:val>
            <c:numRef>
              <c:f>'14.Household (per household)'!$BB$25:$BB$34</c:f>
              <c:numCache>
                <c:formatCode>0.0%</c:formatCode>
                <c:ptCount val="10"/>
                <c:pt idx="0">
                  <c:v>0</c:v>
                </c:pt>
                <c:pt idx="1">
                  <c:v>9.4515950030907209E-2</c:v>
                </c:pt>
                <c:pt idx="2">
                  <c:v>4.8173885344000987E-2</c:v>
                </c:pt>
                <c:pt idx="3">
                  <c:v>8.5363224940344332E-2</c:v>
                </c:pt>
                <c:pt idx="4">
                  <c:v>0.4860204309374978</c:v>
                </c:pt>
                <c:pt idx="5" formatCode="0.00%">
                  <c:v>2.3894403535711786E-4</c:v>
                </c:pt>
                <c:pt idx="6">
                  <c:v>0.2229605191003948</c:v>
                </c:pt>
                <c:pt idx="7">
                  <c:v>1.0320970650458549E-2</c:v>
                </c:pt>
                <c:pt idx="8">
                  <c:v>3.4816267568806875E-2</c:v>
                </c:pt>
                <c:pt idx="9">
                  <c:v>1.7589807392232409E-2</c:v>
                </c:pt>
              </c:numCache>
            </c:numRef>
          </c:val>
          <c:extLst>
            <c:ext xmlns:c16="http://schemas.microsoft.com/office/drawing/2014/chart" uri="{C3380CC4-5D6E-409C-BE32-E72D297353CC}">
              <c16:uniqueId val="{0000000D-847A-4E7B-89FD-A359486C853B}"/>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2"/>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9864944444444482"/>
          <c:y val="0.19035678974565121"/>
          <c:w val="0.60766322497802794"/>
          <c:h val="0.52529124497399426"/>
        </c:manualLayout>
      </c:layout>
      <c:doughnutChart>
        <c:varyColors val="1"/>
        <c:ser>
          <c:idx val="1"/>
          <c:order val="0"/>
          <c:tx>
            <c:strRef>
              <c:f>'リンク切公表時非表示（グラフの添え物）'!$BB$70</c:f>
              <c:strCache>
                <c:ptCount val="1"/>
                <c:pt idx="0">
                  <c:v>Household CO2 emissions</c:v>
                </c:pt>
              </c:strCache>
            </c:strRef>
          </c:tx>
          <c:dPt>
            <c:idx val="0"/>
            <c:bubble3D val="0"/>
            <c:spPr>
              <a:noFill/>
            </c:spPr>
            <c:extLst>
              <c:ext xmlns:c16="http://schemas.microsoft.com/office/drawing/2014/chart" uri="{C3380CC4-5D6E-409C-BE32-E72D297353CC}">
                <c16:uniqueId val="{00000001-C925-4D9D-99A8-353077A35066}"/>
              </c:ext>
            </c:extLst>
          </c:dPt>
          <c:dPt>
            <c:idx val="1"/>
            <c:bubble3D val="0"/>
            <c:spPr>
              <a:noFill/>
            </c:spPr>
            <c:extLst>
              <c:ext xmlns:c16="http://schemas.microsoft.com/office/drawing/2014/chart" uri="{C3380CC4-5D6E-409C-BE32-E72D297353CC}">
                <c16:uniqueId val="{00000003-C925-4D9D-99A8-353077A35066}"/>
              </c:ext>
            </c:extLst>
          </c:dPt>
          <c:dLbls>
            <c:dLbl>
              <c:idx val="0"/>
              <c:layout>
                <c:manualLayout>
                  <c:x val="0.1157736458871408"/>
                  <c:y val="-4.5188960308035576E-2"/>
                </c:manualLayout>
              </c:layout>
              <c:tx>
                <c:rich>
                  <a:bodyPr wrap="square" lIns="38100" tIns="19050" rIns="38100" bIns="19050" anchor="ctr" anchorCtr="0">
                    <a:noAutofit/>
                  </a:bodyPr>
                  <a:lstStyle/>
                  <a:p>
                    <a:pPr algn="l">
                      <a:defRPr/>
                    </a:pPr>
                    <a:fld id="{939167D4-421E-412B-92B5-46DDCC18BCB2}" type="VALUE">
                      <a:rPr lang="en-US" altLang="ja-JP" sz="1200" b="1"/>
                      <a:pPr algn="l">
                        <a:defRPr/>
                      </a:pPr>
                      <a:t>[値]</a:t>
                    </a:fld>
                    <a:endParaRPr lang="ja-JP" altLang="en-US"/>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45108028354832802"/>
                      <c:h val="4.3807795353146557E-2"/>
                    </c:manualLayout>
                  </c15:layout>
                  <c15:dlblFieldTable/>
                  <c15:showDataLabelsRange val="0"/>
                </c:ext>
                <c:ext xmlns:c16="http://schemas.microsoft.com/office/drawing/2014/chart" uri="{C3380CC4-5D6E-409C-BE32-E72D297353CC}">
                  <c16:uniqueId val="{00000001-C925-4D9D-99A8-353077A35066}"/>
                </c:ext>
              </c:extLst>
            </c:dLbl>
            <c:dLbl>
              <c:idx val="1"/>
              <c:layout>
                <c:manualLayout>
                  <c:x val="0.25447028689135909"/>
                  <c:y val="8.8486457644014221E-2"/>
                </c:manualLayout>
              </c:layout>
              <c:spPr>
                <a:noFill/>
                <a:ln>
                  <a:noFill/>
                </a:ln>
                <a:effectLst/>
              </c:spPr>
              <c:txPr>
                <a:bodyPr wrap="square" lIns="38100" tIns="19050" rIns="38100" bIns="19050" anchor="ctr" anchorCtr="0">
                  <a:noAutofit/>
                </a:bodyPr>
                <a:lstStyle/>
                <a:p>
                  <a:pPr algn="l">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0.48561692119685934"/>
                      <c:h val="4.1733469079378617E-2"/>
                    </c:manualLayout>
                  </c15:layout>
                </c:ext>
                <c:ext xmlns:c16="http://schemas.microsoft.com/office/drawing/2014/chart" uri="{C3380CC4-5D6E-409C-BE32-E72D297353CC}">
                  <c16:uniqueId val="{00000003-C925-4D9D-99A8-353077A3506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cat>
            <c:strRef>
              <c:f>'14.Household (per household)'!$Z$51:$Z$58</c:f>
              <c:strCache>
                <c:ptCount val="8"/>
                <c:pt idx="0">
                  <c:v>Heating</c:v>
                </c:pt>
                <c:pt idx="1">
                  <c:v>Cooling</c:v>
                </c:pt>
                <c:pt idx="2">
                  <c:v>Hot Water</c:v>
                </c:pt>
                <c:pt idx="3">
                  <c:v>Cooking</c:v>
                </c:pt>
                <c:pt idx="4">
                  <c:v>Power etc.</c:v>
                </c:pt>
                <c:pt idx="5">
                  <c:v>Car</c:v>
                </c:pt>
                <c:pt idx="6">
                  <c:v>Municipal Solid Waste</c:v>
                </c:pt>
                <c:pt idx="7">
                  <c:v>Water and Waste Water</c:v>
                </c:pt>
              </c:strCache>
            </c:strRef>
          </c:cat>
          <c:val>
            <c:numRef>
              <c:f>'リンク切公表時非表示（グラフの添え物）'!$BB$71:$BB$72</c:f>
              <c:numCache>
                <c:formatCode>"(FY"0000")"</c:formatCode>
                <c:ptCount val="2"/>
                <c:pt idx="0" formatCode="#,##0_ ">
                  <c:v>4480</c:v>
                </c:pt>
                <c:pt idx="1">
                  <c:v>2017</c:v>
                </c:pt>
              </c:numCache>
            </c:numRef>
          </c:val>
          <c:extLst>
            <c:ext xmlns:c16="http://schemas.microsoft.com/office/drawing/2014/chart" uri="{C3380CC4-5D6E-409C-BE32-E72D297353CC}">
              <c16:uniqueId val="{00000004-C925-4D9D-99A8-353077A35066}"/>
            </c:ext>
          </c:extLst>
        </c:ser>
        <c:ser>
          <c:idx val="0"/>
          <c:order val="1"/>
          <c:tx>
            <c:strRef>
              <c:f>'14.Household (per household)'!$BB$49</c:f>
              <c:strCache>
                <c:ptCount val="1"/>
                <c:pt idx="0">
                  <c:v>2017</c:v>
                </c:pt>
              </c:strCache>
            </c:strRef>
          </c:tx>
          <c:spPr>
            <a:ln>
              <a:solidFill>
                <a:sysClr val="windowText" lastClr="000000"/>
              </a:solidFill>
            </a:ln>
          </c:spPr>
          <c:dLbls>
            <c:dLbl>
              <c:idx val="0"/>
              <c:layout>
                <c:manualLayout>
                  <c:x val="2.5972222649115243E-3"/>
                  <c:y val="4.4096625593797413E-3"/>
                </c:manualLayout>
              </c:layout>
              <c:tx>
                <c:rich>
                  <a:bodyPr/>
                  <a:lstStyle/>
                  <a:p>
                    <a:r>
                      <a:rPr lang="en-US" altLang="en-US"/>
                      <a:t>Heating, 12.3%</a:t>
                    </a:r>
                  </a:p>
                </c:rich>
              </c:tx>
              <c:showLegendKey val="0"/>
              <c:showVal val="1"/>
              <c:showCatName val="1"/>
              <c:showSerName val="0"/>
              <c:showPercent val="0"/>
              <c:showBubbleSize val="0"/>
              <c:separator>
</c:separator>
              <c:extLst>
                <c:ext xmlns:c15="http://schemas.microsoft.com/office/drawing/2012/chart" uri="{CE6537A1-D6FC-4f65-9D91-7224C49458BB}">
                  <c15:layout>
                    <c:manualLayout>
                      <c:w val="0.10758419893749167"/>
                      <c:h val="0.11406422477085679"/>
                    </c:manualLayout>
                  </c15:layout>
                </c:ext>
                <c:ext xmlns:c16="http://schemas.microsoft.com/office/drawing/2014/chart" uri="{C3380CC4-5D6E-409C-BE32-E72D297353CC}">
                  <c16:uniqueId val="{00000005-C925-4D9D-99A8-353077A35066}"/>
                </c:ext>
              </c:extLst>
            </c:dLbl>
            <c:dLbl>
              <c:idx val="1"/>
              <c:layout>
                <c:manualLayout>
                  <c:x val="0.10258883304715373"/>
                  <c:y val="-4.6985240587150617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0315535779826467"/>
                      <c:h val="6.9740339115352101E-2"/>
                    </c:manualLayout>
                  </c15:layout>
                </c:ext>
                <c:ext xmlns:c16="http://schemas.microsoft.com/office/drawing/2014/chart" uri="{C3380CC4-5D6E-409C-BE32-E72D297353CC}">
                  <c16:uniqueId val="{00000006-C925-4D9D-99A8-353077A35066}"/>
                </c:ext>
              </c:extLst>
            </c:dLbl>
            <c:dLbl>
              <c:idx val="2"/>
              <c:layout>
                <c:manualLayout>
                  <c:x val="1.9283445219684403E-3"/>
                  <c:y val="-5.2127550472394544E-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3662525696494787"/>
                      <c:h val="6.8102763488382956E-2"/>
                    </c:manualLayout>
                  </c15:layout>
                </c:ext>
                <c:ext xmlns:c16="http://schemas.microsoft.com/office/drawing/2014/chart" uri="{C3380CC4-5D6E-409C-BE32-E72D297353CC}">
                  <c16:uniqueId val="{00000007-C925-4D9D-99A8-353077A35066}"/>
                </c:ext>
              </c:extLst>
            </c:dLbl>
            <c:dLbl>
              <c:idx val="3"/>
              <c:layout>
                <c:manualLayout>
                  <c:x val="4.4406805463621862E-3"/>
                  <c:y val="-6.2204781265722624E-5"/>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C925-4D9D-99A8-353077A35066}"/>
                </c:ext>
              </c:extLst>
            </c:dLbl>
            <c:dLbl>
              <c:idx val="4"/>
              <c:layout>
                <c:manualLayout>
                  <c:x val="-9.1847470280202528E-3"/>
                  <c:y val="-1.389448506163118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55D9-4DF9-824B-2733688CA822}"/>
                </c:ext>
              </c:extLst>
            </c:dLbl>
            <c:dLbl>
              <c:idx val="5"/>
              <c:layout>
                <c:manualLayout>
                  <c:x val="9.4880417055464693E-3"/>
                  <c:y val="-4.3255499841597866E-1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C925-4D9D-99A8-353077A35066}"/>
                </c:ext>
              </c:extLst>
            </c:dLbl>
            <c:dLbl>
              <c:idx val="6"/>
              <c:layout>
                <c:manualLayout>
                  <c:x val="6.9401792725210269E-3"/>
                  <c:y val="-8.1492952260799958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4560117593669034"/>
                      <c:h val="0.11105951475844604"/>
                    </c:manualLayout>
                  </c15:layout>
                </c:ext>
                <c:ext xmlns:c16="http://schemas.microsoft.com/office/drawing/2014/chart" uri="{C3380CC4-5D6E-409C-BE32-E72D297353CC}">
                  <c16:uniqueId val="{0000000A-C925-4D9D-99A8-353077A35066}"/>
                </c:ext>
              </c:extLst>
            </c:dLbl>
            <c:dLbl>
              <c:idx val="7"/>
              <c:layout>
                <c:manualLayout>
                  <c:x val="4.8454955875253801E-5"/>
                  <c:y val="-0.1059789814919888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569786888595186"/>
                      <c:h val="0.1251202301622508"/>
                    </c:manualLayout>
                  </c15:layout>
                </c:ext>
                <c:ext xmlns:c16="http://schemas.microsoft.com/office/drawing/2014/chart" uri="{C3380CC4-5D6E-409C-BE32-E72D297353CC}">
                  <c16:uniqueId val="{0000000B-C925-4D9D-99A8-353077A35066}"/>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'14.Household (per household)'!$Z$51:$Z$58</c:f>
              <c:strCache>
                <c:ptCount val="8"/>
                <c:pt idx="0">
                  <c:v>Heating</c:v>
                </c:pt>
                <c:pt idx="1">
                  <c:v>Cooling</c:v>
                </c:pt>
                <c:pt idx="2">
                  <c:v>Hot Water</c:v>
                </c:pt>
                <c:pt idx="3">
                  <c:v>Cooking</c:v>
                </c:pt>
                <c:pt idx="4">
                  <c:v>Power etc.</c:v>
                </c:pt>
                <c:pt idx="5">
                  <c:v>Car</c:v>
                </c:pt>
                <c:pt idx="6">
                  <c:v>Municipal Solid Waste</c:v>
                </c:pt>
                <c:pt idx="7">
                  <c:v>Water and Waste Water</c:v>
                </c:pt>
              </c:strCache>
            </c:strRef>
          </c:cat>
          <c:val>
            <c:numRef>
              <c:f>'14.Household (per household)'!$BB$51:$BB$58</c:f>
              <c:numCache>
                <c:formatCode>0.0%</c:formatCode>
                <c:ptCount val="8"/>
                <c:pt idx="0">
                  <c:v>0.15708820068667667</c:v>
                </c:pt>
                <c:pt idx="1">
                  <c:v>2.3457476814149326E-2</c:v>
                </c:pt>
                <c:pt idx="2">
                  <c:v>0.1507008888139609</c:v>
                </c:pt>
                <c:pt idx="3">
                  <c:v>5.5816734304991032E-2</c:v>
                </c:pt>
                <c:pt idx="4">
                  <c:v>0.32724913466832944</c:v>
                </c:pt>
                <c:pt idx="5">
                  <c:v>0.23328148975085333</c:v>
                </c:pt>
                <c:pt idx="6">
                  <c:v>3.4816267568806875E-2</c:v>
                </c:pt>
                <c:pt idx="7">
                  <c:v>1.7589807392232409E-2</c:v>
                </c:pt>
              </c:numCache>
            </c:numRef>
          </c:val>
          <c:extLst>
            <c:ext xmlns:c16="http://schemas.microsoft.com/office/drawing/2014/chart" uri="{C3380CC4-5D6E-409C-BE32-E72D297353CC}">
              <c16:uniqueId val="{0000000C-C925-4D9D-99A8-353077A35066}"/>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noFill/>
    <a:ln>
      <a:noFill/>
    </a:ln>
  </c:spPr>
  <c:printSettings>
    <c:headerFooter/>
    <c:pageMargins b="0.75000000000000133" l="0.70000000000000062" r="0.70000000000000062" t="0.75000000000000133" header="0.30000000000000032" footer="0.30000000000000032"/>
    <c:pageSetup/>
  </c:printSettings>
  <c:userShapes r:id="rId2"/>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Times New Roman" panose="02020603050405020304" pitchFamily="18" charset="0"/>
                <a:cs typeface="Times New Roman" panose="02020603050405020304" pitchFamily="18" charset="0"/>
              </a:defRPr>
            </a:pPr>
            <a:r>
              <a:rPr lang="en-US" altLang="ja-JP" sz="1800" b="1" i="0" baseline="0">
                <a:effectLst/>
                <a:latin typeface="Times New Roman" panose="02020603050405020304" pitchFamily="18" charset="0"/>
                <a:cs typeface="Times New Roman" panose="02020603050405020304" pitchFamily="18" charset="0"/>
              </a:rPr>
              <a:t>Household CO</a:t>
            </a:r>
            <a:r>
              <a:rPr lang="en-US" altLang="ja-JP" sz="1800" b="1" i="0" baseline="-25000">
                <a:effectLst/>
                <a:latin typeface="Times New Roman" panose="02020603050405020304" pitchFamily="18" charset="0"/>
                <a:cs typeface="Times New Roman" panose="02020603050405020304" pitchFamily="18" charset="0"/>
              </a:rPr>
              <a:t>2</a:t>
            </a:r>
            <a:r>
              <a:rPr lang="en-US" altLang="ja-JP" sz="1800" b="1" i="0" baseline="0">
                <a:effectLst/>
                <a:latin typeface="Times New Roman" panose="02020603050405020304" pitchFamily="18" charset="0"/>
                <a:cs typeface="Times New Roman" panose="02020603050405020304" pitchFamily="18" charset="0"/>
              </a:rPr>
              <a:t> emissions (by fuel type)</a:t>
            </a:r>
            <a:endParaRPr lang="ja-JP" altLang="ja-JP" sz="1600">
              <a:effectLst/>
              <a:latin typeface="Times New Roman" panose="02020603050405020304" pitchFamily="18" charset="0"/>
              <a:cs typeface="Times New Roman" panose="02020603050405020304" pitchFamily="18" charset="0"/>
            </a:endParaRPr>
          </a:p>
        </c:rich>
      </c:tx>
      <c:overlay val="0"/>
    </c:title>
    <c:autoTitleDeleted val="0"/>
    <c:plotArea>
      <c:layout>
        <c:manualLayout>
          <c:layoutTarget val="inner"/>
          <c:xMode val="edge"/>
          <c:yMode val="edge"/>
          <c:x val="0.13289041666666671"/>
          <c:y val="0.16343518518518557"/>
          <c:w val="0.72561222222222221"/>
          <c:h val="0.66383111111111248"/>
        </c:manualLayout>
      </c:layout>
      <c:barChart>
        <c:barDir val="col"/>
        <c:grouping val="stacked"/>
        <c:varyColors val="0"/>
        <c:ser>
          <c:idx val="0"/>
          <c:order val="0"/>
          <c:tx>
            <c:strRef>
              <c:f>'14.Household (per household)'!$Z$11</c:f>
              <c:strCache>
                <c:ptCount val="1"/>
                <c:pt idx="0">
                  <c:v>Coal</c:v>
                </c:pt>
              </c:strCache>
            </c:strRef>
          </c:tx>
          <c:spPr>
            <a:ln>
              <a:solidFill>
                <a:sysClr val="windowText" lastClr="000000"/>
              </a:solidFill>
            </a:ln>
          </c:spPr>
          <c:invertIfNegative val="0"/>
          <c:cat>
            <c:numRef>
              <c:f>'14.Household (per household)'!$AA$9:$BE$9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'14.Household (per household)'!$AA$11:$BE$11</c:f>
              <c:numCache>
                <c:formatCode>#,##0.0_);[Red]\(#,##0.0\)</c:formatCode>
                <c:ptCount val="28"/>
                <c:pt idx="0">
                  <c:v>7.4215025951195326</c:v>
                </c:pt>
                <c:pt idx="1">
                  <c:v>6.4867826013252987</c:v>
                </c:pt>
                <c:pt idx="2">
                  <c:v>8.5648537586258531</c:v>
                </c:pt>
                <c:pt idx="3">
                  <c:v>7.0403777308557718</c:v>
                </c:pt>
                <c:pt idx="4">
                  <c:v>5.0876338718438836</c:v>
                </c:pt>
                <c:pt idx="5">
                  <c:v>3.9327702244142171</c:v>
                </c:pt>
                <c:pt idx="6">
                  <c:v>5.5919947812981414</c:v>
                </c:pt>
                <c:pt idx="7">
                  <c:v>4.5068595214685283</c:v>
                </c:pt>
                <c:pt idx="8">
                  <c:v>2.8571129947106075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CD23-44FA-9CA9-480082ECB31B}"/>
            </c:ext>
          </c:extLst>
        </c:ser>
        <c:ser>
          <c:idx val="1"/>
          <c:order val="1"/>
          <c:tx>
            <c:strRef>
              <c:f>'14.Household (per household)'!$Z$12</c:f>
              <c:strCache>
                <c:ptCount val="1"/>
                <c:pt idx="0">
                  <c:v>Kerosene</c:v>
                </c:pt>
              </c:strCache>
            </c:strRef>
          </c:tx>
          <c:spPr>
            <a:ln>
              <a:solidFill>
                <a:sysClr val="windowText" lastClr="000000"/>
              </a:solidFill>
            </a:ln>
          </c:spPr>
          <c:invertIfNegative val="0"/>
          <c:cat>
            <c:numRef>
              <c:f>'14.Household (per household)'!$AA$9:$BE$9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'14.Household (per household)'!$AA$12:$BE$12</c:f>
              <c:numCache>
                <c:formatCode>#,##0_);[Red]\(#,##0\)</c:formatCode>
                <c:ptCount val="28"/>
                <c:pt idx="0">
                  <c:v>632.60012463533508</c:v>
                </c:pt>
                <c:pt idx="1">
                  <c:v>618.06473518248697</c:v>
                </c:pt>
                <c:pt idx="2">
                  <c:v>651.95738494853174</c:v>
                </c:pt>
                <c:pt idx="3">
                  <c:v>678.68955935372628</c:v>
                </c:pt>
                <c:pt idx="4">
                  <c:v>653.18013531545284</c:v>
                </c:pt>
                <c:pt idx="5">
                  <c:v>686.65074607221163</c:v>
                </c:pt>
                <c:pt idx="6">
                  <c:v>714.96689479257452</c:v>
                </c:pt>
                <c:pt idx="7">
                  <c:v>656.15705197218733</c:v>
                </c:pt>
                <c:pt idx="8">
                  <c:v>639.58513459988376</c:v>
                </c:pt>
                <c:pt idx="9">
                  <c:v>659.01598636522147</c:v>
                </c:pt>
                <c:pt idx="10">
                  <c:v>715.95949535352747</c:v>
                </c:pt>
                <c:pt idx="11">
                  <c:v>650.61301907032532</c:v>
                </c:pt>
                <c:pt idx="12">
                  <c:v>683.85440872538595</c:v>
                </c:pt>
                <c:pt idx="13">
                  <c:v>590.98227680714979</c:v>
                </c:pt>
                <c:pt idx="14">
                  <c:v>623.81841580062962</c:v>
                </c:pt>
                <c:pt idx="15">
                  <c:v>651.06546993469431</c:v>
                </c:pt>
                <c:pt idx="16">
                  <c:v>571.32530822564161</c:v>
                </c:pt>
                <c:pt idx="17">
                  <c:v>542.4973675938993</c:v>
                </c:pt>
                <c:pt idx="18">
                  <c:v>492.98578212473086</c:v>
                </c:pt>
                <c:pt idx="19">
                  <c:v>489.09127258266062</c:v>
                </c:pt>
                <c:pt idx="20">
                  <c:v>519.11099713210297</c:v>
                </c:pt>
                <c:pt idx="21">
                  <c:v>506.23968473026241</c:v>
                </c:pt>
                <c:pt idx="22">
                  <c:v>481.72306441495033</c:v>
                </c:pt>
                <c:pt idx="23">
                  <c:v>451.96854451214244</c:v>
                </c:pt>
                <c:pt idx="24">
                  <c:v>421.39003963939791</c:v>
                </c:pt>
                <c:pt idx="25">
                  <c:v>391.66522436231355</c:v>
                </c:pt>
                <c:pt idx="26">
                  <c:v>397.6037589927904</c:v>
                </c:pt>
                <c:pt idx="27">
                  <c:v>423.44282286311483</c:v>
                </c:pt>
              </c:numCache>
            </c:numRef>
          </c:val>
          <c:extLst>
            <c:ext xmlns:c16="http://schemas.microsoft.com/office/drawing/2014/chart" uri="{C3380CC4-5D6E-409C-BE32-E72D297353CC}">
              <c16:uniqueId val="{00000001-CD23-44FA-9CA9-480082ECB31B}"/>
            </c:ext>
          </c:extLst>
        </c:ser>
        <c:ser>
          <c:idx val="2"/>
          <c:order val="2"/>
          <c:tx>
            <c:strRef>
              <c:f>'14.Household (per household)'!$Z$13</c:f>
              <c:strCache>
                <c:ptCount val="1"/>
                <c:pt idx="0">
                  <c:v>LPG</c:v>
                </c:pt>
              </c:strCache>
            </c:strRef>
          </c:tx>
          <c:spPr>
            <a:ln>
              <a:solidFill>
                <a:sysClr val="windowText" lastClr="000000"/>
              </a:solidFill>
            </a:ln>
          </c:spPr>
          <c:invertIfNegative val="0"/>
          <c:cat>
            <c:numRef>
              <c:f>'14.Household (per household)'!$AA$9:$BE$9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'14.Household (per household)'!$AA$13:$BE$13</c:f>
              <c:numCache>
                <c:formatCode>#,##0_);[Red]\(#,##0\)</c:formatCode>
                <c:ptCount val="28"/>
                <c:pt idx="0">
                  <c:v>314.57778813977933</c:v>
                </c:pt>
                <c:pt idx="1">
                  <c:v>319.49115691302018</c:v>
                </c:pt>
                <c:pt idx="2">
                  <c:v>319.83841143587875</c:v>
                </c:pt>
                <c:pt idx="3">
                  <c:v>334.43704148264675</c:v>
                </c:pt>
                <c:pt idx="4">
                  <c:v>338.69645784553057</c:v>
                </c:pt>
                <c:pt idx="5">
                  <c:v>341.49384603647803</c:v>
                </c:pt>
                <c:pt idx="6">
                  <c:v>343.22213376721021</c:v>
                </c:pt>
                <c:pt idx="7">
                  <c:v>326.9303718705695</c:v>
                </c:pt>
                <c:pt idx="8">
                  <c:v>334.87351206238776</c:v>
                </c:pt>
                <c:pt idx="9">
                  <c:v>332.46410127736351</c:v>
                </c:pt>
                <c:pt idx="10">
                  <c:v>330.24471869523967</c:v>
                </c:pt>
                <c:pt idx="11">
                  <c:v>313.86781794307069</c:v>
                </c:pt>
                <c:pt idx="12">
                  <c:v>311.48366804613471</c:v>
                </c:pt>
                <c:pt idx="13">
                  <c:v>323.52476477507412</c:v>
                </c:pt>
                <c:pt idx="14">
                  <c:v>294.8421452045099</c:v>
                </c:pt>
                <c:pt idx="15">
                  <c:v>282.36731554000295</c:v>
                </c:pt>
                <c:pt idx="16">
                  <c:v>277.81841497961847</c:v>
                </c:pt>
                <c:pt idx="17">
                  <c:v>279.35810999153</c:v>
                </c:pt>
                <c:pt idx="18">
                  <c:v>260.52038104014304</c:v>
                </c:pt>
                <c:pt idx="19">
                  <c:v>252.1383072491341</c:v>
                </c:pt>
                <c:pt idx="20">
                  <c:v>263.89258515671185</c:v>
                </c:pt>
                <c:pt idx="21">
                  <c:v>240.50325799927572</c:v>
                </c:pt>
                <c:pt idx="22">
                  <c:v>248.07237296564918</c:v>
                </c:pt>
                <c:pt idx="23">
                  <c:v>240.61140668582433</c:v>
                </c:pt>
                <c:pt idx="24">
                  <c:v>224.00809399838801</c:v>
                </c:pt>
                <c:pt idx="25">
                  <c:v>217.3700257519379</c:v>
                </c:pt>
                <c:pt idx="26">
                  <c:v>204.03513167479048</c:v>
                </c:pt>
                <c:pt idx="27">
                  <c:v>215.82479985311761</c:v>
                </c:pt>
              </c:numCache>
            </c:numRef>
          </c:val>
          <c:extLst>
            <c:ext xmlns:c16="http://schemas.microsoft.com/office/drawing/2014/chart" uri="{C3380CC4-5D6E-409C-BE32-E72D297353CC}">
              <c16:uniqueId val="{00000002-CD23-44FA-9CA9-480082ECB31B}"/>
            </c:ext>
          </c:extLst>
        </c:ser>
        <c:ser>
          <c:idx val="3"/>
          <c:order val="3"/>
          <c:tx>
            <c:strRef>
              <c:f>'14.Household (per household)'!$Z$14</c:f>
              <c:strCache>
                <c:ptCount val="1"/>
                <c:pt idx="0">
                  <c:v>Town Gas</c:v>
                </c:pt>
              </c:strCache>
            </c:strRef>
          </c:tx>
          <c:spPr>
            <a:ln>
              <a:solidFill>
                <a:sysClr val="windowText" lastClr="000000"/>
              </a:solidFill>
            </a:ln>
          </c:spPr>
          <c:invertIfNegative val="0"/>
          <c:cat>
            <c:numRef>
              <c:f>'14.Household (per household)'!$AA$9:$BE$9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'14.Household (per household)'!$AA$14:$BE$14</c:f>
              <c:numCache>
                <c:formatCode>#,##0_);[Red]\(#,##0\)</c:formatCode>
                <c:ptCount val="28"/>
                <c:pt idx="0">
                  <c:v>437.04467934665786</c:v>
                </c:pt>
                <c:pt idx="1">
                  <c:v>452.66388990236766</c:v>
                </c:pt>
                <c:pt idx="2">
                  <c:v>463.98021202806979</c:v>
                </c:pt>
                <c:pt idx="3">
                  <c:v>483.14190602241177</c:v>
                </c:pt>
                <c:pt idx="4">
                  <c:v>446.06397906272463</c:v>
                </c:pt>
                <c:pt idx="5">
                  <c:v>473.07055844650245</c:v>
                </c:pt>
                <c:pt idx="6">
                  <c:v>472.1128895382073</c:v>
                </c:pt>
                <c:pt idx="7">
                  <c:v>458.13442624515312</c:v>
                </c:pt>
                <c:pt idx="8">
                  <c:v>449.14914430268408</c:v>
                </c:pt>
                <c:pt idx="9">
                  <c:v>454.93433987159818</c:v>
                </c:pt>
                <c:pt idx="10">
                  <c:v>458.03122161023396</c:v>
                </c:pt>
                <c:pt idx="11">
                  <c:v>444.98158198857885</c:v>
                </c:pt>
                <c:pt idx="12">
                  <c:v>452.76886065132823</c:v>
                </c:pt>
                <c:pt idx="13">
                  <c:v>448.21274466784416</c:v>
                </c:pt>
                <c:pt idx="14">
                  <c:v>431.15287433108409</c:v>
                </c:pt>
                <c:pt idx="15">
                  <c:v>444.11548391482052</c:v>
                </c:pt>
                <c:pt idx="16">
                  <c:v>429.50978527442084</c:v>
                </c:pt>
                <c:pt idx="17">
                  <c:v>428.1025878035806</c:v>
                </c:pt>
                <c:pt idx="18">
                  <c:v>413.4132279255478</c:v>
                </c:pt>
                <c:pt idx="19">
                  <c:v>408.46451513898222</c:v>
                </c:pt>
                <c:pt idx="20">
                  <c:v>410.98750274086336</c:v>
                </c:pt>
                <c:pt idx="21">
                  <c:v>407.75633144928247</c:v>
                </c:pt>
                <c:pt idx="22">
                  <c:v>397.60776141392438</c:v>
                </c:pt>
                <c:pt idx="23">
                  <c:v>385.46902041231209</c:v>
                </c:pt>
                <c:pt idx="24">
                  <c:v>382.99318896559009</c:v>
                </c:pt>
                <c:pt idx="25">
                  <c:v>363.61725504201962</c:v>
                </c:pt>
                <c:pt idx="26">
                  <c:v>367.71029039447166</c:v>
                </c:pt>
                <c:pt idx="27">
                  <c:v>382.4375137277716</c:v>
                </c:pt>
              </c:numCache>
            </c:numRef>
          </c:val>
          <c:extLst>
            <c:ext xmlns:c16="http://schemas.microsoft.com/office/drawing/2014/chart" uri="{C3380CC4-5D6E-409C-BE32-E72D297353CC}">
              <c16:uniqueId val="{00000003-CD23-44FA-9CA9-480082ECB31B}"/>
            </c:ext>
          </c:extLst>
        </c:ser>
        <c:ser>
          <c:idx val="4"/>
          <c:order val="4"/>
          <c:tx>
            <c:strRef>
              <c:f>'14.Household (per household)'!$Z$15</c:f>
              <c:strCache>
                <c:ptCount val="1"/>
                <c:pt idx="0">
                  <c:v>Electricity</c:v>
                </c:pt>
              </c:strCache>
            </c:strRef>
          </c:tx>
          <c:spPr>
            <a:ln>
              <a:solidFill>
                <a:sysClr val="windowText" lastClr="000000"/>
              </a:solidFill>
            </a:ln>
          </c:spPr>
          <c:invertIfNegative val="0"/>
          <c:cat>
            <c:numRef>
              <c:f>'14.Household (per household)'!$AA$9:$BE$9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'14.Household (per household)'!$AA$15:$BE$15</c:f>
              <c:numCache>
                <c:formatCode>#,##0_);[Red]\(#,##0\)</c:formatCode>
                <c:ptCount val="28"/>
                <c:pt idx="0">
                  <c:v>1731.9174616385253</c:v>
                </c:pt>
                <c:pt idx="1">
                  <c:v>1721.6007780248817</c:v>
                </c:pt>
                <c:pt idx="2">
                  <c:v>1788.3333201468774</c:v>
                </c:pt>
                <c:pt idx="3">
                  <c:v>1673.2692764866024</c:v>
                </c:pt>
                <c:pt idx="4">
                  <c:v>1907.7361680714387</c:v>
                </c:pt>
                <c:pt idx="5">
                  <c:v>1845.5367399282243</c:v>
                </c:pt>
                <c:pt idx="6">
                  <c:v>1825.5801856475036</c:v>
                </c:pt>
                <c:pt idx="7">
                  <c:v>1762.0239856739879</c:v>
                </c:pt>
                <c:pt idx="8">
                  <c:v>1680.9568064741179</c:v>
                </c:pt>
                <c:pt idx="9">
                  <c:v>1771.6297157567244</c:v>
                </c:pt>
                <c:pt idx="10">
                  <c:v>1734.5492184603647</c:v>
                </c:pt>
                <c:pt idx="11">
                  <c:v>1723.0115577145373</c:v>
                </c:pt>
                <c:pt idx="12">
                  <c:v>1864.3524811791999</c:v>
                </c:pt>
                <c:pt idx="13">
                  <c:v>1960.3956385133383</c:v>
                </c:pt>
                <c:pt idx="14">
                  <c:v>1905.4845471628894</c:v>
                </c:pt>
                <c:pt idx="15">
                  <c:v>1956.8093908379451</c:v>
                </c:pt>
                <c:pt idx="16">
                  <c:v>1851.2263911992741</c:v>
                </c:pt>
                <c:pt idx="17">
                  <c:v>2050.980114425352</c:v>
                </c:pt>
                <c:pt idx="18">
                  <c:v>2008.9371341824417</c:v>
                </c:pt>
                <c:pt idx="19">
                  <c:v>1882.4004280425163</c:v>
                </c:pt>
                <c:pt idx="20">
                  <c:v>2130.0843931753539</c:v>
                </c:pt>
                <c:pt idx="21">
                  <c:v>2422.0722947055679</c:v>
                </c:pt>
                <c:pt idx="22">
                  <c:v>2685.2679444109458</c:v>
                </c:pt>
                <c:pt idx="23">
                  <c:v>2634.9985182231244</c:v>
                </c:pt>
                <c:pt idx="24">
                  <c:v>2404.557136555823</c:v>
                </c:pt>
                <c:pt idx="25">
                  <c:v>2307.3966294437437</c:v>
                </c:pt>
                <c:pt idx="26">
                  <c:v>2241.4572594948909</c:v>
                </c:pt>
                <c:pt idx="27">
                  <c:v>2177.4299806331455</c:v>
                </c:pt>
              </c:numCache>
            </c:numRef>
          </c:val>
          <c:extLst>
            <c:ext xmlns:c16="http://schemas.microsoft.com/office/drawing/2014/chart" uri="{C3380CC4-5D6E-409C-BE32-E72D297353CC}">
              <c16:uniqueId val="{00000004-CD23-44FA-9CA9-480082ECB31B}"/>
            </c:ext>
          </c:extLst>
        </c:ser>
        <c:ser>
          <c:idx val="5"/>
          <c:order val="5"/>
          <c:tx>
            <c:strRef>
              <c:f>'14.Household (per household)'!$Z$16</c:f>
              <c:strCache>
                <c:ptCount val="1"/>
                <c:pt idx="0">
                  <c:v>Heat</c:v>
                </c:pt>
              </c:strCache>
            </c:strRef>
          </c:tx>
          <c:spPr>
            <a:ln>
              <a:solidFill>
                <a:sysClr val="windowText" lastClr="000000"/>
              </a:solidFill>
            </a:ln>
          </c:spPr>
          <c:invertIfNegative val="0"/>
          <c:cat>
            <c:numRef>
              <c:f>'14.Household (per household)'!$AA$9:$BE$9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'14.Household (per household)'!$AA$16:$BE$16</c:f>
              <c:numCache>
                <c:formatCode>#,##0.0_);[Red]\(#,##0.0\)</c:formatCode>
                <c:ptCount val="28"/>
                <c:pt idx="0">
                  <c:v>2.5928519723379284</c:v>
                </c:pt>
                <c:pt idx="1">
                  <c:v>2.2933376927761606</c:v>
                </c:pt>
                <c:pt idx="2">
                  <c:v>2.3254901139141291</c:v>
                </c:pt>
                <c:pt idx="3">
                  <c:v>2.1895750761794837</c:v>
                </c:pt>
                <c:pt idx="4">
                  <c:v>2.0380436180810428</c:v>
                </c:pt>
                <c:pt idx="5">
                  <c:v>1.9289613937238295</c:v>
                </c:pt>
                <c:pt idx="6">
                  <c:v>1.8185140731467448</c:v>
                </c:pt>
                <c:pt idx="7">
                  <c:v>1.6502932709189804</c:v>
                </c:pt>
                <c:pt idx="8">
                  <c:v>1.587417390684783</c:v>
                </c:pt>
                <c:pt idx="9">
                  <c:v>1.6047263378417016</c:v>
                </c:pt>
                <c:pt idx="10">
                  <c:v>1.5436067706254968</c:v>
                </c:pt>
                <c:pt idx="11">
                  <c:v>1.4342344394170308</c:v>
                </c:pt>
                <c:pt idx="12">
                  <c:v>1.4844391642778763</c:v>
                </c:pt>
                <c:pt idx="13">
                  <c:v>1.4969512661484476</c:v>
                </c:pt>
                <c:pt idx="14">
                  <c:v>1.4308582528578568</c:v>
                </c:pt>
                <c:pt idx="15">
                  <c:v>1.5088569087863273</c:v>
                </c:pt>
                <c:pt idx="16">
                  <c:v>1.4112968028350594</c:v>
                </c:pt>
                <c:pt idx="17">
                  <c:v>1.4980613683816593</c:v>
                </c:pt>
                <c:pt idx="18">
                  <c:v>1.4231584764885283</c:v>
                </c:pt>
                <c:pt idx="19">
                  <c:v>1.3266692714933073</c:v>
                </c:pt>
                <c:pt idx="20">
                  <c:v>1.3123252902599798</c:v>
                </c:pt>
                <c:pt idx="21">
                  <c:v>1.3461250877690327</c:v>
                </c:pt>
                <c:pt idx="22">
                  <c:v>1.3116161469460239</c:v>
                </c:pt>
                <c:pt idx="23">
                  <c:v>1.2704466078879597</c:v>
                </c:pt>
                <c:pt idx="24">
                  <c:v>1.1667706904016104</c:v>
                </c:pt>
                <c:pt idx="25">
                  <c:v>1.1021622467476697</c:v>
                </c:pt>
                <c:pt idx="26">
                  <c:v>1.0965410323438478</c:v>
                </c:pt>
                <c:pt idx="27">
                  <c:v>1.0704980144074709</c:v>
                </c:pt>
              </c:numCache>
            </c:numRef>
          </c:val>
          <c:extLst>
            <c:ext xmlns:c16="http://schemas.microsoft.com/office/drawing/2014/chart" uri="{C3380CC4-5D6E-409C-BE32-E72D297353CC}">
              <c16:uniqueId val="{00000005-CD23-44FA-9CA9-480082ECB31B}"/>
            </c:ext>
          </c:extLst>
        </c:ser>
        <c:ser>
          <c:idx val="6"/>
          <c:order val="6"/>
          <c:tx>
            <c:strRef>
              <c:f>'14.Household (per household)'!$Z$17</c:f>
              <c:strCache>
                <c:ptCount val="1"/>
                <c:pt idx="0">
                  <c:v>Gasoline</c:v>
                </c:pt>
              </c:strCache>
            </c:strRef>
          </c:tx>
          <c:spPr>
            <a:ln>
              <a:solidFill>
                <a:sysClr val="windowText" lastClr="000000"/>
              </a:solidFill>
            </a:ln>
          </c:spPr>
          <c:invertIfNegative val="0"/>
          <c:cat>
            <c:numRef>
              <c:f>'14.Household (per household)'!$AA$9:$BE$9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'14.Household (per household)'!$AA$17:$BE$17</c:f>
              <c:numCache>
                <c:formatCode>#,##0_);[Red]\(#,##0\)</c:formatCode>
                <c:ptCount val="28"/>
                <c:pt idx="0">
                  <c:v>1019.8366364956281</c:v>
                </c:pt>
                <c:pt idx="1">
                  <c:v>986.89026087831712</c:v>
                </c:pt>
                <c:pt idx="2">
                  <c:v>1108.796550400669</c:v>
                </c:pt>
                <c:pt idx="3">
                  <c:v>1154.5485063309136</c:v>
                </c:pt>
                <c:pt idx="4">
                  <c:v>1239.626448979091</c:v>
                </c:pt>
                <c:pt idx="5">
                  <c:v>1220.3636495085423</c:v>
                </c:pt>
                <c:pt idx="6">
                  <c:v>1297.3287524028185</c:v>
                </c:pt>
                <c:pt idx="7">
                  <c:v>1179.501300891736</c:v>
                </c:pt>
                <c:pt idx="8">
                  <c:v>1254.7345334011532</c:v>
                </c:pt>
                <c:pt idx="9">
                  <c:v>1321.3592002855567</c:v>
                </c:pt>
                <c:pt idx="10">
                  <c:v>1369.3615176528419</c:v>
                </c:pt>
                <c:pt idx="11">
                  <c:v>1353.4424308313723</c:v>
                </c:pt>
                <c:pt idx="12">
                  <c:v>1384.6215427039172</c:v>
                </c:pt>
                <c:pt idx="13">
                  <c:v>1415.5710727742285</c:v>
                </c:pt>
                <c:pt idx="14">
                  <c:v>1385.9829162025296</c:v>
                </c:pt>
                <c:pt idx="15">
                  <c:v>1351.4288759225317</c:v>
                </c:pt>
                <c:pt idx="16">
                  <c:v>1326.5722370984622</c:v>
                </c:pt>
                <c:pt idx="17">
                  <c:v>1305.6679336700233</c:v>
                </c:pt>
                <c:pt idx="18">
                  <c:v>1312.7093659148063</c:v>
                </c:pt>
                <c:pt idx="19">
                  <c:v>1243.2437293526305</c:v>
                </c:pt>
                <c:pt idx="20">
                  <c:v>1232.7369366416674</c:v>
                </c:pt>
                <c:pt idx="21">
                  <c:v>1188.5944306315955</c:v>
                </c:pt>
                <c:pt idx="22">
                  <c:v>1189.209328640801</c:v>
                </c:pt>
                <c:pt idx="23">
                  <c:v>1133.3614149255759</c:v>
                </c:pt>
                <c:pt idx="24">
                  <c:v>1052.9511093437986</c:v>
                </c:pt>
                <c:pt idx="25">
                  <c:v>1043.7327247168905</c:v>
                </c:pt>
                <c:pt idx="26">
                  <c:v>990.03528047946986</c:v>
                </c:pt>
                <c:pt idx="27">
                  <c:v>998.88993935969233</c:v>
                </c:pt>
              </c:numCache>
            </c:numRef>
          </c:val>
          <c:extLst>
            <c:ext xmlns:c16="http://schemas.microsoft.com/office/drawing/2014/chart" uri="{C3380CC4-5D6E-409C-BE32-E72D297353CC}">
              <c16:uniqueId val="{00000006-CD23-44FA-9CA9-480082ECB31B}"/>
            </c:ext>
          </c:extLst>
        </c:ser>
        <c:ser>
          <c:idx val="7"/>
          <c:order val="7"/>
          <c:tx>
            <c:strRef>
              <c:f>'14.Household (per household)'!$Z$18</c:f>
              <c:strCache>
                <c:ptCount val="1"/>
                <c:pt idx="0">
                  <c:v>Diesel Oil</c:v>
                </c:pt>
              </c:strCache>
            </c:strRef>
          </c:tx>
          <c:spPr>
            <a:ln>
              <a:solidFill>
                <a:sysClr val="windowText" lastClr="000000"/>
              </a:solidFill>
            </a:ln>
          </c:spPr>
          <c:invertIfNegative val="0"/>
          <c:cat>
            <c:numRef>
              <c:f>'14.Household (per household)'!$AA$9:$BE$9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'14.Household (per household)'!$AA$18:$BE$18</c:f>
              <c:numCache>
                <c:formatCode>#,##0_);[Red]\(#,##0\)</c:formatCode>
                <c:ptCount val="28"/>
                <c:pt idx="0">
                  <c:v>161.3843025547157</c:v>
                </c:pt>
                <c:pt idx="1">
                  <c:v>173.79632685033178</c:v>
                </c:pt>
                <c:pt idx="2">
                  <c:v>210.94373331042183</c:v>
                </c:pt>
                <c:pt idx="3">
                  <c:v>242.05667637479002</c:v>
                </c:pt>
                <c:pt idx="4">
                  <c:v>284.2500162047188</c:v>
                </c:pt>
                <c:pt idx="5">
                  <c:v>291.07503586748965</c:v>
                </c:pt>
                <c:pt idx="6">
                  <c:v>311.51725762645907</c:v>
                </c:pt>
                <c:pt idx="7">
                  <c:v>272.9825184420302</c:v>
                </c:pt>
                <c:pt idx="8">
                  <c:v>274.27610435651525</c:v>
                </c:pt>
                <c:pt idx="9">
                  <c:v>268.86769306977499</c:v>
                </c:pt>
                <c:pt idx="10">
                  <c:v>246.16330205000995</c:v>
                </c:pt>
                <c:pt idx="11">
                  <c:v>227.25319807483046</c:v>
                </c:pt>
                <c:pt idx="12">
                  <c:v>201.33911468994057</c:v>
                </c:pt>
                <c:pt idx="13">
                  <c:v>180.84642911312426</c:v>
                </c:pt>
                <c:pt idx="14">
                  <c:v>164.62739661972708</c:v>
                </c:pt>
                <c:pt idx="15">
                  <c:v>140.05004897622428</c:v>
                </c:pt>
                <c:pt idx="16">
                  <c:v>111.07434439325205</c:v>
                </c:pt>
                <c:pt idx="17" formatCode="#,##0.0_);[Red]\(#,##0.0\)">
                  <c:v>91.893359271282165</c:v>
                </c:pt>
                <c:pt idx="18" formatCode="#,##0.0_);[Red]\(#,##0.0\)">
                  <c:v>76.860013976969526</c:v>
                </c:pt>
                <c:pt idx="19" formatCode="#,##0.0_);[Red]\(#,##0.0\)">
                  <c:v>59.153805756313588</c:v>
                </c:pt>
                <c:pt idx="20" formatCode="#,##0.0_);[Red]\(#,##0.0\)">
                  <c:v>54.158144961215513</c:v>
                </c:pt>
                <c:pt idx="21" formatCode="#,##0.0_);[Red]\(#,##0.0\)">
                  <c:v>50.918068814118577</c:v>
                </c:pt>
                <c:pt idx="22" formatCode="#,##0.0_);[Red]\(#,##0.0\)">
                  <c:v>46.553662677489918</c:v>
                </c:pt>
                <c:pt idx="23" formatCode="#,##0.0_);[Red]\(#,##0.0\)">
                  <c:v>46.433508846262143</c:v>
                </c:pt>
                <c:pt idx="24" formatCode="#,##0.0_);[Red]\(#,##0.0\)">
                  <c:v>43.696560239988685</c:v>
                </c:pt>
                <c:pt idx="25" formatCode="#,##0.0_);[Red]\(#,##0.0\)">
                  <c:v>45.704033539976599</c:v>
                </c:pt>
                <c:pt idx="26" formatCode="#,##0.0_);[Red]\(#,##0.0\)">
                  <c:v>43.790601453935217</c:v>
                </c:pt>
                <c:pt idx="27" formatCode="#,##0.0_);[Red]\(#,##0.0\)">
                  <c:v>46.23918973981008</c:v>
                </c:pt>
              </c:numCache>
            </c:numRef>
          </c:val>
          <c:extLst>
            <c:ext xmlns:c16="http://schemas.microsoft.com/office/drawing/2014/chart" uri="{C3380CC4-5D6E-409C-BE32-E72D297353CC}">
              <c16:uniqueId val="{00000007-CD23-44FA-9CA9-480082ECB31B}"/>
            </c:ext>
          </c:extLst>
        </c:ser>
        <c:ser>
          <c:idx val="8"/>
          <c:order val="8"/>
          <c:tx>
            <c:strRef>
              <c:f>'14.Household (per household)'!$Z$19</c:f>
              <c:strCache>
                <c:ptCount val="1"/>
                <c:pt idx="0">
                  <c:v>Municipal Solid Waste</c:v>
                </c:pt>
              </c:strCache>
            </c:strRef>
          </c:tx>
          <c:spPr>
            <a:ln>
              <a:solidFill>
                <a:sysClr val="windowText" lastClr="000000"/>
              </a:solidFill>
            </a:ln>
          </c:spPr>
          <c:invertIfNegative val="0"/>
          <c:cat>
            <c:numRef>
              <c:f>'14.Household (per household)'!$AA$9:$BE$9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'14.Household (per household)'!$AA$19:$BE$19</c:f>
              <c:numCache>
                <c:formatCode>#,##0_);[Red]\(#,##0\)</c:formatCode>
                <c:ptCount val="28"/>
                <c:pt idx="0">
                  <c:v>210.54199954075946</c:v>
                </c:pt>
                <c:pt idx="1">
                  <c:v>208.13925474889683</c:v>
                </c:pt>
                <c:pt idx="2">
                  <c:v>212.67697899339512</c:v>
                </c:pt>
                <c:pt idx="3">
                  <c:v>209.58735289243921</c:v>
                </c:pt>
                <c:pt idx="4">
                  <c:v>230.90459902232797</c:v>
                </c:pt>
                <c:pt idx="5">
                  <c:v>246.30516124883397</c:v>
                </c:pt>
                <c:pt idx="6">
                  <c:v>250.55881027655818</c:v>
                </c:pt>
                <c:pt idx="7">
                  <c:v>251.01717342572934</c:v>
                </c:pt>
                <c:pt idx="8">
                  <c:v>252.22077296253141</c:v>
                </c:pt>
                <c:pt idx="9">
                  <c:v>251.33114314658945</c:v>
                </c:pt>
                <c:pt idx="10">
                  <c:v>256.70809711282243</c:v>
                </c:pt>
                <c:pt idx="11">
                  <c:v>261.69265905073308</c:v>
                </c:pt>
                <c:pt idx="12">
                  <c:v>264.72949851523589</c:v>
                </c:pt>
                <c:pt idx="13">
                  <c:v>261.73412596782606</c:v>
                </c:pt>
                <c:pt idx="14">
                  <c:v>246.26310681159529</c:v>
                </c:pt>
                <c:pt idx="15">
                  <c:v>224.56605486023031</c:v>
                </c:pt>
                <c:pt idx="16">
                  <c:v>200.99582952418791</c:v>
                </c:pt>
                <c:pt idx="17">
                  <c:v>192.29070447743797</c:v>
                </c:pt>
                <c:pt idx="18">
                  <c:v>186.30642065199257</c:v>
                </c:pt>
                <c:pt idx="19">
                  <c:v>146.14132032913258</c:v>
                </c:pt>
                <c:pt idx="20">
                  <c:v>140.18962366433576</c:v>
                </c:pt>
                <c:pt idx="21">
                  <c:v>150.83167602855394</c:v>
                </c:pt>
                <c:pt idx="22">
                  <c:v>166.56721096904374</c:v>
                </c:pt>
                <c:pt idx="23">
                  <c:v>159.81354741897945</c:v>
                </c:pt>
                <c:pt idx="24">
                  <c:v>145.83881826693076</c:v>
                </c:pt>
                <c:pt idx="25">
                  <c:v>138.16140749048316</c:v>
                </c:pt>
                <c:pt idx="26">
                  <c:v>155.28932058408941</c:v>
                </c:pt>
                <c:pt idx="27">
                  <c:v>155.98106579971065</c:v>
                </c:pt>
              </c:numCache>
            </c:numRef>
          </c:val>
          <c:extLst>
            <c:ext xmlns:c16="http://schemas.microsoft.com/office/drawing/2014/chart" uri="{C3380CC4-5D6E-409C-BE32-E72D297353CC}">
              <c16:uniqueId val="{00000008-CD23-44FA-9CA9-480082ECB31B}"/>
            </c:ext>
          </c:extLst>
        </c:ser>
        <c:ser>
          <c:idx val="9"/>
          <c:order val="9"/>
          <c:tx>
            <c:strRef>
              <c:f>'14.Household (per household)'!$Z$20</c:f>
              <c:strCache>
                <c:ptCount val="1"/>
                <c:pt idx="0">
                  <c:v>Water and Waste Water</c:v>
                </c:pt>
              </c:strCache>
            </c:strRef>
          </c:tx>
          <c:spPr>
            <a:ln>
              <a:solidFill>
                <a:sysClr val="windowText" lastClr="000000"/>
              </a:solidFill>
            </a:ln>
          </c:spPr>
          <c:invertIfNegative val="0"/>
          <c:cat>
            <c:numRef>
              <c:f>'14.Household (per household)'!$AA$9:$BE$9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'14.Household (per household)'!$AA$20:$BE$20</c:f>
              <c:numCache>
                <c:formatCode>#,##0.0_);[Red]\(#,##0.0\)</c:formatCode>
                <c:ptCount val="28"/>
                <c:pt idx="0">
                  <c:v>50.157630748696427</c:v>
                </c:pt>
                <c:pt idx="1">
                  <c:v>62.573807862754109</c:v>
                </c:pt>
                <c:pt idx="2">
                  <c:v>74.491380347448995</c:v>
                </c:pt>
                <c:pt idx="3">
                  <c:v>79.845726844088972</c:v>
                </c:pt>
                <c:pt idx="4">
                  <c:v>99.607585728921421</c:v>
                </c:pt>
                <c:pt idx="5" formatCode="#,##0_);[Red]\(#,##0\)">
                  <c:v>103.82046493258899</c:v>
                </c:pt>
                <c:pt idx="6">
                  <c:v>95.156120001335793</c:v>
                </c:pt>
                <c:pt idx="7">
                  <c:v>86.091336440523477</c:v>
                </c:pt>
                <c:pt idx="8">
                  <c:v>79.669734523732288</c:v>
                </c:pt>
                <c:pt idx="9">
                  <c:v>76.570032281286728</c:v>
                </c:pt>
                <c:pt idx="10">
                  <c:v>73.423442647524041</c:v>
                </c:pt>
                <c:pt idx="11">
                  <c:v>68.834550130372889</c:v>
                </c:pt>
                <c:pt idx="12">
                  <c:v>70.066331648372767</c:v>
                </c:pt>
                <c:pt idx="13">
                  <c:v>69.874102414795985</c:v>
                </c:pt>
                <c:pt idx="14">
                  <c:v>66.349366045580496</c:v>
                </c:pt>
                <c:pt idx="15">
                  <c:v>63.085461135192595</c:v>
                </c:pt>
                <c:pt idx="16">
                  <c:v>60.830231701948989</c:v>
                </c:pt>
                <c:pt idx="17">
                  <c:v>67.19217670828786</c:v>
                </c:pt>
                <c:pt idx="18">
                  <c:v>78.331910350388384</c:v>
                </c:pt>
                <c:pt idx="19">
                  <c:v>83.968530070128637</c:v>
                </c:pt>
                <c:pt idx="20">
                  <c:v>82.791482104996263</c:v>
                </c:pt>
                <c:pt idx="21">
                  <c:v>89.612576508954632</c:v>
                </c:pt>
                <c:pt idx="22" formatCode="#,##0_);[Red]\(#,##0\)">
                  <c:v>114.95951030410784</c:v>
                </c:pt>
                <c:pt idx="23">
                  <c:v>99.230147922531131</c:v>
                </c:pt>
                <c:pt idx="24">
                  <c:v>99.160674698233507</c:v>
                </c:pt>
                <c:pt idx="25">
                  <c:v>85.440625174211036</c:v>
                </c:pt>
                <c:pt idx="26">
                  <c:v>77.625069009451892</c:v>
                </c:pt>
                <c:pt idx="27">
                  <c:v>78.804452511451771</c:v>
                </c:pt>
              </c:numCache>
            </c:numRef>
          </c:val>
          <c:extLst>
            <c:ext xmlns:c16="http://schemas.microsoft.com/office/drawing/2014/chart" uri="{C3380CC4-5D6E-409C-BE32-E72D297353CC}">
              <c16:uniqueId val="{00000009-CD23-44FA-9CA9-480082ECB31B}"/>
            </c:ext>
          </c:extLst>
        </c:ser>
        <c:dLbls>
          <c:showLegendKey val="0"/>
          <c:showVal val="0"/>
          <c:showCatName val="0"/>
          <c:showSerName val="0"/>
          <c:showPercent val="0"/>
          <c:showBubbleSize val="0"/>
        </c:dLbls>
        <c:gapWidth val="40"/>
        <c:overlap val="100"/>
        <c:axId val="137362432"/>
        <c:axId val="137376512"/>
      </c:barChart>
      <c:lineChart>
        <c:grouping val="standard"/>
        <c:varyColors val="0"/>
        <c:ser>
          <c:idx val="10"/>
          <c:order val="10"/>
          <c:tx>
            <c:strRef>
              <c:f>'14.Household (per household)'!$Y$10</c:f>
              <c:strCache>
                <c:ptCount val="1"/>
                <c:pt idx="0">
                  <c:v>Total</c:v>
                </c:pt>
              </c:strCache>
            </c:strRef>
          </c:tx>
          <c:spPr>
            <a:ln>
              <a:noFill/>
            </a:ln>
          </c:spPr>
          <c:marker>
            <c:symbol val="none"/>
          </c:marker>
          <c:dLbls>
            <c:spPr>
              <a:noFill/>
              <a:ln>
                <a:noFill/>
              </a:ln>
              <a:effectLst/>
            </c:spPr>
            <c:txPr>
              <a:bodyPr rot="-5400000" vert="horz"/>
              <a:lstStyle/>
              <a:p>
                <a:pPr>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'14.Household (per household)'!$AA$9:$BE$9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'14.Household (per household)'!$AA$10:$BE$10</c:f>
              <c:numCache>
                <c:formatCode>#,##0_);[Red]\(#,##0\)</c:formatCode>
                <c:ptCount val="28"/>
                <c:pt idx="0">
                  <c:v>4568.0749776675548</c:v>
                </c:pt>
                <c:pt idx="1">
                  <c:v>4552.0003306571571</c:v>
                </c:pt>
                <c:pt idx="2">
                  <c:v>4841.9083154838327</c:v>
                </c:pt>
                <c:pt idx="3">
                  <c:v>4864.8059985946547</c:v>
                </c:pt>
                <c:pt idx="4">
                  <c:v>5207.1910677201313</c:v>
                </c:pt>
                <c:pt idx="5">
                  <c:v>5214.1779336590098</c:v>
                </c:pt>
                <c:pt idx="6">
                  <c:v>5317.8535529071114</c:v>
                </c:pt>
                <c:pt idx="7">
                  <c:v>4998.9953177543048</c:v>
                </c:pt>
                <c:pt idx="8">
                  <c:v>4969.9102730684017</c:v>
                </c:pt>
                <c:pt idx="9">
                  <c:v>5137.7769383919558</c:v>
                </c:pt>
                <c:pt idx="10">
                  <c:v>5185.9846203531906</c:v>
                </c:pt>
                <c:pt idx="11">
                  <c:v>5045.1310492432376</c:v>
                </c:pt>
                <c:pt idx="12">
                  <c:v>5234.7003453237921</c:v>
                </c:pt>
                <c:pt idx="13">
                  <c:v>5252.6381062995288</c:v>
                </c:pt>
                <c:pt idx="14">
                  <c:v>5119.9516264314034</c:v>
                </c:pt>
                <c:pt idx="15">
                  <c:v>5114.9969580304278</c:v>
                </c:pt>
                <c:pt idx="16">
                  <c:v>4830.7638391996416</c:v>
                </c:pt>
                <c:pt idx="17">
                  <c:v>4959.4804153097748</c:v>
                </c:pt>
                <c:pt idx="18">
                  <c:v>4831.4873946435091</c:v>
                </c:pt>
                <c:pt idx="19">
                  <c:v>4565.9285777929917</c:v>
                </c:pt>
                <c:pt idx="20">
                  <c:v>4835.2639908675083</c:v>
                </c:pt>
                <c:pt idx="21">
                  <c:v>5057.87444595538</c:v>
                </c:pt>
                <c:pt idx="22">
                  <c:v>5331.2724719438584</c:v>
                </c:pt>
                <c:pt idx="23">
                  <c:v>5153.1565555546395</c:v>
                </c:pt>
                <c:pt idx="24">
                  <c:v>4775.762392398552</c:v>
                </c:pt>
                <c:pt idx="25">
                  <c:v>4594.1900877683238</c:v>
                </c:pt>
                <c:pt idx="26">
                  <c:v>4478.6432531162336</c:v>
                </c:pt>
                <c:pt idx="27">
                  <c:v>4480.1202625022215</c:v>
                </c:pt>
              </c:numCache>
            </c:numRef>
          </c:val>
          <c:smooth val="0"/>
          <c:extLst>
            <c:ext xmlns:c16="http://schemas.microsoft.com/office/drawing/2014/chart" uri="{C3380CC4-5D6E-409C-BE32-E72D297353CC}">
              <c16:uniqueId val="{0000000A-CD23-44FA-9CA9-480082ECB31B}"/>
            </c:ext>
          </c:extLst>
        </c:ser>
        <c:dLbls>
          <c:showLegendKey val="0"/>
          <c:showVal val="0"/>
          <c:showCatName val="0"/>
          <c:showSerName val="0"/>
          <c:showPercent val="0"/>
          <c:showBubbleSize val="0"/>
        </c:dLbls>
        <c:marker val="1"/>
        <c:smooth val="0"/>
        <c:axId val="137362432"/>
        <c:axId val="137376512"/>
      </c:lineChart>
      <c:catAx>
        <c:axId val="13736243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37376512"/>
        <c:crosses val="autoZero"/>
        <c:auto val="1"/>
        <c:lblAlgn val="ctr"/>
        <c:lblOffset val="100"/>
        <c:noMultiLvlLbl val="0"/>
      </c:catAx>
      <c:valAx>
        <c:axId val="137376512"/>
        <c:scaling>
          <c:orientation val="minMax"/>
        </c:scaling>
        <c:delete val="0"/>
        <c:axPos val="l"/>
        <c:numFmt formatCode="#,##0_);[Red]\(#,##0\)" sourceLinked="0"/>
        <c:majorTickMark val="out"/>
        <c:minorTickMark val="none"/>
        <c:tickLblPos val="nextTo"/>
        <c:spPr>
          <a:ln>
            <a:solidFill>
              <a:sysClr val="windowText" lastClr="000000"/>
            </a:solidFill>
          </a:ln>
        </c:spPr>
        <c:txPr>
          <a:bodyPr/>
          <a:lstStyle/>
          <a:p>
            <a:pPr>
              <a:defRPr sz="1200"/>
            </a:pPr>
            <a:endParaRPr lang="ja-JP"/>
          </a:p>
        </c:txPr>
        <c:crossAx val="137362432"/>
        <c:crosses val="autoZero"/>
        <c:crossBetween val="between"/>
      </c:valAx>
    </c:plotArea>
    <c:legend>
      <c:legendPos val="r"/>
      <c:legendEntry>
        <c:idx val="10"/>
        <c:delete val="1"/>
      </c:legendEntry>
      <c:layout>
        <c:manualLayout>
          <c:xMode val="edge"/>
          <c:yMode val="edge"/>
          <c:x val="0.87108264244747313"/>
          <c:y val="0.31119721145967882"/>
          <c:w val="0.12891735755252862"/>
          <c:h val="0.51706201853127121"/>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111" l="0.70000000000000062" r="0.70000000000000062" t="0.75000000000000111" header="0.30000000000000032" footer="0.30000000000000032"/>
    <c:pageSetup/>
  </c:printSettings>
  <c:userShapes r:id="rId2"/>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Times New Roman" panose="02020603050405020304" pitchFamily="18" charset="0"/>
                <a:cs typeface="Times New Roman" panose="02020603050405020304" pitchFamily="18" charset="0"/>
              </a:defRPr>
            </a:pPr>
            <a:r>
              <a:rPr lang="en-US" altLang="ja-JP" sz="1800" b="1" i="0" baseline="0">
                <a:effectLst/>
                <a:latin typeface="Times New Roman" panose="02020603050405020304" pitchFamily="18" charset="0"/>
                <a:cs typeface="Times New Roman" panose="02020603050405020304" pitchFamily="18" charset="0"/>
              </a:rPr>
              <a:t>Household CO</a:t>
            </a:r>
            <a:r>
              <a:rPr lang="en-US" altLang="ja-JP" sz="1800" b="1" i="0" baseline="-25000">
                <a:effectLst/>
                <a:latin typeface="Times New Roman" panose="02020603050405020304" pitchFamily="18" charset="0"/>
                <a:cs typeface="Times New Roman" panose="02020603050405020304" pitchFamily="18" charset="0"/>
              </a:rPr>
              <a:t>2</a:t>
            </a:r>
            <a:r>
              <a:rPr lang="en-US" altLang="ja-JP" sz="1800" b="1" i="0" baseline="0">
                <a:effectLst/>
                <a:latin typeface="Times New Roman" panose="02020603050405020304" pitchFamily="18" charset="0"/>
                <a:cs typeface="Times New Roman" panose="02020603050405020304" pitchFamily="18" charset="0"/>
              </a:rPr>
              <a:t> emissions (by purpose)</a:t>
            </a:r>
            <a:endParaRPr lang="ja-JP" altLang="ja-JP" sz="1600">
              <a:effectLst/>
              <a:latin typeface="Times New Roman" panose="02020603050405020304" pitchFamily="18" charset="0"/>
              <a:cs typeface="Times New Roman" panose="02020603050405020304" pitchFamily="18" charset="0"/>
            </a:endParaRPr>
          </a:p>
        </c:rich>
      </c:tx>
      <c:overlay val="0"/>
    </c:title>
    <c:autoTitleDeleted val="0"/>
    <c:plotArea>
      <c:layout>
        <c:manualLayout>
          <c:layoutTarget val="inner"/>
          <c:xMode val="edge"/>
          <c:yMode val="edge"/>
          <c:x val="0.11947625000000017"/>
          <c:y val="0.16108333333333341"/>
          <c:w val="0.7247280555555573"/>
          <c:h val="0.66509722222222334"/>
        </c:manualLayout>
      </c:layout>
      <c:barChart>
        <c:barDir val="col"/>
        <c:grouping val="stacked"/>
        <c:varyColors val="0"/>
        <c:ser>
          <c:idx val="0"/>
          <c:order val="0"/>
          <c:tx>
            <c:strRef>
              <c:f>'14.Household (per household)'!$Z$39</c:f>
              <c:strCache>
                <c:ptCount val="1"/>
                <c:pt idx="0">
                  <c:v>Heating</c:v>
                </c:pt>
              </c:strCache>
            </c:strRef>
          </c:tx>
          <c:spPr>
            <a:ln>
              <a:solidFill>
                <a:sysClr val="windowText" lastClr="000000"/>
              </a:solidFill>
            </a:ln>
          </c:spPr>
          <c:invertIfNegative val="0"/>
          <c:cat>
            <c:numRef>
              <c:f>'14.Household (per household)'!$AA$37:$BE$37</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'14.Household (per household)'!$AA$39:$BE$39</c:f>
              <c:numCache>
                <c:formatCode>#,##0_);[Red]\(#,##0\)</c:formatCode>
                <c:ptCount val="28"/>
                <c:pt idx="0">
                  <c:v>636.41873716417956</c:v>
                </c:pt>
                <c:pt idx="1">
                  <c:v>631.52929020270938</c:v>
                </c:pt>
                <c:pt idx="2">
                  <c:v>655.9526286995831</c:v>
                </c:pt>
                <c:pt idx="3">
                  <c:v>692.54279583805999</c:v>
                </c:pt>
                <c:pt idx="4">
                  <c:v>715.74978339829977</c:v>
                </c:pt>
                <c:pt idx="5">
                  <c:v>754.98801221442238</c:v>
                </c:pt>
                <c:pt idx="6">
                  <c:v>736.19014543420644</c:v>
                </c:pt>
                <c:pt idx="7">
                  <c:v>642.09305121803015</c:v>
                </c:pt>
                <c:pt idx="8">
                  <c:v>676.23041807828326</c:v>
                </c:pt>
                <c:pt idx="9">
                  <c:v>716.76150570193602</c:v>
                </c:pt>
                <c:pt idx="10">
                  <c:v>748.6303576128438</c:v>
                </c:pt>
                <c:pt idx="11">
                  <c:v>669.01704663391024</c:v>
                </c:pt>
                <c:pt idx="12">
                  <c:v>750.64788747598561</c:v>
                </c:pt>
                <c:pt idx="13">
                  <c:v>654.44108479285251</c:v>
                </c:pt>
                <c:pt idx="14">
                  <c:v>699.96874317379945</c:v>
                </c:pt>
                <c:pt idx="15">
                  <c:v>766.17658115317317</c:v>
                </c:pt>
                <c:pt idx="16">
                  <c:v>633.12014432397609</c:v>
                </c:pt>
                <c:pt idx="17">
                  <c:v>678.3315703446184</c:v>
                </c:pt>
                <c:pt idx="18">
                  <c:v>631.91588092727852</c:v>
                </c:pt>
                <c:pt idx="19">
                  <c:v>625.28543376244897</c:v>
                </c:pt>
                <c:pt idx="20">
                  <c:v>719.52462269684838</c:v>
                </c:pt>
                <c:pt idx="21">
                  <c:v>729.62091871252517</c:v>
                </c:pt>
                <c:pt idx="22">
                  <c:v>728.78960936119677</c:v>
                </c:pt>
                <c:pt idx="23">
                  <c:v>687.90008098885073</c:v>
                </c:pt>
                <c:pt idx="24">
                  <c:v>640.62379823847664</c:v>
                </c:pt>
                <c:pt idx="25">
                  <c:v>603.87859051909572</c:v>
                </c:pt>
                <c:pt idx="26">
                  <c:v>621.68131014690175</c:v>
                </c:pt>
                <c:pt idx="27">
                  <c:v>703.77403089639552</c:v>
                </c:pt>
              </c:numCache>
            </c:numRef>
          </c:val>
          <c:extLst>
            <c:ext xmlns:c16="http://schemas.microsoft.com/office/drawing/2014/chart" uri="{C3380CC4-5D6E-409C-BE32-E72D297353CC}">
              <c16:uniqueId val="{00000000-8B68-48A4-9FB2-5B3B433C40B4}"/>
            </c:ext>
          </c:extLst>
        </c:ser>
        <c:ser>
          <c:idx val="1"/>
          <c:order val="1"/>
          <c:tx>
            <c:strRef>
              <c:f>'14.Household (per household)'!$Z$40</c:f>
              <c:strCache>
                <c:ptCount val="1"/>
                <c:pt idx="0">
                  <c:v>Cooling</c:v>
                </c:pt>
              </c:strCache>
            </c:strRef>
          </c:tx>
          <c:spPr>
            <a:ln>
              <a:solidFill>
                <a:sysClr val="windowText" lastClr="000000"/>
              </a:solidFill>
            </a:ln>
          </c:spPr>
          <c:invertIfNegative val="0"/>
          <c:cat>
            <c:numRef>
              <c:f>'14.Household (per household)'!$AA$37:$BE$37</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'14.Household (per household)'!$AA$40:$BE$40</c:f>
              <c:numCache>
                <c:formatCode>#,##0.0_);[Red]\(#,##0.0\)</c:formatCode>
                <c:ptCount val="28"/>
                <c:pt idx="0" formatCode="#,##0_);[Red]\(#,##0\)">
                  <c:v>104.05077808793418</c:v>
                </c:pt>
                <c:pt idx="1">
                  <c:v>78.105002951595736</c:v>
                </c:pt>
                <c:pt idx="2">
                  <c:v>87.697088515687526</c:v>
                </c:pt>
                <c:pt idx="3">
                  <c:v>49.979353529105587</c:v>
                </c:pt>
                <c:pt idx="4" formatCode="#,##0_);[Red]\(#,##0\)">
                  <c:v>148.63529103605114</c:v>
                </c:pt>
                <c:pt idx="5" formatCode="#,##0_);[Red]\(#,##0\)">
                  <c:v>112.22999909882583</c:v>
                </c:pt>
                <c:pt idx="6">
                  <c:v>88.5264884700875</c:v>
                </c:pt>
                <c:pt idx="7">
                  <c:v>91.974513779304502</c:v>
                </c:pt>
                <c:pt idx="8">
                  <c:v>98.668071258081085</c:v>
                </c:pt>
                <c:pt idx="9" formatCode="#,##0_);[Red]\(#,##0\)">
                  <c:v>109.12593943637225</c:v>
                </c:pt>
                <c:pt idx="10" formatCode="#,##0_);[Red]\(#,##0\)">
                  <c:v>109.18746433175873</c:v>
                </c:pt>
                <c:pt idx="11">
                  <c:v>96.67610113987962</c:v>
                </c:pt>
                <c:pt idx="12" formatCode="#,##0_);[Red]\(#,##0\)">
                  <c:v>105.44982350873305</c:v>
                </c:pt>
                <c:pt idx="13">
                  <c:v>83.636501390315985</c:v>
                </c:pt>
                <c:pt idx="14" formatCode="#,##0_);[Red]\(#,##0\)">
                  <c:v>118.52570370557434</c:v>
                </c:pt>
                <c:pt idx="15" formatCode="#,##0_);[Red]\(#,##0\)">
                  <c:v>108.50843351063996</c:v>
                </c:pt>
                <c:pt idx="16">
                  <c:v>93.488313384663954</c:v>
                </c:pt>
                <c:pt idx="17" formatCode="#,##0_);[Red]\(#,##0\)">
                  <c:v>115.26661364771263</c:v>
                </c:pt>
                <c:pt idx="18">
                  <c:v>92.581698524302823</c:v>
                </c:pt>
                <c:pt idx="19">
                  <c:v>70.711933177762916</c:v>
                </c:pt>
                <c:pt idx="20" formatCode="#,##0_);[Red]\(#,##0\)">
                  <c:v>128.2057064230934</c:v>
                </c:pt>
                <c:pt idx="21" formatCode="#,##0_);[Red]\(#,##0\)">
                  <c:v>114.98674019954898</c:v>
                </c:pt>
                <c:pt idx="22" formatCode="#,##0_);[Red]\(#,##0\)">
                  <c:v>123.39305652654235</c:v>
                </c:pt>
                <c:pt idx="23" formatCode="#,##0_);[Red]\(#,##0\)">
                  <c:v>132.52247847626447</c:v>
                </c:pt>
                <c:pt idx="24">
                  <c:v>95.207541584109919</c:v>
                </c:pt>
                <c:pt idx="25">
                  <c:v>96.398401813049304</c:v>
                </c:pt>
                <c:pt idx="26" formatCode="#,##0_);[Red]\(#,##0\)">
                  <c:v>100.48470722247521</c:v>
                </c:pt>
                <c:pt idx="27" formatCode="#,##0_);[Red]\(#,##0\)">
                  <c:v>105.09231718224645</c:v>
                </c:pt>
              </c:numCache>
            </c:numRef>
          </c:val>
          <c:extLst>
            <c:ext xmlns:c16="http://schemas.microsoft.com/office/drawing/2014/chart" uri="{C3380CC4-5D6E-409C-BE32-E72D297353CC}">
              <c16:uniqueId val="{00000001-8B68-48A4-9FB2-5B3B433C40B4}"/>
            </c:ext>
          </c:extLst>
        </c:ser>
        <c:ser>
          <c:idx val="2"/>
          <c:order val="2"/>
          <c:tx>
            <c:strRef>
              <c:f>'14.Household (per household)'!$Z$41</c:f>
              <c:strCache>
                <c:ptCount val="1"/>
                <c:pt idx="0">
                  <c:v>Hot Water</c:v>
                </c:pt>
              </c:strCache>
            </c:strRef>
          </c:tx>
          <c:spPr>
            <a:ln>
              <a:solidFill>
                <a:sysClr val="windowText" lastClr="000000"/>
              </a:solidFill>
            </a:ln>
          </c:spPr>
          <c:invertIfNegative val="0"/>
          <c:cat>
            <c:numRef>
              <c:f>'14.Household (per household)'!$AA$37:$BE$37</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'14.Household (per household)'!$AA$41:$BE$41</c:f>
              <c:numCache>
                <c:formatCode>#,##0_);[Red]\(#,##0\)</c:formatCode>
                <c:ptCount val="28"/>
                <c:pt idx="0">
                  <c:v>788.72281393898845</c:v>
                </c:pt>
                <c:pt idx="1">
                  <c:v>794.83032685901048</c:v>
                </c:pt>
                <c:pt idx="2">
                  <c:v>837.96110848926833</c:v>
                </c:pt>
                <c:pt idx="3">
                  <c:v>882.76183292806184</c:v>
                </c:pt>
                <c:pt idx="4">
                  <c:v>794.32168185631679</c:v>
                </c:pt>
                <c:pt idx="5">
                  <c:v>821.20535964718533</c:v>
                </c:pt>
                <c:pt idx="6">
                  <c:v>851.32558912342643</c:v>
                </c:pt>
                <c:pt idx="7">
                  <c:v>843.91526195437609</c:v>
                </c:pt>
                <c:pt idx="8">
                  <c:v>755.64202916582133</c:v>
                </c:pt>
                <c:pt idx="9">
                  <c:v>748.96950740026523</c:v>
                </c:pt>
                <c:pt idx="10">
                  <c:v>780.50439501458482</c:v>
                </c:pt>
                <c:pt idx="11">
                  <c:v>773.18661859784993</c:v>
                </c:pt>
                <c:pt idx="12">
                  <c:v>761.25223415625248</c:v>
                </c:pt>
                <c:pt idx="13">
                  <c:v>787.17123670731132</c:v>
                </c:pt>
                <c:pt idx="14">
                  <c:v>745.25708805899467</c:v>
                </c:pt>
                <c:pt idx="15">
                  <c:v>756.73941419536743</c:v>
                </c:pt>
                <c:pt idx="16">
                  <c:v>750.24024813025994</c:v>
                </c:pt>
                <c:pt idx="17">
                  <c:v>739.93079253551457</c:v>
                </c:pt>
                <c:pt idx="18">
                  <c:v>694.76803603992403</c:v>
                </c:pt>
                <c:pt idx="19">
                  <c:v>674.9838932555399</c:v>
                </c:pt>
                <c:pt idx="20">
                  <c:v>703.16458120724224</c:v>
                </c:pt>
                <c:pt idx="21">
                  <c:v>715.67570577224956</c:v>
                </c:pt>
                <c:pt idx="22">
                  <c:v>727.00292113384933</c:v>
                </c:pt>
                <c:pt idx="23">
                  <c:v>691.89313747971232</c:v>
                </c:pt>
                <c:pt idx="24">
                  <c:v>650.2130802382726</c:v>
                </c:pt>
                <c:pt idx="25">
                  <c:v>661.67065031223626</c:v>
                </c:pt>
                <c:pt idx="26">
                  <c:v>652.77877358734111</c:v>
                </c:pt>
                <c:pt idx="27">
                  <c:v>675.15810555252062</c:v>
                </c:pt>
              </c:numCache>
            </c:numRef>
          </c:val>
          <c:extLst>
            <c:ext xmlns:c16="http://schemas.microsoft.com/office/drawing/2014/chart" uri="{C3380CC4-5D6E-409C-BE32-E72D297353CC}">
              <c16:uniqueId val="{00000002-8B68-48A4-9FB2-5B3B433C40B4}"/>
            </c:ext>
          </c:extLst>
        </c:ser>
        <c:ser>
          <c:idx val="3"/>
          <c:order val="3"/>
          <c:tx>
            <c:strRef>
              <c:f>'14.Household (per household)'!$Z$42</c:f>
              <c:strCache>
                <c:ptCount val="1"/>
                <c:pt idx="0">
                  <c:v>Cooking</c:v>
                </c:pt>
              </c:strCache>
            </c:strRef>
          </c:tx>
          <c:spPr>
            <a:ln>
              <a:solidFill>
                <a:sysClr val="windowText" lastClr="000000"/>
              </a:solidFill>
            </a:ln>
          </c:spPr>
          <c:invertIfNegative val="0"/>
          <c:cat>
            <c:numRef>
              <c:f>'14.Household (per household)'!$AA$37:$BE$37</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'14.Household (per household)'!$AA$42:$BE$42</c:f>
              <c:numCache>
                <c:formatCode>#,##0_);[Red]\(#,##0\)</c:formatCode>
                <c:ptCount val="28"/>
                <c:pt idx="0">
                  <c:v>227.61693692276921</c:v>
                </c:pt>
                <c:pt idx="1">
                  <c:v>223.39295854982251</c:v>
                </c:pt>
                <c:pt idx="2">
                  <c:v>223.02450123836439</c:v>
                </c:pt>
                <c:pt idx="3">
                  <c:v>221.06445934504097</c:v>
                </c:pt>
                <c:pt idx="4">
                  <c:v>233.72678632211941</c:v>
                </c:pt>
                <c:pt idx="5">
                  <c:v>227.01976053403928</c:v>
                </c:pt>
                <c:pt idx="6">
                  <c:v>216.63599972596742</c:v>
                </c:pt>
                <c:pt idx="7">
                  <c:v>215.83241473117226</c:v>
                </c:pt>
                <c:pt idx="8">
                  <c:v>236.26087075432213</c:v>
                </c:pt>
                <c:pt idx="9">
                  <c:v>244.11778498046422</c:v>
                </c:pt>
                <c:pt idx="10">
                  <c:v>236.537952987907</c:v>
                </c:pt>
                <c:pt idx="11">
                  <c:v>220.1498501965628</c:v>
                </c:pt>
                <c:pt idx="12">
                  <c:v>220.45374290018199</c:v>
                </c:pt>
                <c:pt idx="13">
                  <c:v>234.27660921709679</c:v>
                </c:pt>
                <c:pt idx="14">
                  <c:v>224.57763549147001</c:v>
                </c:pt>
                <c:pt idx="15">
                  <c:v>213.7719230447567</c:v>
                </c:pt>
                <c:pt idx="16">
                  <c:v>214.64357142760142</c:v>
                </c:pt>
                <c:pt idx="17">
                  <c:v>218.55004419027566</c:v>
                </c:pt>
                <c:pt idx="18">
                  <c:v>222.27228208850826</c:v>
                </c:pt>
                <c:pt idx="19">
                  <c:v>215.28364446826615</c:v>
                </c:pt>
                <c:pt idx="20">
                  <c:v>223.11481370810634</c:v>
                </c:pt>
                <c:pt idx="21">
                  <c:v>237.17754382358487</c:v>
                </c:pt>
                <c:pt idx="22">
                  <c:v>251.10689217079383</c:v>
                </c:pt>
                <c:pt idx="23">
                  <c:v>252.1984194039803</c:v>
                </c:pt>
                <c:pt idx="24">
                  <c:v>247.06148148932954</c:v>
                </c:pt>
                <c:pt idx="25">
                  <c:v>247.36392973536948</c:v>
                </c:pt>
                <c:pt idx="26">
                  <c:v>244.32960519247794</c:v>
                </c:pt>
                <c:pt idx="27">
                  <c:v>250.06568234649319</c:v>
                </c:pt>
              </c:numCache>
            </c:numRef>
          </c:val>
          <c:extLst>
            <c:ext xmlns:c16="http://schemas.microsoft.com/office/drawing/2014/chart" uri="{C3380CC4-5D6E-409C-BE32-E72D297353CC}">
              <c16:uniqueId val="{00000003-8B68-48A4-9FB2-5B3B433C40B4}"/>
            </c:ext>
          </c:extLst>
        </c:ser>
        <c:ser>
          <c:idx val="4"/>
          <c:order val="4"/>
          <c:tx>
            <c:strRef>
              <c:f>'14.Household (per household)'!$Z$43</c:f>
              <c:strCache>
                <c:ptCount val="1"/>
                <c:pt idx="0">
                  <c:v>Power etc.</c:v>
                </c:pt>
              </c:strCache>
            </c:strRef>
          </c:tx>
          <c:spPr>
            <a:ln>
              <a:solidFill>
                <a:sysClr val="windowText" lastClr="000000"/>
              </a:solidFill>
            </a:ln>
          </c:spPr>
          <c:invertIfNegative val="0"/>
          <c:cat>
            <c:numRef>
              <c:f>'14.Household (per household)'!$AA$37:$BE$37</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'14.Household (per household)'!$AA$43:$BE$43</c:f>
              <c:numCache>
                <c:formatCode>#,##0_);[Red]\(#,##0\)</c:formatCode>
                <c:ptCount val="28"/>
                <c:pt idx="0">
                  <c:v>1369.3451422138839</c:v>
                </c:pt>
                <c:pt idx="1">
                  <c:v>1392.7431017537199</c:v>
                </c:pt>
                <c:pt idx="2">
                  <c:v>1430.3643454889946</c:v>
                </c:pt>
                <c:pt idx="3">
                  <c:v>1332.419294512154</c:v>
                </c:pt>
                <c:pt idx="4">
                  <c:v>1460.368875172285</c:v>
                </c:pt>
                <c:pt idx="5">
                  <c:v>1437.1704906070815</c:v>
                </c:pt>
                <c:pt idx="6">
                  <c:v>1470.6143898462526</c:v>
                </c:pt>
                <c:pt idx="7">
                  <c:v>1415.5877468714023</c:v>
                </c:pt>
                <c:pt idx="8">
                  <c:v>1342.2077385679613</c:v>
                </c:pt>
                <c:pt idx="9">
                  <c:v>1400.6741320897113</c:v>
                </c:pt>
                <c:pt idx="10">
                  <c:v>1365.4680909428969</c:v>
                </c:pt>
                <c:pt idx="11">
                  <c:v>1374.8785945877266</c:v>
                </c:pt>
                <c:pt idx="12">
                  <c:v>1476.1401697251738</c:v>
                </c:pt>
                <c:pt idx="13">
                  <c:v>1565.086943921978</c:v>
                </c:pt>
                <c:pt idx="14">
                  <c:v>1468.3996703221324</c:v>
                </c:pt>
                <c:pt idx="15">
                  <c:v>1490.6701652323122</c:v>
                </c:pt>
                <c:pt idx="16">
                  <c:v>1439.7989192152886</c:v>
                </c:pt>
                <c:pt idx="17">
                  <c:v>1550.3572204646218</c:v>
                </c:pt>
                <c:pt idx="18">
                  <c:v>1535.7417861693382</c:v>
                </c:pt>
                <c:pt idx="19">
                  <c:v>1447.1562876207686</c:v>
                </c:pt>
                <c:pt idx="20">
                  <c:v>1551.3780794600018</c:v>
                </c:pt>
                <c:pt idx="21">
                  <c:v>1780.4567854642492</c:v>
                </c:pt>
                <c:pt idx="22">
                  <c:v>1983.6902801600336</c:v>
                </c:pt>
                <c:pt idx="23">
                  <c:v>1949.803820092483</c:v>
                </c:pt>
                <c:pt idx="24">
                  <c:v>1801.0093282994121</c:v>
                </c:pt>
                <c:pt idx="25">
                  <c:v>1671.8397244670116</c:v>
                </c:pt>
                <c:pt idx="26">
                  <c:v>1592.6285854400912</c:v>
                </c:pt>
                <c:pt idx="27">
                  <c:v>1466.1154791139008</c:v>
                </c:pt>
              </c:numCache>
            </c:numRef>
          </c:val>
          <c:extLst>
            <c:ext xmlns:c16="http://schemas.microsoft.com/office/drawing/2014/chart" uri="{C3380CC4-5D6E-409C-BE32-E72D297353CC}">
              <c16:uniqueId val="{00000004-8B68-48A4-9FB2-5B3B433C40B4}"/>
            </c:ext>
          </c:extLst>
        </c:ser>
        <c:ser>
          <c:idx val="5"/>
          <c:order val="5"/>
          <c:tx>
            <c:strRef>
              <c:f>'14.Household (per household)'!$Z$44</c:f>
              <c:strCache>
                <c:ptCount val="1"/>
                <c:pt idx="0">
                  <c:v>Car</c:v>
                </c:pt>
              </c:strCache>
            </c:strRef>
          </c:tx>
          <c:spPr>
            <a:ln>
              <a:solidFill>
                <a:sysClr val="windowText" lastClr="000000"/>
              </a:solidFill>
            </a:ln>
          </c:spPr>
          <c:invertIfNegative val="0"/>
          <c:cat>
            <c:numRef>
              <c:f>'14.Household (per household)'!$AA$37:$BE$37</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'14.Household (per household)'!$AA$44:$BE$44</c:f>
              <c:numCache>
                <c:formatCode>#,##0_);[Red]\(#,##0\)</c:formatCode>
                <c:ptCount val="28"/>
                <c:pt idx="0">
                  <c:v>1181.2209390503438</c:v>
                </c:pt>
                <c:pt idx="1">
                  <c:v>1160.6865877286489</c:v>
                </c:pt>
                <c:pt idx="2">
                  <c:v>1319.7402837110908</c:v>
                </c:pt>
                <c:pt idx="3">
                  <c:v>1396.6051827057036</c:v>
                </c:pt>
                <c:pt idx="4">
                  <c:v>1523.8764651838103</c:v>
                </c:pt>
                <c:pt idx="5">
                  <c:v>1511.4386853760318</c:v>
                </c:pt>
                <c:pt idx="6">
                  <c:v>1608.8460100292777</c:v>
                </c:pt>
                <c:pt idx="7">
                  <c:v>1452.4838193337664</c:v>
                </c:pt>
                <c:pt idx="8">
                  <c:v>1529.0106377576685</c:v>
                </c:pt>
                <c:pt idx="9">
                  <c:v>1590.2268933553314</c:v>
                </c:pt>
                <c:pt idx="10">
                  <c:v>1615.5248197028523</c:v>
                </c:pt>
                <c:pt idx="11">
                  <c:v>1580.6956289062027</c:v>
                </c:pt>
                <c:pt idx="12">
                  <c:v>1585.9606573938577</c:v>
                </c:pt>
                <c:pt idx="13">
                  <c:v>1596.417501887353</c:v>
                </c:pt>
                <c:pt idx="14">
                  <c:v>1550.6103128222567</c:v>
                </c:pt>
                <c:pt idx="15">
                  <c:v>1491.4789248987561</c:v>
                </c:pt>
                <c:pt idx="16">
                  <c:v>1437.6465814917144</c:v>
                </c:pt>
                <c:pt idx="17">
                  <c:v>1397.5612929413055</c:v>
                </c:pt>
                <c:pt idx="18">
                  <c:v>1389.5693798917757</c:v>
                </c:pt>
                <c:pt idx="19">
                  <c:v>1302.3975351089439</c:v>
                </c:pt>
                <c:pt idx="20">
                  <c:v>1286.895081602883</c:v>
                </c:pt>
                <c:pt idx="21">
                  <c:v>1239.5124994457144</c:v>
                </c:pt>
                <c:pt idx="22">
                  <c:v>1235.7629913182909</c:v>
                </c:pt>
                <c:pt idx="23">
                  <c:v>1179.7949237718378</c:v>
                </c:pt>
                <c:pt idx="24">
                  <c:v>1096.6476695837873</c:v>
                </c:pt>
                <c:pt idx="25">
                  <c:v>1089.4367582568673</c:v>
                </c:pt>
                <c:pt idx="26">
                  <c:v>1033.8258819334051</c:v>
                </c:pt>
                <c:pt idx="27">
                  <c:v>1045.1291290995023</c:v>
                </c:pt>
              </c:numCache>
            </c:numRef>
          </c:val>
          <c:extLst>
            <c:ext xmlns:c16="http://schemas.microsoft.com/office/drawing/2014/chart" uri="{C3380CC4-5D6E-409C-BE32-E72D297353CC}">
              <c16:uniqueId val="{00000005-8B68-48A4-9FB2-5B3B433C40B4}"/>
            </c:ext>
          </c:extLst>
        </c:ser>
        <c:ser>
          <c:idx val="6"/>
          <c:order val="6"/>
          <c:tx>
            <c:strRef>
              <c:f>'14.Household (per household)'!$Z$45</c:f>
              <c:strCache>
                <c:ptCount val="1"/>
                <c:pt idx="0">
                  <c:v>Municipal Solid Waste</c:v>
                </c:pt>
              </c:strCache>
            </c:strRef>
          </c:tx>
          <c:spPr>
            <a:ln>
              <a:solidFill>
                <a:sysClr val="windowText" lastClr="000000"/>
              </a:solidFill>
            </a:ln>
          </c:spPr>
          <c:invertIfNegative val="0"/>
          <c:cat>
            <c:numRef>
              <c:f>'14.Household (per household)'!$AA$37:$BE$37</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'14.Household (per household)'!$AA$45:$BE$45</c:f>
              <c:numCache>
                <c:formatCode>#,##0_);[Red]\(#,##0\)</c:formatCode>
                <c:ptCount val="28"/>
                <c:pt idx="0">
                  <c:v>210.54199954075946</c:v>
                </c:pt>
                <c:pt idx="1">
                  <c:v>208.13925474889683</c:v>
                </c:pt>
                <c:pt idx="2">
                  <c:v>212.67697899339512</c:v>
                </c:pt>
                <c:pt idx="3">
                  <c:v>209.58735289243921</c:v>
                </c:pt>
                <c:pt idx="4">
                  <c:v>230.90459902232797</c:v>
                </c:pt>
                <c:pt idx="5">
                  <c:v>246.30516124883397</c:v>
                </c:pt>
                <c:pt idx="6">
                  <c:v>250.55881027655818</c:v>
                </c:pt>
                <c:pt idx="7">
                  <c:v>251.01717342572934</c:v>
                </c:pt>
                <c:pt idx="8">
                  <c:v>252.22077296253141</c:v>
                </c:pt>
                <c:pt idx="9">
                  <c:v>251.33114314658945</c:v>
                </c:pt>
                <c:pt idx="10">
                  <c:v>256.70809711282243</c:v>
                </c:pt>
                <c:pt idx="11">
                  <c:v>261.69265905073308</c:v>
                </c:pt>
                <c:pt idx="12">
                  <c:v>264.72949851523589</c:v>
                </c:pt>
                <c:pt idx="13">
                  <c:v>261.73412596782606</c:v>
                </c:pt>
                <c:pt idx="14">
                  <c:v>246.26310681159529</c:v>
                </c:pt>
                <c:pt idx="15">
                  <c:v>224.56605486023031</c:v>
                </c:pt>
                <c:pt idx="16">
                  <c:v>200.99582952418791</c:v>
                </c:pt>
                <c:pt idx="17">
                  <c:v>192.29070447743797</c:v>
                </c:pt>
                <c:pt idx="18">
                  <c:v>186.30642065199257</c:v>
                </c:pt>
                <c:pt idx="19">
                  <c:v>146.14132032913258</c:v>
                </c:pt>
                <c:pt idx="20">
                  <c:v>140.18962366433576</c:v>
                </c:pt>
                <c:pt idx="21">
                  <c:v>150.83167602855394</c:v>
                </c:pt>
                <c:pt idx="22">
                  <c:v>166.56721096904374</c:v>
                </c:pt>
                <c:pt idx="23">
                  <c:v>159.81354741897945</c:v>
                </c:pt>
                <c:pt idx="24">
                  <c:v>145.83881826693076</c:v>
                </c:pt>
                <c:pt idx="25">
                  <c:v>138.16140749048316</c:v>
                </c:pt>
                <c:pt idx="26">
                  <c:v>155.28932058408941</c:v>
                </c:pt>
                <c:pt idx="27">
                  <c:v>155.98106579971065</c:v>
                </c:pt>
              </c:numCache>
            </c:numRef>
          </c:val>
          <c:extLst>
            <c:ext xmlns:c16="http://schemas.microsoft.com/office/drawing/2014/chart" uri="{C3380CC4-5D6E-409C-BE32-E72D297353CC}">
              <c16:uniqueId val="{00000006-8B68-48A4-9FB2-5B3B433C40B4}"/>
            </c:ext>
          </c:extLst>
        </c:ser>
        <c:ser>
          <c:idx val="7"/>
          <c:order val="7"/>
          <c:tx>
            <c:strRef>
              <c:f>'14.Household (per household)'!$Z$46</c:f>
              <c:strCache>
                <c:ptCount val="1"/>
                <c:pt idx="0">
                  <c:v>Water and Waste Water</c:v>
                </c:pt>
              </c:strCache>
            </c:strRef>
          </c:tx>
          <c:spPr>
            <a:ln>
              <a:solidFill>
                <a:sysClr val="windowText" lastClr="000000"/>
              </a:solidFill>
            </a:ln>
          </c:spPr>
          <c:invertIfNegative val="0"/>
          <c:cat>
            <c:numRef>
              <c:f>'14.Household (per household)'!$AA$37:$BE$37</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'14.Household (per household)'!$AA$46:$BE$46</c:f>
              <c:numCache>
                <c:formatCode>#,##0.0_);[Red]\(#,##0.0\)</c:formatCode>
                <c:ptCount val="28"/>
                <c:pt idx="0">
                  <c:v>50.157630748696427</c:v>
                </c:pt>
                <c:pt idx="1">
                  <c:v>62.573807862754109</c:v>
                </c:pt>
                <c:pt idx="2">
                  <c:v>74.491380347448995</c:v>
                </c:pt>
                <c:pt idx="3">
                  <c:v>79.845726844088972</c:v>
                </c:pt>
                <c:pt idx="4" formatCode="#,##0_);[Red]\(#,##0\)">
                  <c:v>99.607585728921421</c:v>
                </c:pt>
                <c:pt idx="5" formatCode="#,##0_);[Red]\(#,##0\)">
                  <c:v>103.82046493258899</c:v>
                </c:pt>
                <c:pt idx="6">
                  <c:v>95.156120001335793</c:v>
                </c:pt>
                <c:pt idx="7">
                  <c:v>86.091336440523477</c:v>
                </c:pt>
                <c:pt idx="8">
                  <c:v>79.669734523732288</c:v>
                </c:pt>
                <c:pt idx="9">
                  <c:v>76.570032281286728</c:v>
                </c:pt>
                <c:pt idx="10">
                  <c:v>73.423442647524041</c:v>
                </c:pt>
                <c:pt idx="11">
                  <c:v>68.834550130372889</c:v>
                </c:pt>
                <c:pt idx="12">
                  <c:v>70.066331648372767</c:v>
                </c:pt>
                <c:pt idx="13">
                  <c:v>69.874102414795985</c:v>
                </c:pt>
                <c:pt idx="14">
                  <c:v>66.349366045580496</c:v>
                </c:pt>
                <c:pt idx="15">
                  <c:v>63.085461135192595</c:v>
                </c:pt>
                <c:pt idx="16">
                  <c:v>60.830231701948989</c:v>
                </c:pt>
                <c:pt idx="17">
                  <c:v>67.19217670828786</c:v>
                </c:pt>
                <c:pt idx="18">
                  <c:v>78.331910350388384</c:v>
                </c:pt>
                <c:pt idx="19">
                  <c:v>83.968530070128637</c:v>
                </c:pt>
                <c:pt idx="20">
                  <c:v>82.791482104996263</c:v>
                </c:pt>
                <c:pt idx="21">
                  <c:v>89.612576508954632</c:v>
                </c:pt>
                <c:pt idx="22" formatCode="#,##0_);[Red]\(#,##0\)">
                  <c:v>114.95951030410784</c:v>
                </c:pt>
                <c:pt idx="23">
                  <c:v>99.230147922531131</c:v>
                </c:pt>
                <c:pt idx="24">
                  <c:v>99.160674698233507</c:v>
                </c:pt>
                <c:pt idx="25">
                  <c:v>85.440625174211036</c:v>
                </c:pt>
                <c:pt idx="26">
                  <c:v>77.625069009451892</c:v>
                </c:pt>
                <c:pt idx="27">
                  <c:v>78.804452511451771</c:v>
                </c:pt>
              </c:numCache>
            </c:numRef>
          </c:val>
          <c:extLst>
            <c:ext xmlns:c16="http://schemas.microsoft.com/office/drawing/2014/chart" uri="{C3380CC4-5D6E-409C-BE32-E72D297353CC}">
              <c16:uniqueId val="{00000007-8B68-48A4-9FB2-5B3B433C40B4}"/>
            </c:ext>
          </c:extLst>
        </c:ser>
        <c:dLbls>
          <c:showLegendKey val="0"/>
          <c:showVal val="0"/>
          <c:showCatName val="0"/>
          <c:showSerName val="0"/>
          <c:showPercent val="0"/>
          <c:showBubbleSize val="0"/>
        </c:dLbls>
        <c:gapWidth val="40"/>
        <c:overlap val="100"/>
        <c:axId val="137480064"/>
        <c:axId val="137481600"/>
      </c:barChart>
      <c:lineChart>
        <c:grouping val="standard"/>
        <c:varyColors val="0"/>
        <c:ser>
          <c:idx val="10"/>
          <c:order val="8"/>
          <c:tx>
            <c:strRef>
              <c:f>'14.Household (per household)'!$Y$38</c:f>
              <c:strCache>
                <c:ptCount val="1"/>
                <c:pt idx="0">
                  <c:v>Total</c:v>
                </c:pt>
              </c:strCache>
            </c:strRef>
          </c:tx>
          <c:spPr>
            <a:ln>
              <a:noFill/>
            </a:ln>
          </c:spPr>
          <c:marker>
            <c:symbol val="none"/>
          </c:marker>
          <c:dLbls>
            <c:spPr>
              <a:noFill/>
              <a:ln>
                <a:noFill/>
              </a:ln>
              <a:effectLst/>
            </c:spPr>
            <c:txPr>
              <a:bodyPr rot="-5400000" vert="horz"/>
              <a:lstStyle/>
              <a:p>
                <a:pPr>
                  <a:defRPr>
                    <a:solidFill>
                      <a:sysClr val="windowText" lastClr="0000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'14.Household (per household)'!$AA$37:$BE$37</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'14.Household (per household)'!$AA$38:$BE$38</c:f>
              <c:numCache>
                <c:formatCode>#,##0_);[Red]\(#,##0\)</c:formatCode>
                <c:ptCount val="28"/>
                <c:pt idx="0">
                  <c:v>4568.0749776675548</c:v>
                </c:pt>
                <c:pt idx="1">
                  <c:v>4552.0003306571571</c:v>
                </c:pt>
                <c:pt idx="2">
                  <c:v>4841.9083154838327</c:v>
                </c:pt>
                <c:pt idx="3">
                  <c:v>4864.8059985946538</c:v>
                </c:pt>
                <c:pt idx="4">
                  <c:v>5207.1910677201313</c:v>
                </c:pt>
                <c:pt idx="5">
                  <c:v>5214.1779336590098</c:v>
                </c:pt>
                <c:pt idx="6">
                  <c:v>5317.8535529071114</c:v>
                </c:pt>
                <c:pt idx="7">
                  <c:v>4998.9953177543039</c:v>
                </c:pt>
                <c:pt idx="8">
                  <c:v>4969.9102730684017</c:v>
                </c:pt>
                <c:pt idx="9">
                  <c:v>5137.7769383919558</c:v>
                </c:pt>
                <c:pt idx="10">
                  <c:v>5185.9846203531897</c:v>
                </c:pt>
                <c:pt idx="11">
                  <c:v>5045.1310492432376</c:v>
                </c:pt>
                <c:pt idx="12">
                  <c:v>5234.7003453237921</c:v>
                </c:pt>
                <c:pt idx="13">
                  <c:v>5252.6381062995297</c:v>
                </c:pt>
                <c:pt idx="14">
                  <c:v>5119.9516264314034</c:v>
                </c:pt>
                <c:pt idx="15">
                  <c:v>5114.9969580304278</c:v>
                </c:pt>
                <c:pt idx="16">
                  <c:v>4830.7638391996416</c:v>
                </c:pt>
                <c:pt idx="17">
                  <c:v>4959.4804153097748</c:v>
                </c:pt>
                <c:pt idx="18">
                  <c:v>4831.4873946435082</c:v>
                </c:pt>
                <c:pt idx="19">
                  <c:v>4565.9285777929917</c:v>
                </c:pt>
                <c:pt idx="20">
                  <c:v>4835.2639908675073</c:v>
                </c:pt>
                <c:pt idx="21">
                  <c:v>5057.8744459553809</c:v>
                </c:pt>
                <c:pt idx="22">
                  <c:v>5331.2724719438584</c:v>
                </c:pt>
                <c:pt idx="23">
                  <c:v>5153.1565555546385</c:v>
                </c:pt>
                <c:pt idx="24">
                  <c:v>4775.762392398552</c:v>
                </c:pt>
                <c:pt idx="25">
                  <c:v>4594.1900877683238</c:v>
                </c:pt>
                <c:pt idx="26">
                  <c:v>4478.6432531162336</c:v>
                </c:pt>
                <c:pt idx="27">
                  <c:v>4480.1202625022215</c:v>
                </c:pt>
              </c:numCache>
            </c:numRef>
          </c:val>
          <c:smooth val="0"/>
          <c:extLst>
            <c:ext xmlns:c16="http://schemas.microsoft.com/office/drawing/2014/chart" uri="{C3380CC4-5D6E-409C-BE32-E72D297353CC}">
              <c16:uniqueId val="{00000008-8B68-48A4-9FB2-5B3B433C40B4}"/>
            </c:ext>
          </c:extLst>
        </c:ser>
        <c:dLbls>
          <c:showLegendKey val="0"/>
          <c:showVal val="0"/>
          <c:showCatName val="0"/>
          <c:showSerName val="0"/>
          <c:showPercent val="0"/>
          <c:showBubbleSize val="0"/>
        </c:dLbls>
        <c:marker val="1"/>
        <c:smooth val="0"/>
        <c:axId val="137480064"/>
        <c:axId val="137481600"/>
      </c:lineChart>
      <c:catAx>
        <c:axId val="137480064"/>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37481600"/>
        <c:crosses val="autoZero"/>
        <c:auto val="1"/>
        <c:lblAlgn val="ctr"/>
        <c:lblOffset val="100"/>
        <c:tickLblSkip val="1"/>
        <c:noMultiLvlLbl val="0"/>
      </c:catAx>
      <c:valAx>
        <c:axId val="137481600"/>
        <c:scaling>
          <c:orientation val="minMax"/>
        </c:scaling>
        <c:delete val="0"/>
        <c:axPos val="l"/>
        <c:numFmt formatCode="#,##0_);[Red]\(#,##0\)" sourceLinked="1"/>
        <c:majorTickMark val="out"/>
        <c:minorTickMark val="none"/>
        <c:tickLblPos val="nextTo"/>
        <c:spPr>
          <a:ln>
            <a:solidFill>
              <a:sysClr val="windowText" lastClr="000000"/>
            </a:solidFill>
          </a:ln>
        </c:spPr>
        <c:txPr>
          <a:bodyPr/>
          <a:lstStyle/>
          <a:p>
            <a:pPr>
              <a:defRPr sz="1200"/>
            </a:pPr>
            <a:endParaRPr lang="ja-JP"/>
          </a:p>
        </c:txPr>
        <c:crossAx val="137480064"/>
        <c:crosses val="autoZero"/>
        <c:crossBetween val="between"/>
      </c:valAx>
    </c:plotArea>
    <c:legend>
      <c:legendPos val="r"/>
      <c:legendEntry>
        <c:idx val="8"/>
        <c:delete val="1"/>
      </c:legendEntry>
      <c:layout>
        <c:manualLayout>
          <c:xMode val="edge"/>
          <c:yMode val="edge"/>
          <c:x val="0.84815217542251653"/>
          <c:y val="0.27422491894395556"/>
          <c:w val="0.15008415614714868"/>
          <c:h val="0.50422084298286241"/>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991364421416299E-2"/>
          <c:y val="0"/>
          <c:w val="0.8773747841105356"/>
          <c:h val="0"/>
        </c:manualLayout>
      </c:layout>
      <c:lineChart>
        <c:grouping val="standard"/>
        <c:varyColors val="0"/>
        <c:ser>
          <c:idx val="1"/>
          <c:order val="0"/>
          <c:spPr>
            <a:ln w="12700">
              <a:solidFill>
                <a:srgbClr val="000000"/>
              </a:solidFill>
              <a:prstDash val="solid"/>
            </a:ln>
          </c:spPr>
          <c:marker>
            <c:symbol val="square"/>
            <c:size val="7"/>
            <c:spPr>
              <a:solidFill>
                <a:srgbClr val="000000"/>
              </a:solidFill>
              <a:ln>
                <a:solidFill>
                  <a:srgbClr val="000000"/>
                </a:solidFill>
                <a:prstDash val="solid"/>
              </a:ln>
            </c:spPr>
          </c:marker>
          <c:val>
            <c:numRef>
              <c:f>'2.CO2-Sector'!#REF!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'2.CO2-Sector'!#REF!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'2.CO2-Sector'!#REF!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383E-4B3E-8976-CBAE544398F6}"/>
            </c:ext>
          </c:extLst>
        </c:ser>
        <c:ser>
          <c:idx val="2"/>
          <c:order val="1"/>
          <c:spPr>
            <a:ln w="12700">
              <a:solidFill>
                <a:srgbClr val="000000"/>
              </a:solidFill>
              <a:prstDash val="solid"/>
            </a:ln>
          </c:spPr>
          <c:marker>
            <c:symbol val="circle"/>
            <c:size val="7"/>
            <c:spPr>
              <a:solidFill>
                <a:srgbClr val="000000"/>
              </a:solidFill>
              <a:ln>
                <a:solidFill>
                  <a:srgbClr val="000000"/>
                </a:solidFill>
                <a:prstDash val="solid"/>
              </a:ln>
            </c:spPr>
          </c:marker>
          <c:val>
            <c:numRef>
              <c:f>'2.CO2-Sector'!#REF!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'2.CO2-Sector'!#REF!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'2.CO2-Sector'!#REF!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383E-4B3E-8976-CBAE544398F6}"/>
            </c:ext>
          </c:extLst>
        </c:ser>
        <c:ser>
          <c:idx val="3"/>
          <c:order val="2"/>
          <c:spPr>
            <a:ln w="12700">
              <a:solidFill>
                <a:srgbClr val="000000"/>
              </a:solidFill>
              <a:prstDash val="solid"/>
            </a:ln>
          </c:spPr>
          <c:marker>
            <c:symbol val="triangle"/>
            <c:size val="7"/>
            <c:spPr>
              <a:solidFill>
                <a:srgbClr val="000000"/>
              </a:solidFill>
              <a:ln>
                <a:solidFill>
                  <a:srgbClr val="000000"/>
                </a:solidFill>
                <a:prstDash val="solid"/>
              </a:ln>
            </c:spPr>
          </c:marker>
          <c:val>
            <c:numRef>
              <c:f>'2.CO2-Sector'!#REF!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'2.CO2-Sector'!#REF!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'2.CO2-Sector'!#REF!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383E-4B3E-8976-CBAE544398F6}"/>
            </c:ext>
          </c:extLst>
        </c:ser>
        <c:dLbls>
          <c:showLegendKey val="0"/>
          <c:showVal val="0"/>
          <c:showCatName val="0"/>
          <c:showSerName val="0"/>
          <c:showPercent val="0"/>
          <c:showBubbleSize val="0"/>
        </c:dLbls>
        <c:marker val="1"/>
        <c:smooth val="0"/>
        <c:axId val="179701632"/>
        <c:axId val="179707904"/>
      </c:lineChart>
      <c:catAx>
        <c:axId val="179701632"/>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1400" b="0" i="0" u="none" strike="noStrike" baseline="0">
                <a:solidFill>
                  <a:srgbClr val="000000"/>
                </a:solidFill>
                <a:latin typeface="Arial"/>
                <a:ea typeface="Arial"/>
                <a:cs typeface="Arial"/>
              </a:defRPr>
            </a:pPr>
            <a:endParaRPr lang="ja-JP"/>
          </a:p>
        </c:txPr>
        <c:crossAx val="179707904"/>
        <c:crosses val="autoZero"/>
        <c:auto val="1"/>
        <c:lblAlgn val="ctr"/>
        <c:lblOffset val="100"/>
        <c:tickLblSkip val="1"/>
        <c:tickMarkSkip val="1"/>
        <c:noMultiLvlLbl val="0"/>
      </c:catAx>
      <c:valAx>
        <c:axId val="179707904"/>
        <c:scaling>
          <c:orientation val="minMax"/>
          <c:min val="150"/>
        </c:scaling>
        <c:delete val="0"/>
        <c:axPos val="l"/>
        <c:majorGridlines>
          <c:spPr>
            <a:ln w="3175">
              <a:solidFill>
                <a:srgbClr val="000000"/>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ja-JP"/>
          </a:p>
        </c:txPr>
        <c:crossAx val="179701632"/>
        <c:crosses val="autoZero"/>
        <c:crossBetween val="between"/>
        <c:majorUnit val="50"/>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25" b="0" i="0" u="none" strike="noStrike" baseline="0">
          <a:solidFill>
            <a:srgbClr val="000000"/>
          </a:solidFill>
          <a:latin typeface="Century"/>
          <a:ea typeface="Century"/>
          <a:cs typeface="Century"/>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日本語用のフォントを使用)"/>
              </a:defRPr>
            </a:pPr>
            <a:r>
              <a:rPr lang="en-US" altLang="ja-JP" sz="1600" b="1">
                <a:latin typeface="+mn-ea"/>
              </a:rPr>
              <a:t>2017</a:t>
            </a:r>
            <a:r>
              <a:rPr lang="ja-JP" altLang="ja-JP" sz="1600" b="1">
                <a:latin typeface="+mn-ea"/>
              </a:rPr>
              <a:t>年度の家庭からの</a:t>
            </a:r>
            <a:r>
              <a:rPr lang="en-US" altLang="ja-JP" sz="1600" b="1">
                <a:latin typeface="+mn-ea"/>
              </a:rPr>
              <a:t>CO</a:t>
            </a:r>
            <a:r>
              <a:rPr lang="en-US" altLang="ja-JP" sz="1600" b="1" baseline="-25000">
                <a:latin typeface="+mn-ea"/>
              </a:rPr>
              <a:t>2</a:t>
            </a:r>
            <a:r>
              <a:rPr lang="ja-JP" altLang="ja-JP" sz="1600" b="1">
                <a:latin typeface="+mn-ea"/>
              </a:rPr>
              <a:t>排出量（燃料種別）</a:t>
            </a:r>
            <a:endParaRPr lang="ja-JP" altLang="ja-JP" sz="1600">
              <a:latin typeface="+mn-ea"/>
            </a:endParaRPr>
          </a:p>
        </c:rich>
      </c:tx>
      <c:overlay val="0"/>
    </c:title>
    <c:autoTitleDeleted val="0"/>
    <c:plotArea>
      <c:layout>
        <c:manualLayout>
          <c:layoutTarget val="inner"/>
          <c:xMode val="edge"/>
          <c:yMode val="edge"/>
          <c:x val="0.19525240740740749"/>
          <c:y val="0.14517629629629639"/>
          <c:w val="0.62656611111111116"/>
          <c:h val="0.62656611111111116"/>
        </c:manualLayout>
      </c:layout>
      <c:doughnutChart>
        <c:varyColors val="1"/>
        <c:ser>
          <c:idx val="1"/>
          <c:order val="0"/>
          <c:tx>
            <c:strRef>
              <c:f>'リンク切公表時非表示（グラフの添え物）'!$BB$75</c:f>
              <c:strCache>
                <c:ptCount val="1"/>
                <c:pt idx="0">
                  <c:v>一人当たりCO2排出量</c:v>
                </c:pt>
              </c:strCache>
            </c:strRef>
          </c:tx>
          <c:spPr>
            <a:noFill/>
          </c:spPr>
          <c:dLbls>
            <c:dLbl>
              <c:idx val="0"/>
              <c:layout>
                <c:manualLayout>
                  <c:x val="0.11810983295975692"/>
                  <c:y val="-4.7836367301330269E-3"/>
                </c:manualLayout>
              </c:layout>
              <c:tx>
                <c:rich>
                  <a:bodyPr wrap="square" lIns="38100" tIns="19050" rIns="38100" bIns="19050" anchor="ctr" anchorCtr="0">
                    <a:noAutofit/>
                  </a:bodyPr>
                  <a:lstStyle/>
                  <a:p>
                    <a:pPr algn="l">
                      <a:defRPr sz="1200" baseline="0"/>
                    </a:pPr>
                    <a:fld id="{86300199-DD15-4766-AC6A-51DCF16CB63D}" type="VALUE">
                      <a:rPr lang="en-US" altLang="ja-JP" sz="1200" b="1" baseline="0"/>
                      <a:pPr algn="l">
                        <a:defRPr sz="1200" baseline="0"/>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49535858101773278"/>
                      <c:h val="4.8839948298905048E-2"/>
                    </c:manualLayout>
                  </c15:layout>
                  <c15:dlblFieldTable/>
                  <c15:showDataLabelsRange val="0"/>
                </c:ext>
                <c:ext xmlns:c16="http://schemas.microsoft.com/office/drawing/2014/chart" uri="{C3380CC4-5D6E-409C-BE32-E72D297353CC}">
                  <c16:uniqueId val="{00000002-C0DA-460F-B842-8A53DC68947C}"/>
                </c:ext>
              </c:extLst>
            </c:dLbl>
            <c:dLbl>
              <c:idx val="1"/>
              <c:layout>
                <c:manualLayout>
                  <c:x val="0.26213811810198262"/>
                  <c:y val="5.9149242014107054E-2"/>
                </c:manualLayout>
              </c:layout>
              <c:spPr>
                <a:noFill/>
                <a:ln>
                  <a:noFill/>
                </a:ln>
                <a:effectLst/>
              </c:spPr>
              <c:txPr>
                <a:bodyPr wrap="square" lIns="38100" tIns="19050" rIns="38100" bIns="19050" anchor="ctr" anchorCtr="0">
                  <a:noAutofit/>
                </a:bodyPr>
                <a:lstStyle/>
                <a:p>
                  <a:pPr algn="l">
                    <a:defRPr sz="110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48710245513718653"/>
                      <c:h val="4.2587454250157142E-2"/>
                    </c:manualLayout>
                  </c15:layout>
                </c:ext>
                <c:ext xmlns:c16="http://schemas.microsoft.com/office/drawing/2014/chart" uri="{C3380CC4-5D6E-409C-BE32-E72D297353CC}">
                  <c16:uniqueId val="{00000000-FFC2-4866-BB05-E556496327A5}"/>
                </c:ext>
              </c:extLst>
            </c:dLbl>
            <c:spPr>
              <a:noFill/>
              <a:ln>
                <a:noFill/>
              </a:ln>
              <a:effectLst/>
            </c:spPr>
            <c:showLegendKey val="0"/>
            <c:showVal val="1"/>
            <c:showCatName val="0"/>
            <c:showSerName val="0"/>
            <c:showPercent val="0"/>
            <c:showBubbleSize val="0"/>
            <c:separator>
</c:separator>
            <c:showLeaderLines val="0"/>
            <c:extLst>
              <c:ext xmlns:c15="http://schemas.microsoft.com/office/drawing/2012/chart" uri="{CE6537A1-D6FC-4f65-9D91-7224C49458BB}"/>
            </c:extLst>
          </c:dLbls>
          <c:val>
            <c:numRef>
              <c:f>'リンク切公表時非表示（グラフの添え物）'!$BB$76:$BB$77</c:f>
              <c:numCache>
                <c:formatCode>"（"0000"年度）"</c:formatCode>
                <c:ptCount val="2"/>
                <c:pt idx="0" formatCode="&quot;約&quot;#,##0">
                  <c:v>2050</c:v>
                </c:pt>
                <c:pt idx="1">
                  <c:v>2017</c:v>
                </c:pt>
              </c:numCache>
            </c:numRef>
          </c:val>
          <c:extLst>
            <c:ext xmlns:c16="http://schemas.microsoft.com/office/drawing/2014/chart" uri="{C3380CC4-5D6E-409C-BE32-E72D297353CC}">
              <c16:uniqueId val="{00000001-C0DA-460F-B842-8A53DC68947C}"/>
            </c:ext>
          </c:extLst>
        </c:ser>
        <c:ser>
          <c:idx val="0"/>
          <c:order val="1"/>
          <c:tx>
            <c:strRef>
              <c:f>'15.Household (per capita)'!$BB$23</c:f>
              <c:strCache>
                <c:ptCount val="1"/>
                <c:pt idx="0">
                  <c:v>2017</c:v>
                </c:pt>
              </c:strCache>
            </c:strRef>
          </c:tx>
          <c:spPr>
            <a:ln>
              <a:solidFill>
                <a:schemeClr val="tx1"/>
              </a:solidFill>
            </a:ln>
          </c:spPr>
          <c:dLbls>
            <c:dLbl>
              <c:idx val="0"/>
              <c:delete val="1"/>
              <c:extLst>
                <c:ext xmlns:c15="http://schemas.microsoft.com/office/drawing/2012/chart" uri="{CE6537A1-D6FC-4f65-9D91-7224C49458BB}"/>
                <c:ext xmlns:c16="http://schemas.microsoft.com/office/drawing/2014/chart" uri="{C3380CC4-5D6E-409C-BE32-E72D297353CC}">
                  <c16:uniqueId val="{00000000-7E89-409F-BBD0-070E534DA055}"/>
                </c:ext>
              </c:extLst>
            </c:dLbl>
            <c:dLbl>
              <c:idx val="1"/>
              <c:layout>
                <c:manualLayout>
                  <c:x val="2.2461588888736798E-3"/>
                  <c:y val="-2.3189522686752353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8849891918748355E-2"/>
                      <c:h val="8.3230243932265968E-2"/>
                    </c:manualLayout>
                  </c15:layout>
                </c:ext>
                <c:ext xmlns:c16="http://schemas.microsoft.com/office/drawing/2014/chart" uri="{C3380CC4-5D6E-409C-BE32-E72D297353CC}">
                  <c16:uniqueId val="{00000001-7E89-409F-BBD0-070E534DA055}"/>
                </c:ext>
              </c:extLst>
            </c:dLbl>
            <c:dLbl>
              <c:idx val="2"/>
              <c:layout>
                <c:manualLayout>
                  <c:x val="5.2484971196527491E-3"/>
                  <c:y val="-1.361206718826077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4804898417271263E-2"/>
                      <c:h val="7.6463313905963309E-2"/>
                    </c:manualLayout>
                  </c15:layout>
                </c:ext>
                <c:ext xmlns:c16="http://schemas.microsoft.com/office/drawing/2014/chart" uri="{C3380CC4-5D6E-409C-BE32-E72D297353CC}">
                  <c16:uniqueId val="{00000002-7E89-409F-BBD0-070E534DA055}"/>
                </c:ext>
              </c:extLst>
            </c:dLbl>
            <c:dLbl>
              <c:idx val="3"/>
              <c:layout>
                <c:manualLayout>
                  <c:x val="5.6542421012637902E-3"/>
                  <c:y val="5.9919549255109169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1765669931732897"/>
                      <c:h val="8.0833648380508369E-2"/>
                    </c:manualLayout>
                  </c15:layout>
                </c:ext>
                <c:ext xmlns:c16="http://schemas.microsoft.com/office/drawing/2014/chart" uri="{C3380CC4-5D6E-409C-BE32-E72D297353CC}">
                  <c16:uniqueId val="{00000003-7E89-409F-BBD0-070E534DA055}"/>
                </c:ext>
              </c:extLst>
            </c:dLbl>
            <c:dLbl>
              <c:idx val="4"/>
              <c:layout>
                <c:manualLayout>
                  <c:x val="-1.4803040776571881E-2"/>
                  <c:y val="-2.6581706580653839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C0DA-460F-B842-8A53DC68947C}"/>
                </c:ext>
              </c:extLst>
            </c:dLbl>
            <c:dLbl>
              <c:idx val="5"/>
              <c:layout>
                <c:manualLayout>
                  <c:x val="-0.11476378618155088"/>
                  <c:y val="2.3129203820773755E-2"/>
                </c:manualLayout>
              </c:layout>
              <c:numFmt formatCode="0.00%" sourceLinked="0"/>
              <c:spPr>
                <a:noFill/>
                <a:ln>
                  <a:noFill/>
                </a:ln>
                <a:effectLst/>
              </c:spPr>
              <c:txPr>
                <a:bodyPr/>
                <a:lstStyle/>
                <a:p>
                  <a:pPr>
                    <a:defRPr sz="1100"/>
                  </a:pPr>
                  <a:endParaRPr lang="ja-JP"/>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7E89-409F-BBD0-070E534DA055}"/>
                </c:ext>
              </c:extLst>
            </c:dLbl>
            <c:dLbl>
              <c:idx val="6"/>
              <c:layout>
                <c:manualLayout>
                  <c:x val="-6.6494326850936999E-3"/>
                  <c:y val="1.2629713352117232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3642405307967895"/>
                      <c:h val="9.5019172005951141E-2"/>
                    </c:manualLayout>
                  </c15:layout>
                </c:ext>
                <c:ext xmlns:c16="http://schemas.microsoft.com/office/drawing/2014/chart" uri="{C3380CC4-5D6E-409C-BE32-E72D297353CC}">
                  <c16:uniqueId val="{00000005-7E89-409F-BBD0-070E534DA055}"/>
                </c:ext>
              </c:extLst>
            </c:dLbl>
            <c:dLbl>
              <c:idx val="7"/>
              <c:layout>
                <c:manualLayout>
                  <c:x val="-3.3085657196965143E-2"/>
                  <c:y val="-0.10498878538561751"/>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7E89-409F-BBD0-070E534DA055}"/>
                </c:ext>
              </c:extLst>
            </c:dLbl>
            <c:dLbl>
              <c:idx val="8"/>
              <c:layout>
                <c:manualLayout>
                  <c:x val="1.9095029169723297E-3"/>
                  <c:y val="-5.765766621973918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7E89-409F-BBD0-070E534DA055}"/>
                </c:ext>
              </c:extLst>
            </c:dLbl>
            <c:dLbl>
              <c:idx val="9"/>
              <c:layout>
                <c:manualLayout>
                  <c:x val="2.7351414203053985E-3"/>
                  <c:y val="-0.11108828547992555"/>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7.0646428611726805E-2"/>
                      <c:h val="8.3254804226754534E-2"/>
                    </c:manualLayout>
                  </c15:layout>
                </c:ext>
                <c:ext xmlns:c16="http://schemas.microsoft.com/office/drawing/2014/chart" uri="{C3380CC4-5D6E-409C-BE32-E72D297353CC}">
                  <c16:uniqueId val="{00000008-7E89-409F-BBD0-070E534DA055}"/>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'15.Household (per capita)'!$W$25:$W$34</c:f>
              <c:strCache>
                <c:ptCount val="10"/>
                <c:pt idx="0">
                  <c:v>石炭等</c:v>
                </c:pt>
                <c:pt idx="1">
                  <c:v>灯油</c:v>
                </c:pt>
                <c:pt idx="2">
                  <c:v>LPG</c:v>
                </c:pt>
                <c:pt idx="3">
                  <c:v>都市ガス</c:v>
                </c:pt>
                <c:pt idx="4">
                  <c:v>電力</c:v>
                </c:pt>
                <c:pt idx="5">
                  <c:v>熱</c:v>
                </c:pt>
                <c:pt idx="6">
                  <c:v>ガソリン</c:v>
                </c:pt>
                <c:pt idx="7">
                  <c:v>軽油</c:v>
                </c:pt>
                <c:pt idx="8">
                  <c:v>一般廃棄物</c:v>
                </c:pt>
                <c:pt idx="9">
                  <c:v>水道</c:v>
                </c:pt>
              </c:strCache>
            </c:strRef>
          </c:cat>
          <c:val>
            <c:numRef>
              <c:f>'15.Household (per capita)'!$BB$25:$BB$34</c:f>
              <c:numCache>
                <c:formatCode>0.0%</c:formatCode>
                <c:ptCount val="10"/>
                <c:pt idx="0">
                  <c:v>0</c:v>
                </c:pt>
                <c:pt idx="1">
                  <c:v>9.4515950030907209E-2</c:v>
                </c:pt>
                <c:pt idx="2">
                  <c:v>4.8173885344000987E-2</c:v>
                </c:pt>
                <c:pt idx="3">
                  <c:v>8.5363224940344332E-2</c:v>
                </c:pt>
                <c:pt idx="4">
                  <c:v>0.48602043093749786</c:v>
                </c:pt>
                <c:pt idx="5" formatCode="0.00%">
                  <c:v>2.3894403535711784E-4</c:v>
                </c:pt>
                <c:pt idx="6">
                  <c:v>0.2229605191003948</c:v>
                </c:pt>
                <c:pt idx="7">
                  <c:v>1.032097065045855E-2</c:v>
                </c:pt>
                <c:pt idx="8">
                  <c:v>3.4816267568806875E-2</c:v>
                </c:pt>
                <c:pt idx="9">
                  <c:v>1.7589807392232409E-2</c:v>
                </c:pt>
              </c:numCache>
            </c:numRef>
          </c:val>
          <c:extLst>
            <c:ext xmlns:c16="http://schemas.microsoft.com/office/drawing/2014/chart" uri="{C3380CC4-5D6E-409C-BE32-E72D297353CC}">
              <c16:uniqueId val="{00000009-7E89-409F-BBD0-070E534DA055}"/>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日本語用のフォントを使用)"/>
              </a:defRPr>
            </a:pPr>
            <a:r>
              <a:rPr lang="ja-JP" altLang="ja-JP" sz="1600">
                <a:latin typeface="+mn-ea"/>
              </a:rPr>
              <a:t>家庭からの</a:t>
            </a:r>
            <a:r>
              <a:rPr lang="en-US" altLang="ja-JP" sz="1600">
                <a:latin typeface="+mn-ea"/>
              </a:rPr>
              <a:t>CO</a:t>
            </a:r>
            <a:r>
              <a:rPr lang="en-US" altLang="ja-JP" sz="1600" baseline="-25000">
                <a:latin typeface="+mn-ea"/>
              </a:rPr>
              <a:t>2</a:t>
            </a:r>
            <a:r>
              <a:rPr lang="ja-JP" altLang="ja-JP" sz="1600">
                <a:latin typeface="+mn-ea"/>
              </a:rPr>
              <a:t>排出量（燃料種別）</a:t>
            </a:r>
          </a:p>
        </c:rich>
      </c:tx>
      <c:overlay val="0"/>
    </c:title>
    <c:autoTitleDeleted val="0"/>
    <c:plotArea>
      <c:layout>
        <c:manualLayout>
          <c:layoutTarget val="inner"/>
          <c:xMode val="edge"/>
          <c:yMode val="edge"/>
          <c:x val="0.12037541666666668"/>
          <c:y val="0.1320487037037037"/>
          <c:w val="0.72339680555555563"/>
          <c:h val="0.66606148148148192"/>
        </c:manualLayout>
      </c:layout>
      <c:barChart>
        <c:barDir val="col"/>
        <c:grouping val="stacked"/>
        <c:varyColors val="0"/>
        <c:ser>
          <c:idx val="0"/>
          <c:order val="0"/>
          <c:tx>
            <c:strRef>
              <c:f>'15.Household (per capita)'!$W$11</c:f>
              <c:strCache>
                <c:ptCount val="1"/>
                <c:pt idx="0">
                  <c:v>石炭等</c:v>
                </c:pt>
              </c:strCache>
            </c:strRef>
          </c:tx>
          <c:spPr>
            <a:ln>
              <a:solidFill>
                <a:sysClr val="windowText" lastClr="000000"/>
              </a:solidFill>
            </a:ln>
          </c:spPr>
          <c:invertIfNegative val="0"/>
          <c:cat>
            <c:numRef>
              <c:f>'15.Household (per capita)'!$AA$9:$BE$9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'15.Household (per capita)'!$AA$11:$BE$11</c:f>
              <c:numCache>
                <c:formatCode>#,##0.0_);[Red]\(#,##0.0\)</c:formatCode>
                <c:ptCount val="28"/>
                <c:pt idx="0">
                  <c:v>2.5094841602840035</c:v>
                </c:pt>
                <c:pt idx="1">
                  <c:v>2.2192863354646981</c:v>
                </c:pt>
                <c:pt idx="2">
                  <c:v>2.961854138992666</c:v>
                </c:pt>
                <c:pt idx="3">
                  <c:v>2.4606126931457561</c:v>
                </c:pt>
                <c:pt idx="4">
                  <c:v>1.7966329280478188</c:v>
                </c:pt>
                <c:pt idx="5">
                  <c:v>1.4040763602188022</c:v>
                </c:pt>
                <c:pt idx="6">
                  <c:v>2.0215125336654509</c:v>
                </c:pt>
                <c:pt idx="7">
                  <c:v>1.6489152051259979</c:v>
                </c:pt>
                <c:pt idx="8">
                  <c:v>1.0575174794409079</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6F69-417E-9249-532CF4F7231C}"/>
            </c:ext>
          </c:extLst>
        </c:ser>
        <c:ser>
          <c:idx val="1"/>
          <c:order val="1"/>
          <c:tx>
            <c:strRef>
              <c:f>'15.Household (per capita)'!$W$12</c:f>
              <c:strCache>
                <c:ptCount val="1"/>
                <c:pt idx="0">
                  <c:v>灯油</c:v>
                </c:pt>
              </c:strCache>
            </c:strRef>
          </c:tx>
          <c:spPr>
            <a:ln>
              <a:solidFill>
                <a:sysClr val="windowText" lastClr="000000"/>
              </a:solidFill>
            </a:ln>
          </c:spPr>
          <c:invertIfNegative val="0"/>
          <c:cat>
            <c:numRef>
              <c:f>'15.Household (per capita)'!$AA$9:$BE$9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'15.Household (per capita)'!$AA$12:$BE$12</c:f>
              <c:numCache>
                <c:formatCode>#,##0_);[Red]\(#,##0\)</c:formatCode>
                <c:ptCount val="28"/>
                <c:pt idx="0">
                  <c:v>213.90546890194696</c:v>
                </c:pt>
                <c:pt idx="1">
                  <c:v>211.4550009650176</c:v>
                </c:pt>
                <c:pt idx="2">
                  <c:v>225.4565849547505</c:v>
                </c:pt>
                <c:pt idx="3">
                  <c:v>237.2020661806576</c:v>
                </c:pt>
                <c:pt idx="4">
                  <c:v>230.66222307171611</c:v>
                </c:pt>
                <c:pt idx="5">
                  <c:v>245.14782844456656</c:v>
                </c:pt>
                <c:pt idx="6">
                  <c:v>258.46135332829078</c:v>
                </c:pt>
                <c:pt idx="7">
                  <c:v>240.06679924095889</c:v>
                </c:pt>
                <c:pt idx="8">
                  <c:v>236.73283509686723</c:v>
                </c:pt>
                <c:pt idx="9">
                  <c:v>246.71363075560404</c:v>
                </c:pt>
                <c:pt idx="10">
                  <c:v>270.84265536795419</c:v>
                </c:pt>
                <c:pt idx="11">
                  <c:v>248.54989743783548</c:v>
                </c:pt>
                <c:pt idx="12">
                  <c:v>264.24241958057996</c:v>
                </c:pt>
                <c:pt idx="13">
                  <c:v>230.6546567362779</c:v>
                </c:pt>
                <c:pt idx="14">
                  <c:v>245.95044843496601</c:v>
                </c:pt>
                <c:pt idx="15">
                  <c:v>260.39971589075589</c:v>
                </c:pt>
                <c:pt idx="16">
                  <c:v>230.99876535670089</c:v>
                </c:pt>
                <c:pt idx="17">
                  <c:v>221.70930956999027</c:v>
                </c:pt>
                <c:pt idx="18">
                  <c:v>203.52272396245164</c:v>
                </c:pt>
                <c:pt idx="19">
                  <c:v>203.84966453437636</c:v>
                </c:pt>
                <c:pt idx="20">
                  <c:v>218.02397235294737</c:v>
                </c:pt>
                <c:pt idx="21">
                  <c:v>214.52587293556408</c:v>
                </c:pt>
                <c:pt idx="22">
                  <c:v>209.72500283531394</c:v>
                </c:pt>
                <c:pt idx="23">
                  <c:v>198.47648484306418</c:v>
                </c:pt>
                <c:pt idx="24">
                  <c:v>186.82840593917157</c:v>
                </c:pt>
                <c:pt idx="25">
                  <c:v>175.50395980580154</c:v>
                </c:pt>
                <c:pt idx="26">
                  <c:v>180.04086420619331</c:v>
                </c:pt>
                <c:pt idx="27">
                  <c:v>193.85691349440378</c:v>
                </c:pt>
              </c:numCache>
            </c:numRef>
          </c:val>
          <c:extLst>
            <c:ext xmlns:c16="http://schemas.microsoft.com/office/drawing/2014/chart" uri="{C3380CC4-5D6E-409C-BE32-E72D297353CC}">
              <c16:uniqueId val="{00000001-6F69-417E-9249-532CF4F7231C}"/>
            </c:ext>
          </c:extLst>
        </c:ser>
        <c:ser>
          <c:idx val="2"/>
          <c:order val="2"/>
          <c:tx>
            <c:strRef>
              <c:f>'15.Household (per capita)'!$W$13</c:f>
              <c:strCache>
                <c:ptCount val="1"/>
                <c:pt idx="0">
                  <c:v>LPG</c:v>
                </c:pt>
              </c:strCache>
            </c:strRef>
          </c:tx>
          <c:spPr>
            <a:ln>
              <a:solidFill>
                <a:sysClr val="windowText" lastClr="000000"/>
              </a:solidFill>
            </a:ln>
          </c:spPr>
          <c:invertIfNegative val="0"/>
          <c:cat>
            <c:numRef>
              <c:f>'15.Household (per capita)'!$AA$9:$BE$9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'15.Household (per capita)'!$AA$13:$BE$13</c:f>
              <c:numCache>
                <c:formatCode>#,##0_);[Red]\(#,##0\)</c:formatCode>
                <c:ptCount val="28"/>
                <c:pt idx="0">
                  <c:v>106.37036993466666</c:v>
                </c:pt>
                <c:pt idx="1">
                  <c:v>109.30570706871087</c:v>
                </c:pt>
                <c:pt idx="2">
                  <c:v>110.60489173748417</c:v>
                </c:pt>
                <c:pt idx="3">
                  <c:v>116.8857781200735</c:v>
                </c:pt>
                <c:pt idx="4">
                  <c:v>119.60632862087226</c:v>
                </c:pt>
                <c:pt idx="5">
                  <c:v>121.92002304213867</c:v>
                </c:pt>
                <c:pt idx="6">
                  <c:v>124.07519541367461</c:v>
                </c:pt>
                <c:pt idx="7">
                  <c:v>119.61332689136566</c:v>
                </c:pt>
                <c:pt idx="8">
                  <c:v>123.94840283298296</c:v>
                </c:pt>
                <c:pt idx="9">
                  <c:v>124.46348376832921</c:v>
                </c:pt>
                <c:pt idx="10">
                  <c:v>124.92935300550182</c:v>
                </c:pt>
                <c:pt idx="11">
                  <c:v>119.90509207802231</c:v>
                </c:pt>
                <c:pt idx="12">
                  <c:v>120.35777945448145</c:v>
                </c:pt>
                <c:pt idx="13">
                  <c:v>126.26858112909314</c:v>
                </c:pt>
                <c:pt idx="14">
                  <c:v>116.24626011963173</c:v>
                </c:pt>
                <c:pt idx="15">
                  <c:v>112.93544526455614</c:v>
                </c:pt>
                <c:pt idx="16">
                  <c:v>112.32779281729565</c:v>
                </c:pt>
                <c:pt idx="17">
                  <c:v>114.16883728616278</c:v>
                </c:pt>
                <c:pt idx="18">
                  <c:v>107.55242751323536</c:v>
                </c:pt>
                <c:pt idx="19">
                  <c:v>105.08940197928956</c:v>
                </c:pt>
                <c:pt idx="20">
                  <c:v>110.83354043396102</c:v>
                </c:pt>
                <c:pt idx="21">
                  <c:v>101.9164892093209</c:v>
                </c:pt>
                <c:pt idx="22">
                  <c:v>108.00184372896963</c:v>
                </c:pt>
                <c:pt idx="23">
                  <c:v>105.66157046104871</c:v>
                </c:pt>
                <c:pt idx="24" formatCode="#,##0.0_);[Red]\(#,##0.0\)">
                  <c:v>99.316716538921398</c:v>
                </c:pt>
                <c:pt idx="25" formatCode="#,##0.0_);[Red]\(#,##0.0\)">
                  <c:v>97.40282743934344</c:v>
                </c:pt>
                <c:pt idx="26" formatCode="#,##0.0_);[Red]\(#,##0.0\)">
                  <c:v>92.390126109999429</c:v>
                </c:pt>
                <c:pt idx="27" formatCode="#,##0.0_);[Red]\(#,##0.0\)">
                  <c:v>98.807034376393361</c:v>
                </c:pt>
              </c:numCache>
            </c:numRef>
          </c:val>
          <c:extLst>
            <c:ext xmlns:c16="http://schemas.microsoft.com/office/drawing/2014/chart" uri="{C3380CC4-5D6E-409C-BE32-E72D297353CC}">
              <c16:uniqueId val="{00000002-6F69-417E-9249-532CF4F7231C}"/>
            </c:ext>
          </c:extLst>
        </c:ser>
        <c:ser>
          <c:idx val="3"/>
          <c:order val="3"/>
          <c:tx>
            <c:strRef>
              <c:f>'15.Household (per capita)'!$W$14</c:f>
              <c:strCache>
                <c:ptCount val="1"/>
                <c:pt idx="0">
                  <c:v>都市ガス</c:v>
                </c:pt>
              </c:strCache>
            </c:strRef>
          </c:tx>
          <c:spPr>
            <a:ln>
              <a:solidFill>
                <a:sysClr val="windowText" lastClr="000000"/>
              </a:solidFill>
            </a:ln>
          </c:spPr>
          <c:invertIfNegative val="0"/>
          <c:cat>
            <c:numRef>
              <c:f>'15.Household (per capita)'!$AA$9:$BE$9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'15.Household (per capita)'!$AA$14:$BE$14</c:f>
              <c:numCache>
                <c:formatCode>#,##0_);[Red]\(#,##0\)</c:formatCode>
                <c:ptCount val="28"/>
                <c:pt idx="0">
                  <c:v>147.78094949102078</c:v>
                </c:pt>
                <c:pt idx="1">
                  <c:v>154.86734289713604</c:v>
                </c:pt>
                <c:pt idx="2">
                  <c:v>160.45127565920251</c:v>
                </c:pt>
                <c:pt idx="3">
                  <c:v>168.85814255947261</c:v>
                </c:pt>
                <c:pt idx="4">
                  <c:v>157.52179755609498</c:v>
                </c:pt>
                <c:pt idx="5">
                  <c:v>168.89549857420857</c:v>
                </c:pt>
                <c:pt idx="6">
                  <c:v>170.66935160567974</c:v>
                </c:pt>
                <c:pt idx="7">
                  <c:v>167.61667805016432</c:v>
                </c:pt>
                <c:pt idx="8">
                  <c:v>166.24581241811379</c:v>
                </c:pt>
                <c:pt idx="9">
                  <c:v>170.31226110943575</c:v>
                </c:pt>
                <c:pt idx="10">
                  <c:v>173.27012646307304</c:v>
                </c:pt>
                <c:pt idx="11">
                  <c:v>169.99371872857063</c:v>
                </c:pt>
                <c:pt idx="12">
                  <c:v>174.95060019024208</c:v>
                </c:pt>
                <c:pt idx="13">
                  <c:v>174.9330916059306</c:v>
                </c:pt>
                <c:pt idx="14">
                  <c:v>169.98895848506891</c:v>
                </c:pt>
                <c:pt idx="15">
                  <c:v>177.62813599330488</c:v>
                </c:pt>
                <c:pt idx="16">
                  <c:v>173.6597848520795</c:v>
                </c:pt>
                <c:pt idx="17">
                  <c:v>174.95813774733119</c:v>
                </c:pt>
                <c:pt idx="18">
                  <c:v>170.67223705090399</c:v>
                </c:pt>
                <c:pt idx="19">
                  <c:v>170.24502184549954</c:v>
                </c:pt>
                <c:pt idx="20">
                  <c:v>172.61265592525723</c:v>
                </c:pt>
                <c:pt idx="21">
                  <c:v>172.79222784710976</c:v>
                </c:pt>
                <c:pt idx="22">
                  <c:v>173.10420664859109</c:v>
                </c:pt>
                <c:pt idx="23">
                  <c:v>169.27402828423971</c:v>
                </c:pt>
                <c:pt idx="24">
                  <c:v>169.80469457995031</c:v>
                </c:pt>
                <c:pt idx="25">
                  <c:v>162.93575263796376</c:v>
                </c:pt>
                <c:pt idx="26">
                  <c:v>166.50465938208447</c:v>
                </c:pt>
                <c:pt idx="27">
                  <c:v>175.08421919741903</c:v>
                </c:pt>
              </c:numCache>
            </c:numRef>
          </c:val>
          <c:extLst>
            <c:ext xmlns:c16="http://schemas.microsoft.com/office/drawing/2014/chart" uri="{C3380CC4-5D6E-409C-BE32-E72D297353CC}">
              <c16:uniqueId val="{00000003-6F69-417E-9249-532CF4F7231C}"/>
            </c:ext>
          </c:extLst>
        </c:ser>
        <c:ser>
          <c:idx val="4"/>
          <c:order val="4"/>
          <c:tx>
            <c:strRef>
              <c:f>'15.Household (per capita)'!$W$15</c:f>
              <c:strCache>
                <c:ptCount val="1"/>
                <c:pt idx="0">
                  <c:v>電力</c:v>
                </c:pt>
              </c:strCache>
            </c:strRef>
          </c:tx>
          <c:spPr>
            <a:ln>
              <a:solidFill>
                <a:sysClr val="windowText" lastClr="000000"/>
              </a:solidFill>
            </a:ln>
          </c:spPr>
          <c:invertIfNegative val="0"/>
          <c:cat>
            <c:numRef>
              <c:f>'15.Household (per capita)'!$AA$9:$BE$9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'15.Household (per capita)'!$AA$15:$BE$15</c:f>
              <c:numCache>
                <c:formatCode>#,##0_);[Red]\(#,##0\)</c:formatCode>
                <c:ptCount val="28"/>
                <c:pt idx="0">
                  <c:v>585.62526674305582</c:v>
                </c:pt>
                <c:pt idx="1">
                  <c:v>589.00156157775507</c:v>
                </c:pt>
                <c:pt idx="2">
                  <c:v>618.43232767880238</c:v>
                </c:pt>
                <c:pt idx="3">
                  <c:v>584.80777284563214</c:v>
                </c:pt>
                <c:pt idx="4">
                  <c:v>673.69266419768996</c:v>
                </c:pt>
                <c:pt idx="5">
                  <c:v>658.892933119291</c:v>
                </c:pt>
                <c:pt idx="6">
                  <c:v>659.94933307878046</c:v>
                </c:pt>
                <c:pt idx="7">
                  <c:v>644.66800616581872</c:v>
                </c:pt>
                <c:pt idx="8">
                  <c:v>622.1809247035402</c:v>
                </c:pt>
                <c:pt idx="9">
                  <c:v>663.23914528930879</c:v>
                </c:pt>
                <c:pt idx="10">
                  <c:v>656.168287791534</c:v>
                </c:pt>
                <c:pt idx="11">
                  <c:v>658.23205715448944</c:v>
                </c:pt>
                <c:pt idx="12">
                  <c:v>720.38873229766398</c:v>
                </c:pt>
                <c:pt idx="13">
                  <c:v>765.12342385547481</c:v>
                </c:pt>
                <c:pt idx="14">
                  <c:v>751.2679443089595</c:v>
                </c:pt>
                <c:pt idx="15">
                  <c:v>782.64419318332943</c:v>
                </c:pt>
                <c:pt idx="16">
                  <c:v>748.48952883053948</c:v>
                </c:pt>
                <c:pt idx="17">
                  <c:v>838.20016883735013</c:v>
                </c:pt>
                <c:pt idx="18">
                  <c:v>829.36338661930131</c:v>
                </c:pt>
                <c:pt idx="19">
                  <c:v>784.57072797384728</c:v>
                </c:pt>
                <c:pt idx="20">
                  <c:v>894.62458590320603</c:v>
                </c:pt>
                <c:pt idx="21">
                  <c:v>1026.3857003063906</c:v>
                </c:pt>
                <c:pt idx="22">
                  <c:v>1169.0696768674075</c:v>
                </c:pt>
                <c:pt idx="23">
                  <c:v>1157.1275253859135</c:v>
                </c:pt>
                <c:pt idx="24">
                  <c:v>1066.0896901996487</c:v>
                </c:pt>
                <c:pt idx="25">
                  <c:v>1033.9371997329213</c:v>
                </c:pt>
                <c:pt idx="26">
                  <c:v>1014.9650071291788</c:v>
                </c:pt>
                <c:pt idx="27">
                  <c:v>996.85207212066803</c:v>
                </c:pt>
              </c:numCache>
            </c:numRef>
          </c:val>
          <c:extLst>
            <c:ext xmlns:c16="http://schemas.microsoft.com/office/drawing/2014/chart" uri="{C3380CC4-5D6E-409C-BE32-E72D297353CC}">
              <c16:uniqueId val="{00000004-6F69-417E-9249-532CF4F7231C}"/>
            </c:ext>
          </c:extLst>
        </c:ser>
        <c:ser>
          <c:idx val="5"/>
          <c:order val="5"/>
          <c:tx>
            <c:strRef>
              <c:f>'15.Household (per capita)'!$W$16</c:f>
              <c:strCache>
                <c:ptCount val="1"/>
                <c:pt idx="0">
                  <c:v>熱</c:v>
                </c:pt>
              </c:strCache>
            </c:strRef>
          </c:tx>
          <c:spPr>
            <a:ln>
              <a:solidFill>
                <a:sysClr val="windowText" lastClr="000000"/>
              </a:solidFill>
            </a:ln>
          </c:spPr>
          <c:invertIfNegative val="0"/>
          <c:cat>
            <c:numRef>
              <c:f>'15.Household (per capita)'!$AA$9:$BE$9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'15.Household (per capita)'!$AA$16:$BE$16</c:f>
              <c:numCache>
                <c:formatCode>#,##0.00_);[Red]\(#,##0.00\)</c:formatCode>
                <c:ptCount val="28"/>
                <c:pt idx="0">
                  <c:v>0.87673902570916884</c:v>
                </c:pt>
                <c:pt idx="1">
                  <c:v>0.78460668670234657</c:v>
                </c:pt>
                <c:pt idx="2">
                  <c:v>0.80418915642853472</c:v>
                </c:pt>
                <c:pt idx="3">
                  <c:v>0.76525669942824748</c:v>
                </c:pt>
                <c:pt idx="4">
                  <c:v>0.71970907602182754</c:v>
                </c:pt>
                <c:pt idx="5">
                  <c:v>0.68867717617694224</c:v>
                </c:pt>
                <c:pt idx="6">
                  <c:v>0.65739492529708043</c:v>
                </c:pt>
                <c:pt idx="7">
                  <c:v>0.60378932477769864</c:v>
                </c:pt>
                <c:pt idx="8">
                  <c:v>0.58755871431247664</c:v>
                </c:pt>
                <c:pt idx="9">
                  <c:v>0.60075608083756149</c:v>
                </c:pt>
                <c:pt idx="10">
                  <c:v>0.58393604570287139</c:v>
                </c:pt>
                <c:pt idx="11">
                  <c:v>0.54791221873840545</c:v>
                </c:pt>
                <c:pt idx="12">
                  <c:v>0.57358962885106701</c:v>
                </c:pt>
                <c:pt idx="13">
                  <c:v>0.58424557553538725</c:v>
                </c:pt>
                <c:pt idx="14">
                  <c:v>0.56413889045836452</c:v>
                </c:pt>
                <c:pt idx="15">
                  <c:v>0.60348141394624188</c:v>
                </c:pt>
                <c:pt idx="16">
                  <c:v>0.57061679976900859</c:v>
                </c:pt>
                <c:pt idx="17">
                  <c:v>0.61223182178830471</c:v>
                </c:pt>
                <c:pt idx="18">
                  <c:v>0.58753233920225834</c:v>
                </c:pt>
                <c:pt idx="19">
                  <c:v>0.55294604729686581</c:v>
                </c:pt>
                <c:pt idx="20">
                  <c:v>0.55116993163776928</c:v>
                </c:pt>
                <c:pt idx="21">
                  <c:v>0.57043860496235743</c:v>
                </c:pt>
                <c:pt idx="22">
                  <c:v>0.57103078606207036</c:v>
                </c:pt>
                <c:pt idx="23">
                  <c:v>0.55790116364530029</c:v>
                </c:pt>
                <c:pt idx="24">
                  <c:v>0.51730199501350271</c:v>
                </c:pt>
                <c:pt idx="25">
                  <c:v>0.49387544928864352</c:v>
                </c:pt>
                <c:pt idx="26">
                  <c:v>0.49653000162988276</c:v>
                </c:pt>
                <c:pt idx="27">
                  <c:v>0.49008609845302681</c:v>
                </c:pt>
              </c:numCache>
            </c:numRef>
          </c:val>
          <c:extLst>
            <c:ext xmlns:c16="http://schemas.microsoft.com/office/drawing/2014/chart" uri="{C3380CC4-5D6E-409C-BE32-E72D297353CC}">
              <c16:uniqueId val="{00000005-6F69-417E-9249-532CF4F7231C}"/>
            </c:ext>
          </c:extLst>
        </c:ser>
        <c:ser>
          <c:idx val="6"/>
          <c:order val="6"/>
          <c:tx>
            <c:strRef>
              <c:f>'15.Household (per capita)'!$W$17</c:f>
              <c:strCache>
                <c:ptCount val="1"/>
                <c:pt idx="0">
                  <c:v>ガソリン</c:v>
                </c:pt>
              </c:strCache>
            </c:strRef>
          </c:tx>
          <c:spPr>
            <a:ln>
              <a:solidFill>
                <a:sysClr val="windowText" lastClr="000000"/>
              </a:solidFill>
            </a:ln>
          </c:spPr>
          <c:invertIfNegative val="0"/>
          <c:cat>
            <c:numRef>
              <c:f>'15.Household (per capita)'!$AA$9:$BE$9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'15.Household (per capita)'!$AA$17:$BE$17</c:f>
              <c:numCache>
                <c:formatCode>#,##0_);[Red]\(#,##0\)</c:formatCode>
                <c:ptCount val="28"/>
                <c:pt idx="0">
                  <c:v>344.84443716911125</c:v>
                </c:pt>
                <c:pt idx="1">
                  <c:v>337.63919729990141</c:v>
                </c:pt>
                <c:pt idx="2">
                  <c:v>383.43838022891271</c:v>
                </c:pt>
                <c:pt idx="3">
                  <c:v>403.51481385431322</c:v>
                </c:pt>
                <c:pt idx="4">
                  <c:v>437.75824927976771</c:v>
                </c:pt>
                <c:pt idx="5">
                  <c:v>435.69383751640623</c:v>
                </c:pt>
                <c:pt idx="6">
                  <c:v>468.98583346997515</c:v>
                </c:pt>
                <c:pt idx="7">
                  <c:v>431.54165783107146</c:v>
                </c:pt>
                <c:pt idx="8">
                  <c:v>464.42114945623672</c:v>
                </c:pt>
                <c:pt idx="9">
                  <c:v>494.67286466417511</c:v>
                </c:pt>
                <c:pt idx="10">
                  <c:v>518.02023998110826</c:v>
                </c:pt>
                <c:pt idx="11">
                  <c:v>517.04771886034268</c:v>
                </c:pt>
                <c:pt idx="12">
                  <c:v>535.01994281125167</c:v>
                </c:pt>
                <c:pt idx="13">
                  <c:v>552.48367453680999</c:v>
                </c:pt>
                <c:pt idx="14">
                  <c:v>546.44606688264105</c:v>
                </c:pt>
                <c:pt idx="15">
                  <c:v>540.51660176677728</c:v>
                </c:pt>
                <c:pt idx="16">
                  <c:v>536.36088672129347</c:v>
                </c:pt>
                <c:pt idx="17">
                  <c:v>533.60394610864489</c:v>
                </c:pt>
                <c:pt idx="18">
                  <c:v>541.93487035374187</c:v>
                </c:pt>
                <c:pt idx="19">
                  <c:v>518.17489162039396</c:v>
                </c:pt>
                <c:pt idx="20">
                  <c:v>517.74322886175446</c:v>
                </c:pt>
                <c:pt idx="21">
                  <c:v>503.6828709575683</c:v>
                </c:pt>
                <c:pt idx="22">
                  <c:v>517.73923285960359</c:v>
                </c:pt>
                <c:pt idx="23">
                  <c:v>497.70186979272523</c:v>
                </c:pt>
                <c:pt idx="24">
                  <c:v>466.83869760881691</c:v>
                </c:pt>
                <c:pt idx="25">
                  <c:v>467.69336354779682</c:v>
                </c:pt>
                <c:pt idx="26">
                  <c:v>448.30262154381899</c:v>
                </c:pt>
                <c:pt idx="27">
                  <c:v>457.30311180048062</c:v>
                </c:pt>
              </c:numCache>
            </c:numRef>
          </c:val>
          <c:extLst>
            <c:ext xmlns:c16="http://schemas.microsoft.com/office/drawing/2014/chart" uri="{C3380CC4-5D6E-409C-BE32-E72D297353CC}">
              <c16:uniqueId val="{00000006-6F69-417E-9249-532CF4F7231C}"/>
            </c:ext>
          </c:extLst>
        </c:ser>
        <c:ser>
          <c:idx val="7"/>
          <c:order val="7"/>
          <c:tx>
            <c:strRef>
              <c:f>'15.Household (per capita)'!$W$18</c:f>
              <c:strCache>
                <c:ptCount val="1"/>
                <c:pt idx="0">
                  <c:v>軽油</c:v>
                </c:pt>
              </c:strCache>
            </c:strRef>
          </c:tx>
          <c:spPr>
            <a:ln>
              <a:solidFill>
                <a:sysClr val="windowText" lastClr="000000"/>
              </a:solidFill>
            </a:ln>
          </c:spPr>
          <c:invertIfNegative val="0"/>
          <c:cat>
            <c:numRef>
              <c:f>'15.Household (per capita)'!$AA$9:$BE$9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'15.Household (per capita)'!$AA$18:$BE$18</c:f>
              <c:numCache>
                <c:formatCode>#,##0.0_);[Red]\(#,##0.0\)</c:formatCode>
                <c:ptCount val="28"/>
                <c:pt idx="0">
                  <c:v>54.569993850823053</c:v>
                </c:pt>
                <c:pt idx="1">
                  <c:v>59.459956813427901</c:v>
                </c:pt>
                <c:pt idx="2">
                  <c:v>72.947488329360411</c:v>
                </c:pt>
                <c:pt idx="3">
                  <c:v>84.598831641961539</c:v>
                </c:pt>
                <c:pt idx="4" formatCode="#,##0_);[Red]\(#,##0\)">
                  <c:v>100.37926308687702</c:v>
                </c:pt>
                <c:pt idx="5" formatCode="#,##0_);[Red]\(#,##0\)">
                  <c:v>103.91951565699634</c:v>
                </c:pt>
                <c:pt idx="6" formatCode="#,##0_);[Red]\(#,##0\)">
                  <c:v>112.61384628810178</c:v>
                </c:pt>
                <c:pt idx="7" formatCode="#,##0_);[Red]\(#,##0\)">
                  <c:v>99.875539330318801</c:v>
                </c:pt>
                <c:pt idx="8" formatCode="#,##0_);[Red]\(#,##0\)">
                  <c:v>101.51918215588539</c:v>
                </c:pt>
                <c:pt idx="9" formatCode="#,##0_);[Red]\(#,##0\)">
                  <c:v>100.6551071939644</c:v>
                </c:pt>
                <c:pt idx="10">
                  <c:v>93.121919346075998</c:v>
                </c:pt>
                <c:pt idx="11">
                  <c:v>86.816213967913001</c:v>
                </c:pt>
                <c:pt idx="12">
                  <c:v>77.79775072452027</c:v>
                </c:pt>
                <c:pt idx="13">
                  <c:v>70.582609100274524</c:v>
                </c:pt>
                <c:pt idx="14">
                  <c:v>64.907000174620393</c:v>
                </c:pt>
                <c:pt idx="15">
                  <c:v>56.014325206884813</c:v>
                </c:pt>
                <c:pt idx="16">
                  <c:v>44.909679386218826</c:v>
                </c:pt>
                <c:pt idx="17">
                  <c:v>37.555229675057589</c:v>
                </c:pt>
                <c:pt idx="18">
                  <c:v>31.730650204486331</c:v>
                </c:pt>
                <c:pt idx="19">
                  <c:v>24.654873507926272</c:v>
                </c:pt>
                <c:pt idx="20">
                  <c:v>22.746144783956741</c:v>
                </c:pt>
                <c:pt idx="21">
                  <c:v>21.577216267353862</c:v>
                </c:pt>
                <c:pt idx="22">
                  <c:v>20.267800647844197</c:v>
                </c:pt>
                <c:pt idx="23">
                  <c:v>20.390710209010667</c:v>
                </c:pt>
                <c:pt idx="24">
                  <c:v>19.373402137478521</c:v>
                </c:pt>
                <c:pt idx="25">
                  <c:v>20.479834221745808</c:v>
                </c:pt>
                <c:pt idx="26">
                  <c:v>19.82903217476483</c:v>
                </c:pt>
                <c:pt idx="27">
                  <c:v>21.168824033509203</c:v>
                </c:pt>
              </c:numCache>
            </c:numRef>
          </c:val>
          <c:extLst>
            <c:ext xmlns:c16="http://schemas.microsoft.com/office/drawing/2014/chart" uri="{C3380CC4-5D6E-409C-BE32-E72D297353CC}">
              <c16:uniqueId val="{00000007-6F69-417E-9249-532CF4F7231C}"/>
            </c:ext>
          </c:extLst>
        </c:ser>
        <c:ser>
          <c:idx val="8"/>
          <c:order val="8"/>
          <c:tx>
            <c:strRef>
              <c:f>'15.Household (per capita)'!$W$19</c:f>
              <c:strCache>
                <c:ptCount val="1"/>
                <c:pt idx="0">
                  <c:v>一般廃棄物</c:v>
                </c:pt>
              </c:strCache>
            </c:strRef>
          </c:tx>
          <c:spPr>
            <a:ln>
              <a:solidFill>
                <a:sysClr val="windowText" lastClr="000000"/>
              </a:solidFill>
            </a:ln>
          </c:spPr>
          <c:invertIfNegative val="0"/>
          <c:cat>
            <c:numRef>
              <c:f>'15.Household (per capita)'!$AA$9:$BE$9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'15.Household (per capita)'!$AA$19:$BE$19</c:f>
              <c:numCache>
                <c:formatCode>#,##0.0_);[Red]\(#,##0.0\)</c:formatCode>
                <c:ptCount val="28"/>
                <c:pt idx="0">
                  <c:v>71.192026971668525</c:v>
                </c:pt>
                <c:pt idx="1">
                  <c:v>71.209508985804248</c:v>
                </c:pt>
                <c:pt idx="2">
                  <c:v>73.546870530701028</c:v>
                </c:pt>
                <c:pt idx="3">
                  <c:v>73.250799966278052</c:v>
                </c:pt>
                <c:pt idx="4">
                  <c:v>81.541010279271632</c:v>
                </c:pt>
                <c:pt idx="5">
                  <c:v>87.93578942458538</c:v>
                </c:pt>
                <c:pt idx="6">
                  <c:v>90.577297584098247</c:v>
                </c:pt>
                <c:pt idx="7">
                  <c:v>91.839124791394951</c:v>
                </c:pt>
                <c:pt idx="8">
                  <c:v>93.355732370322343</c:v>
                </c:pt>
                <c:pt idx="9">
                  <c:v>94.090007117502381</c:v>
                </c:pt>
                <c:pt idx="10">
                  <c:v>97.110944303015486</c:v>
                </c:pt>
                <c:pt idx="11" formatCode="#,##0_);[Red]\(#,##0\)">
                  <c:v>99.972920400880454</c:v>
                </c:pt>
                <c:pt idx="12" formatCode="#,##0_);[Red]\(#,##0\)">
                  <c:v>102.29189477977067</c:v>
                </c:pt>
                <c:pt idx="13" formatCode="#,##0_);[Red]\(#,##0\)">
                  <c:v>102.15229347897811</c:v>
                </c:pt>
                <c:pt idx="14">
                  <c:v>97.093192536748219</c:v>
                </c:pt>
                <c:pt idx="15">
                  <c:v>89.817291170698169</c:v>
                </c:pt>
                <c:pt idx="16">
                  <c:v>81.266815583804245</c:v>
                </c:pt>
                <c:pt idx="17">
                  <c:v>78.58589160626785</c:v>
                </c:pt>
                <c:pt idx="18">
                  <c:v>76.914165879928589</c:v>
                </c:pt>
                <c:pt idx="19">
                  <c:v>60.910633237009158</c:v>
                </c:pt>
                <c:pt idx="20">
                  <c:v>58.878927248357165</c:v>
                </c:pt>
                <c:pt idx="21">
                  <c:v>63.916950690265487</c:v>
                </c:pt>
                <c:pt idx="22">
                  <c:v>72.517409634889134</c:v>
                </c:pt>
                <c:pt idx="23">
                  <c:v>70.18017405670858</c:v>
                </c:pt>
                <c:pt idx="24">
                  <c:v>64.659416165079577</c:v>
                </c:pt>
                <c:pt idx="25">
                  <c:v>61.909693786068701</c:v>
                </c:pt>
                <c:pt idx="26">
                  <c:v>70.317301704531971</c:v>
                </c:pt>
                <c:pt idx="27">
                  <c:v>71.409896087137994</c:v>
                </c:pt>
              </c:numCache>
            </c:numRef>
          </c:val>
          <c:extLst>
            <c:ext xmlns:c16="http://schemas.microsoft.com/office/drawing/2014/chart" uri="{C3380CC4-5D6E-409C-BE32-E72D297353CC}">
              <c16:uniqueId val="{00000008-6F69-417E-9249-532CF4F7231C}"/>
            </c:ext>
          </c:extLst>
        </c:ser>
        <c:ser>
          <c:idx val="9"/>
          <c:order val="9"/>
          <c:tx>
            <c:strRef>
              <c:f>'15.Household (per capita)'!$W$20</c:f>
              <c:strCache>
                <c:ptCount val="1"/>
                <c:pt idx="0">
                  <c:v>水道</c:v>
                </c:pt>
              </c:strCache>
            </c:strRef>
          </c:tx>
          <c:spPr>
            <a:ln>
              <a:solidFill>
                <a:sysClr val="windowText" lastClr="000000"/>
              </a:solidFill>
            </a:ln>
          </c:spPr>
          <c:invertIfNegative val="0"/>
          <c:cat>
            <c:numRef>
              <c:f>'15.Household (per capita)'!$AA$9:$BE$9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'15.Household (per capita)'!$AA$20:$BE$20</c:f>
              <c:numCache>
                <c:formatCode>#,##0.0_);[Red]\(#,##0.0\)</c:formatCode>
                <c:ptCount val="28"/>
                <c:pt idx="0">
                  <c:v>16.960147661202868</c:v>
                </c:pt>
                <c:pt idx="1">
                  <c:v>21.408023866782841</c:v>
                </c:pt>
                <c:pt idx="2">
                  <c:v>25.760230054035048</c:v>
                </c:pt>
                <c:pt idx="3">
                  <c:v>27.9060892010027</c:v>
                </c:pt>
                <c:pt idx="4">
                  <c:v>35.175146819098316</c:v>
                </c:pt>
                <c:pt idx="5">
                  <c:v>37.065948987773872</c:v>
                </c:pt>
                <c:pt idx="6">
                  <c:v>34.399046630193602</c:v>
                </c:pt>
                <c:pt idx="7">
                  <c:v>31.498056021089667</c:v>
                </c:pt>
                <c:pt idx="8">
                  <c:v>29.488556104445358</c:v>
                </c:pt>
                <c:pt idx="9">
                  <c:v>28.665269222651123</c:v>
                </c:pt>
                <c:pt idx="10">
                  <c:v>27.775593873634808</c:v>
                </c:pt>
                <c:pt idx="11">
                  <c:v>26.296461757760213</c:v>
                </c:pt>
                <c:pt idx="12">
                  <c:v>27.073740798732224</c:v>
                </c:pt>
                <c:pt idx="13">
                  <c:v>27.271185177181799</c:v>
                </c:pt>
                <c:pt idx="14">
                  <c:v>26.159305206375347</c:v>
                </c:pt>
                <c:pt idx="15">
                  <c:v>25.231619422374287</c:v>
                </c:pt>
                <c:pt idx="16">
                  <c:v>24.594934299606802</c:v>
                </c:pt>
                <c:pt idx="17">
                  <c:v>27.460282752285952</c:v>
                </c:pt>
                <c:pt idx="18">
                  <c:v>32.338303346160238</c:v>
                </c:pt>
                <c:pt idx="19">
                  <c:v>34.997469073315976</c:v>
                </c:pt>
                <c:pt idx="20">
                  <c:v>34.772000410782589</c:v>
                </c:pt>
                <c:pt idx="21">
                  <c:v>37.974534161287011</c:v>
                </c:pt>
                <c:pt idx="22">
                  <c:v>50.049261506207152</c:v>
                </c:pt>
                <c:pt idx="23">
                  <c:v>43.575711604841899</c:v>
                </c:pt>
                <c:pt idx="24">
                  <c:v>43.964092747842955</c:v>
                </c:pt>
                <c:pt idx="25">
                  <c:v>38.285676423715039</c:v>
                </c:pt>
                <c:pt idx="26">
                  <c:v>35.149779629675301</c:v>
                </c:pt>
                <c:pt idx="27">
                  <c:v>36.077569647283504</c:v>
                </c:pt>
              </c:numCache>
            </c:numRef>
          </c:val>
          <c:extLst>
            <c:ext xmlns:c16="http://schemas.microsoft.com/office/drawing/2014/chart" uri="{C3380CC4-5D6E-409C-BE32-E72D297353CC}">
              <c16:uniqueId val="{00000009-6F69-417E-9249-532CF4F7231C}"/>
            </c:ext>
          </c:extLst>
        </c:ser>
        <c:dLbls>
          <c:showLegendKey val="0"/>
          <c:showVal val="0"/>
          <c:showCatName val="0"/>
          <c:showSerName val="0"/>
          <c:showPercent val="0"/>
          <c:showBubbleSize val="0"/>
        </c:dLbls>
        <c:gapWidth val="40"/>
        <c:overlap val="100"/>
        <c:axId val="180300416"/>
        <c:axId val="180318592"/>
      </c:barChart>
      <c:lineChart>
        <c:grouping val="standard"/>
        <c:varyColors val="0"/>
        <c:ser>
          <c:idx val="10"/>
          <c:order val="10"/>
          <c:tx>
            <c:strRef>
              <c:f>'15.Household (per capita)'!$V$10</c:f>
              <c:strCache>
                <c:ptCount val="1"/>
                <c:pt idx="0">
                  <c:v>合計</c:v>
                </c:pt>
              </c:strCache>
            </c:strRef>
          </c:tx>
          <c:spPr>
            <a:ln>
              <a:noFill/>
            </a:ln>
          </c:spPr>
          <c:marker>
            <c:symbol val="none"/>
          </c:marker>
          <c:dLbls>
            <c:dLbl>
              <c:idx val="18"/>
              <c:layout>
                <c:manualLayout>
                  <c:x val="-2.4874946187282167E-2"/>
                  <c:y val="-4.29355589810532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F69-417E-9249-532CF4F7231C}"/>
                </c:ext>
              </c:extLst>
            </c:dLbl>
            <c:spPr>
              <a:noFill/>
              <a:ln>
                <a:noFill/>
              </a:ln>
              <a:effectLst/>
            </c:spPr>
            <c:txPr>
              <a:bodyPr rot="-5400000" vert="horz"/>
              <a:lstStyle/>
              <a:p>
                <a:pPr>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'15.Household (per capita)'!$AA$9:$BE$9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'15.Household (per capita)'!$AA$10:$BE$10</c:f>
              <c:numCache>
                <c:formatCode>#,##0_);[Red]\(#,##0\)</c:formatCode>
                <c:ptCount val="28"/>
                <c:pt idx="0">
                  <c:v>1544.6348839094892</c:v>
                </c:pt>
                <c:pt idx="1">
                  <c:v>1557.3501924967029</c:v>
                </c:pt>
                <c:pt idx="2">
                  <c:v>1674.4040924686699</c:v>
                </c:pt>
                <c:pt idx="3">
                  <c:v>1700.2501637619653</c:v>
                </c:pt>
                <c:pt idx="4">
                  <c:v>1838.8530249154578</c:v>
                </c:pt>
                <c:pt idx="5">
                  <c:v>1861.5641283023624</c:v>
                </c:pt>
                <c:pt idx="6">
                  <c:v>1922.4101648577569</c:v>
                </c:pt>
                <c:pt idx="7">
                  <c:v>1828.9718928520861</c:v>
                </c:pt>
                <c:pt idx="8">
                  <c:v>1839.5376713321473</c:v>
                </c:pt>
                <c:pt idx="9">
                  <c:v>1923.4125252018084</c:v>
                </c:pt>
                <c:pt idx="10">
                  <c:v>1961.8230561776004</c:v>
                </c:pt>
                <c:pt idx="11">
                  <c:v>1927.3619926045526</c:v>
                </c:pt>
                <c:pt idx="12">
                  <c:v>2022.6964502660935</c:v>
                </c:pt>
                <c:pt idx="13">
                  <c:v>2050.0537611955565</c:v>
                </c:pt>
                <c:pt idx="14">
                  <c:v>2018.6233150394692</c:v>
                </c:pt>
                <c:pt idx="15">
                  <c:v>2045.7908093126271</c:v>
                </c:pt>
                <c:pt idx="16">
                  <c:v>1953.1788046473077</c:v>
                </c:pt>
                <c:pt idx="17">
                  <c:v>2026.8540354048791</c:v>
                </c:pt>
                <c:pt idx="18">
                  <c:v>1994.6162972694115</c:v>
                </c:pt>
                <c:pt idx="19">
                  <c:v>1903.0456298189549</c:v>
                </c:pt>
                <c:pt idx="20">
                  <c:v>2030.7862258518601</c:v>
                </c:pt>
                <c:pt idx="21">
                  <c:v>2143.3423009798225</c:v>
                </c:pt>
                <c:pt idx="22">
                  <c:v>2321.0454655148878</c:v>
                </c:pt>
                <c:pt idx="23">
                  <c:v>2262.9459758011972</c:v>
                </c:pt>
                <c:pt idx="24">
                  <c:v>2117.3924179119235</c:v>
                </c:pt>
                <c:pt idx="25">
                  <c:v>2058.6421830446448</c:v>
                </c:pt>
                <c:pt idx="26">
                  <c:v>2027.9959218818769</c:v>
                </c:pt>
                <c:pt idx="27">
                  <c:v>2051.0497268557483</c:v>
                </c:pt>
              </c:numCache>
            </c:numRef>
          </c:val>
          <c:smooth val="0"/>
          <c:extLst>
            <c:ext xmlns:c16="http://schemas.microsoft.com/office/drawing/2014/chart" uri="{C3380CC4-5D6E-409C-BE32-E72D297353CC}">
              <c16:uniqueId val="{0000000B-6F69-417E-9249-532CF4F7231C}"/>
            </c:ext>
          </c:extLst>
        </c:ser>
        <c:dLbls>
          <c:showLegendKey val="0"/>
          <c:showVal val="0"/>
          <c:showCatName val="0"/>
          <c:showSerName val="0"/>
          <c:showPercent val="0"/>
          <c:showBubbleSize val="0"/>
        </c:dLbls>
        <c:marker val="1"/>
        <c:smooth val="0"/>
        <c:axId val="180300416"/>
        <c:axId val="180318592"/>
      </c:lineChart>
      <c:catAx>
        <c:axId val="180300416"/>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80318592"/>
        <c:crosses val="autoZero"/>
        <c:auto val="1"/>
        <c:lblAlgn val="ctr"/>
        <c:lblOffset val="100"/>
        <c:noMultiLvlLbl val="0"/>
      </c:catAx>
      <c:valAx>
        <c:axId val="180318592"/>
        <c:scaling>
          <c:orientation val="minMax"/>
        </c:scaling>
        <c:delete val="0"/>
        <c:axPos val="l"/>
        <c:numFmt formatCode="#,##0_);[Red]\(#,##0\)" sourceLinked="0"/>
        <c:majorTickMark val="out"/>
        <c:minorTickMark val="none"/>
        <c:tickLblPos val="nextTo"/>
        <c:spPr>
          <a:ln>
            <a:solidFill>
              <a:sysClr val="windowText" lastClr="000000"/>
            </a:solidFill>
          </a:ln>
        </c:spPr>
        <c:txPr>
          <a:bodyPr/>
          <a:lstStyle/>
          <a:p>
            <a:pPr>
              <a:defRPr sz="1200"/>
            </a:pPr>
            <a:endParaRPr lang="ja-JP"/>
          </a:p>
        </c:txPr>
        <c:crossAx val="180300416"/>
        <c:crosses val="autoZero"/>
        <c:crossBetween val="between"/>
      </c:valAx>
    </c:plotArea>
    <c:legend>
      <c:legendPos val="r"/>
      <c:legendEntry>
        <c:idx val="10"/>
        <c:delete val="1"/>
      </c:legendEntry>
      <c:overlay val="0"/>
      <c:txPr>
        <a:bodyPr/>
        <a:lstStyle/>
        <a:p>
          <a:pPr>
            <a:defRPr sz="1100"/>
          </a:pPr>
          <a:endParaRPr lang="ja-JP"/>
        </a:p>
      </c:txPr>
    </c:legend>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aseline="0">
                <a:latin typeface="(日本語用のフォントを使用)"/>
              </a:defRPr>
            </a:pPr>
            <a:r>
              <a:rPr lang="en-US" altLang="ja-JP" sz="1600" baseline="0">
                <a:latin typeface="+mn-ea"/>
              </a:rPr>
              <a:t>2017</a:t>
            </a:r>
            <a:r>
              <a:rPr lang="ja-JP" altLang="en-US" sz="1600" baseline="0">
                <a:latin typeface="+mn-ea"/>
              </a:rPr>
              <a:t>年度の家庭からの</a:t>
            </a:r>
            <a:r>
              <a:rPr lang="en-US" altLang="ja-JP" sz="1600" baseline="0">
                <a:latin typeface="+mn-ea"/>
              </a:rPr>
              <a:t>CO</a:t>
            </a:r>
            <a:r>
              <a:rPr lang="en-US" altLang="ja-JP" sz="1600" baseline="-25000">
                <a:latin typeface="+mn-ea"/>
              </a:rPr>
              <a:t>2</a:t>
            </a:r>
            <a:r>
              <a:rPr lang="ja-JP" altLang="en-US" sz="1600" baseline="0">
                <a:latin typeface="+mn-ea"/>
              </a:rPr>
              <a:t>排出量（用途別）</a:t>
            </a:r>
            <a:endParaRPr lang="en-US" altLang="ja-JP" sz="1600" baseline="0">
              <a:latin typeface="+mn-ea"/>
            </a:endParaRPr>
          </a:p>
        </c:rich>
      </c:tx>
      <c:overlay val="0"/>
    </c:title>
    <c:autoTitleDeleted val="0"/>
    <c:plotArea>
      <c:layout>
        <c:manualLayout>
          <c:layoutTarget val="inner"/>
          <c:xMode val="edge"/>
          <c:yMode val="edge"/>
          <c:x val="0.20251611111111126"/>
          <c:y val="0.12285518518518519"/>
          <c:w val="0.62419277777777782"/>
          <c:h val="0.62419277777777782"/>
        </c:manualLayout>
      </c:layout>
      <c:doughnutChart>
        <c:varyColors val="1"/>
        <c:ser>
          <c:idx val="1"/>
          <c:order val="0"/>
          <c:tx>
            <c:strRef>
              <c:f>'リンク切公表時非表示（グラフの添え物）'!$BB$75</c:f>
              <c:strCache>
                <c:ptCount val="1"/>
                <c:pt idx="0">
                  <c:v>一人当たりCO2排出量</c:v>
                </c:pt>
              </c:strCache>
            </c:strRef>
          </c:tx>
          <c:spPr>
            <a:noFill/>
          </c:spPr>
          <c:dLbls>
            <c:dLbl>
              <c:idx val="0"/>
              <c:layout>
                <c:manualLayout>
                  <c:x val="0.11306782916060164"/>
                  <c:y val="2.4376046119329339E-3"/>
                </c:manualLayout>
              </c:layout>
              <c:tx>
                <c:rich>
                  <a:bodyPr wrap="square" lIns="38100" tIns="19050" rIns="38100" bIns="19050" anchor="ctr" anchorCtr="0">
                    <a:noAutofit/>
                  </a:bodyPr>
                  <a:lstStyle/>
                  <a:p>
                    <a:pPr algn="l">
                      <a:defRPr/>
                    </a:pPr>
                    <a:fld id="{51720911-0485-4B71-972E-53878375D81A}" type="VALUE">
                      <a:rPr lang="en-US" altLang="ja-JP" sz="1200" b="1" baseline="0"/>
                      <a:pPr algn="l">
                        <a:defRPr/>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50311562568014079"/>
                      <c:h val="5.4476649916637677E-2"/>
                    </c:manualLayout>
                  </c15:layout>
                  <c15:dlblFieldTable/>
                  <c15:showDataLabelsRange val="0"/>
                </c:ext>
                <c:ext xmlns:c16="http://schemas.microsoft.com/office/drawing/2014/chart" uri="{C3380CC4-5D6E-409C-BE32-E72D297353CC}">
                  <c16:uniqueId val="{00000002-A340-4C1D-9271-C06690674825}"/>
                </c:ext>
              </c:extLst>
            </c:dLbl>
            <c:dLbl>
              <c:idx val="1"/>
              <c:layout>
                <c:manualLayout>
                  <c:x val="0.26283987112833296"/>
                  <c:y val="7.8317853751722205E-2"/>
                </c:manualLayout>
              </c:layout>
              <c:spPr>
                <a:noFill/>
                <a:ln>
                  <a:noFill/>
                </a:ln>
                <a:effectLst/>
              </c:spPr>
              <c:txPr>
                <a:bodyPr wrap="square" lIns="38100" tIns="19050" rIns="38100" bIns="19050" anchor="ctr" anchorCtr="0">
                  <a:noAutofit/>
                </a:bodyPr>
                <a:lstStyle/>
                <a:p>
                  <a:pPr algn="l">
                    <a:defRPr sz="1200"/>
                  </a:pPr>
                  <a:endParaRPr lang="ja-JP"/>
                </a:p>
              </c:txPr>
              <c:showLegendKey val="0"/>
              <c:showVal val="1"/>
              <c:showCatName val="0"/>
              <c:showSerName val="0"/>
              <c:showPercent val="0"/>
              <c:showBubbleSize val="0"/>
              <c:extLst>
                <c:ext xmlns:c15="http://schemas.microsoft.com/office/drawing/2012/chart" uri="{CE6537A1-D6FC-4f65-9D91-7224C49458BB}">
                  <c15:layout>
                    <c:manualLayout>
                      <c:w val="0.52163670584467048"/>
                      <c:h val="5.4461560892303092E-2"/>
                    </c:manualLayout>
                  </c15:layout>
                </c:ext>
                <c:ext xmlns:c16="http://schemas.microsoft.com/office/drawing/2014/chart" uri="{C3380CC4-5D6E-409C-BE32-E72D297353CC}">
                  <c16:uniqueId val="{00000000-6E13-4162-B91A-6E5D7F372F1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val>
            <c:numRef>
              <c:f>'リンク切公表時非表示（グラフの添え物）'!$BB$76:$BB$77</c:f>
              <c:numCache>
                <c:formatCode>"（"0000"年度）"</c:formatCode>
                <c:ptCount val="2"/>
                <c:pt idx="0" formatCode="&quot;約&quot;#,##0">
                  <c:v>2050</c:v>
                </c:pt>
                <c:pt idx="1">
                  <c:v>2017</c:v>
                </c:pt>
              </c:numCache>
            </c:numRef>
          </c:val>
          <c:extLst>
            <c:ext xmlns:c16="http://schemas.microsoft.com/office/drawing/2014/chart" uri="{C3380CC4-5D6E-409C-BE32-E72D297353CC}">
              <c16:uniqueId val="{00000001-A340-4C1D-9271-C06690674825}"/>
            </c:ext>
          </c:extLst>
        </c:ser>
        <c:ser>
          <c:idx val="0"/>
          <c:order val="1"/>
          <c:tx>
            <c:strRef>
              <c:f>'15.Household (per capita)'!$BB$49</c:f>
              <c:strCache>
                <c:ptCount val="1"/>
                <c:pt idx="0">
                  <c:v>2017</c:v>
                </c:pt>
              </c:strCache>
            </c:strRef>
          </c:tx>
          <c:spPr>
            <a:ln>
              <a:solidFill>
                <a:sysClr val="windowText" lastClr="000000"/>
              </a:solidFill>
            </a:ln>
          </c:spPr>
          <c:dLbls>
            <c:dLbl>
              <c:idx val="0"/>
              <c:layout>
                <c:manualLayout>
                  <c:x val="1.4122679109555751E-2"/>
                  <c:y val="-4.1661458984293633E-5"/>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EC83-47A8-95F3-DC4389FDD468}"/>
                </c:ext>
              </c:extLst>
            </c:dLbl>
            <c:dLbl>
              <c:idx val="1"/>
              <c:layout>
                <c:manualLayout>
                  <c:x val="9.7218363884247011E-2"/>
                  <c:y val="-6.7177540307461564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9.2910613177216009E-2"/>
                      <c:h val="7.6550806149231349E-2"/>
                    </c:manualLayout>
                  </c15:layout>
                </c:ext>
                <c:ext xmlns:c16="http://schemas.microsoft.com/office/drawing/2014/chart" uri="{C3380CC4-5D6E-409C-BE32-E72D297353CC}">
                  <c16:uniqueId val="{00000001-EC83-47A8-95F3-DC4389FDD468}"/>
                </c:ext>
              </c:extLst>
            </c:dLbl>
            <c:dLbl>
              <c:idx val="3"/>
              <c:layout>
                <c:manualLayout>
                  <c:x val="4.6047010189088442E-3"/>
                  <c:y val="4.6176050373344275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EC83-47A8-95F3-DC4389FDD468}"/>
                </c:ext>
              </c:extLst>
            </c:dLbl>
            <c:dLbl>
              <c:idx val="4"/>
              <c:layout>
                <c:manualLayout>
                  <c:x val="7.2295342984476998E-3"/>
                  <c:y val="0"/>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CB3F-448A-BCC9-C4BE5A781746}"/>
                </c:ext>
              </c:extLst>
            </c:dLbl>
            <c:dLbl>
              <c:idx val="5"/>
              <c:layout>
                <c:manualLayout>
                  <c:x val="9.2378647712763207E-3"/>
                  <c:y val="7.1672292660433937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7969971143733118"/>
                      <c:h val="8.9038432695913008E-2"/>
                    </c:manualLayout>
                  </c15:layout>
                </c:ext>
                <c:ext xmlns:c16="http://schemas.microsoft.com/office/drawing/2014/chart" uri="{C3380CC4-5D6E-409C-BE32-E72D297353CC}">
                  <c16:uniqueId val="{00000003-EC83-47A8-95F3-DC4389FDD468}"/>
                </c:ext>
              </c:extLst>
            </c:dLbl>
            <c:dLbl>
              <c:idx val="6"/>
              <c:layout>
                <c:manualLayout>
                  <c:x val="7.6044833738737093E-3"/>
                  <c:y val="-7.5859615353500599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EC83-47A8-95F3-DC4389FDD468}"/>
                </c:ext>
              </c:extLst>
            </c:dLbl>
            <c:dLbl>
              <c:idx val="7"/>
              <c:layout>
                <c:manualLayout>
                  <c:x val="-4.4705466685414119E-4"/>
                  <c:y val="-0.1047185560639971"/>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EC83-47A8-95F3-DC4389FDD468}"/>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'15.Household (per capita)'!$W$51:$W$58</c:f>
              <c:strCache>
                <c:ptCount val="8"/>
                <c:pt idx="0">
                  <c:v>暖房</c:v>
                </c:pt>
                <c:pt idx="1">
                  <c:v>冷房</c:v>
                </c:pt>
                <c:pt idx="2">
                  <c:v>給湯</c:v>
                </c:pt>
                <c:pt idx="3">
                  <c:v>厨房</c:v>
                </c:pt>
                <c:pt idx="4">
                  <c:v>動力他</c:v>
                </c:pt>
                <c:pt idx="5">
                  <c:v>自家用乗用車</c:v>
                </c:pt>
                <c:pt idx="6">
                  <c:v>一般廃棄物</c:v>
                </c:pt>
                <c:pt idx="7">
                  <c:v>水道</c:v>
                </c:pt>
              </c:strCache>
            </c:strRef>
          </c:cat>
          <c:val>
            <c:numRef>
              <c:f>'15.Household (per capita)'!$BB$51:$BB$58</c:f>
              <c:numCache>
                <c:formatCode>0.0%</c:formatCode>
                <c:ptCount val="8"/>
                <c:pt idx="0">
                  <c:v>0.15708820068667667</c:v>
                </c:pt>
                <c:pt idx="1">
                  <c:v>2.3457476814149326E-2</c:v>
                </c:pt>
                <c:pt idx="2">
                  <c:v>0.1507008888139609</c:v>
                </c:pt>
                <c:pt idx="3">
                  <c:v>5.5816734304991032E-2</c:v>
                </c:pt>
                <c:pt idx="4">
                  <c:v>0.32724913466832944</c:v>
                </c:pt>
                <c:pt idx="5">
                  <c:v>0.2332814897508533</c:v>
                </c:pt>
                <c:pt idx="6">
                  <c:v>3.4816267568806868E-2</c:v>
                </c:pt>
                <c:pt idx="7">
                  <c:v>1.7589807392232405E-2</c:v>
                </c:pt>
              </c:numCache>
            </c:numRef>
          </c:val>
          <c:extLst>
            <c:ext xmlns:c16="http://schemas.microsoft.com/office/drawing/2014/chart" uri="{C3380CC4-5D6E-409C-BE32-E72D297353CC}">
              <c16:uniqueId val="{00000006-EC83-47A8-95F3-DC4389FDD468}"/>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日本語用のフォントを使用)"/>
              </a:defRPr>
            </a:pPr>
            <a:r>
              <a:rPr lang="ja-JP" altLang="ja-JP" sz="1600" b="1" i="0" baseline="0">
                <a:latin typeface="+mn-ea"/>
              </a:rPr>
              <a:t>家庭からの</a:t>
            </a:r>
            <a:r>
              <a:rPr lang="en-US" altLang="ja-JP" sz="1600" b="1" i="0" baseline="0">
                <a:latin typeface="+mn-ea"/>
              </a:rPr>
              <a:t>CO</a:t>
            </a:r>
            <a:r>
              <a:rPr lang="en-US" altLang="ja-JP" sz="1600" b="1" i="0" baseline="-25000">
                <a:latin typeface="+mn-ea"/>
              </a:rPr>
              <a:t>2</a:t>
            </a:r>
            <a:r>
              <a:rPr lang="ja-JP" altLang="ja-JP" sz="1600" b="1" i="0" baseline="0">
                <a:latin typeface="+mn-ea"/>
              </a:rPr>
              <a:t>排出量（</a:t>
            </a:r>
            <a:r>
              <a:rPr lang="ja-JP" altLang="en-US" sz="1600" b="1" i="0" baseline="0">
                <a:latin typeface="+mn-ea"/>
              </a:rPr>
              <a:t>用途</a:t>
            </a:r>
            <a:r>
              <a:rPr lang="ja-JP" altLang="ja-JP" sz="1600" b="1" i="0" baseline="0">
                <a:latin typeface="+mn-ea"/>
              </a:rPr>
              <a:t>別）</a:t>
            </a:r>
          </a:p>
        </c:rich>
      </c:tx>
      <c:overlay val="0"/>
    </c:title>
    <c:autoTitleDeleted val="0"/>
    <c:plotArea>
      <c:layout>
        <c:manualLayout>
          <c:layoutTarget val="inner"/>
          <c:xMode val="edge"/>
          <c:yMode val="edge"/>
          <c:x val="0.12124013888888893"/>
          <c:y val="0.14932407407407408"/>
          <c:w val="0.72296416666666652"/>
          <c:h val="0.66274537037037129"/>
        </c:manualLayout>
      </c:layout>
      <c:barChart>
        <c:barDir val="col"/>
        <c:grouping val="stacked"/>
        <c:varyColors val="0"/>
        <c:ser>
          <c:idx val="0"/>
          <c:order val="0"/>
          <c:tx>
            <c:strRef>
              <c:f>'15.Household (per capita)'!$W$39</c:f>
              <c:strCache>
                <c:ptCount val="1"/>
                <c:pt idx="0">
                  <c:v>暖房</c:v>
                </c:pt>
              </c:strCache>
              <c:extLst xmlns:c15="http://schemas.microsoft.com/office/drawing/2012/chart"/>
            </c:strRef>
          </c:tx>
          <c:spPr>
            <a:ln>
              <a:solidFill>
                <a:sysClr val="windowText" lastClr="000000"/>
              </a:solidFill>
            </a:ln>
          </c:spPr>
          <c:invertIfNegative val="0"/>
          <c:cat>
            <c:numRef>
              <c:f>'15.Household (per capita)'!$AA$37:$BE$37</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'15.Household (per capita)'!$AA$39:$BE$39</c:f>
              <c:numCache>
                <c:formatCode>#,##0_);[Red]\(#,##0\)</c:formatCode>
                <c:ptCount val="28"/>
                <c:pt idx="0">
                  <c:v>215.19668284852688</c:v>
                </c:pt>
                <c:pt idx="1">
                  <c:v>216.06155321225759</c:v>
                </c:pt>
                <c:pt idx="2">
                  <c:v>226.83819981634912</c:v>
                </c:pt>
                <c:pt idx="3">
                  <c:v>242.0437736625029</c:v>
                </c:pt>
                <c:pt idx="4">
                  <c:v>252.75789521985067</c:v>
                </c:pt>
                <c:pt idx="5">
                  <c:v>269.54557721631198</c:v>
                </c:pt>
                <c:pt idx="6">
                  <c:v>266.133582801871</c:v>
                </c:pt>
                <c:pt idx="7">
                  <c:v>234.92123289304732</c:v>
                </c:pt>
                <c:pt idx="8">
                  <c:v>250.29653659877437</c:v>
                </c:pt>
                <c:pt idx="9">
                  <c:v>268.33162945394434</c:v>
                </c:pt>
                <c:pt idx="10">
                  <c:v>283.20182253439373</c:v>
                </c:pt>
                <c:pt idx="11">
                  <c:v>255.58068075955327</c:v>
                </c:pt>
                <c:pt idx="12">
                  <c:v>290.05152486975857</c:v>
                </c:pt>
                <c:pt idx="13">
                  <c:v>255.42201465420749</c:v>
                </c:pt>
                <c:pt idx="14">
                  <c:v>275.97394035426578</c:v>
                </c:pt>
                <c:pt idx="15">
                  <c:v>306.43948000260127</c:v>
                </c:pt>
                <c:pt idx="16">
                  <c:v>255.98370937829026</c:v>
                </c:pt>
                <c:pt idx="17">
                  <c:v>277.22240347019135</c:v>
                </c:pt>
                <c:pt idx="18">
                  <c:v>260.87819581156282</c:v>
                </c:pt>
                <c:pt idx="19">
                  <c:v>260.61439460497564</c:v>
                </c:pt>
                <c:pt idx="20">
                  <c:v>302.19667337581274</c:v>
                </c:pt>
                <c:pt idx="21">
                  <c:v>309.18667425737664</c:v>
                </c:pt>
                <c:pt idx="22">
                  <c:v>317.28894499841755</c:v>
                </c:pt>
                <c:pt idx="23">
                  <c:v>302.08294726638485</c:v>
                </c:pt>
                <c:pt idx="24">
                  <c:v>284.02836273494574</c:v>
                </c:pt>
                <c:pt idx="25">
                  <c:v>270.59610423826359</c:v>
                </c:pt>
                <c:pt idx="26">
                  <c:v>281.50649436318895</c:v>
                </c:pt>
                <c:pt idx="27">
                  <c:v>322.19571111066915</c:v>
                </c:pt>
              </c:numCache>
            </c:numRef>
          </c:val>
          <c:extLst xmlns:c15="http://schemas.microsoft.com/office/drawing/2012/chart">
            <c:ext xmlns:c16="http://schemas.microsoft.com/office/drawing/2014/chart" uri="{C3380CC4-5D6E-409C-BE32-E72D297353CC}">
              <c16:uniqueId val="{00000000-E2E8-4933-A7A9-4CEC951B8DBC}"/>
            </c:ext>
          </c:extLst>
        </c:ser>
        <c:ser>
          <c:idx val="1"/>
          <c:order val="1"/>
          <c:tx>
            <c:strRef>
              <c:f>'15.Household (per capita)'!$W$40</c:f>
              <c:strCache>
                <c:ptCount val="1"/>
                <c:pt idx="0">
                  <c:v>冷房</c:v>
                </c:pt>
              </c:strCache>
            </c:strRef>
          </c:tx>
          <c:spPr>
            <a:ln>
              <a:solidFill>
                <a:sysClr val="windowText" lastClr="000000"/>
              </a:solidFill>
            </a:ln>
          </c:spPr>
          <c:invertIfNegative val="0"/>
          <c:cat>
            <c:numRef>
              <c:f>'15.Household (per capita)'!$AA$37:$BE$37</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'15.Household (per capita)'!$AA$40:$BE$40</c:f>
              <c:numCache>
                <c:formatCode>#,##0.0_);[Red]\(#,##0.0\)</c:formatCode>
                <c:ptCount val="28"/>
                <c:pt idx="0">
                  <c:v>35.183411462876563</c:v>
                </c:pt>
                <c:pt idx="1">
                  <c:v>26.721624021512945</c:v>
                </c:pt>
                <c:pt idx="2">
                  <c:v>30.326960846961271</c:v>
                </c:pt>
                <c:pt idx="3">
                  <c:v>17.467788858821343</c:v>
                </c:pt>
                <c:pt idx="4">
                  <c:v>52.488654819132513</c:v>
                </c:pt>
                <c:pt idx="5">
                  <c:v>40.06831817017995</c:v>
                </c:pt>
                <c:pt idx="6">
                  <c:v>32.002427220099847</c:v>
                </c:pt>
                <c:pt idx="7">
                  <c:v>33.650521728564783</c:v>
                </c:pt>
                <c:pt idx="8">
                  <c:v>36.520505213239055</c:v>
                </c:pt>
                <c:pt idx="9">
                  <c:v>40.853116290024438</c:v>
                </c:pt>
                <c:pt idx="10">
                  <c:v>41.304882419228072</c:v>
                </c:pt>
                <c:pt idx="11">
                  <c:v>36.932607123881716</c:v>
                </c:pt>
                <c:pt idx="12">
                  <c:v>40.745977729716081</c:v>
                </c:pt>
                <c:pt idx="13">
                  <c:v>32.642516156371435</c:v>
                </c:pt>
                <c:pt idx="14">
                  <c:v>46.730665910274496</c:v>
                </c:pt>
                <c:pt idx="15">
                  <c:v>43.398961491162815</c:v>
                </c:pt>
                <c:pt idx="16">
                  <c:v>37.799279423148917</c:v>
                </c:pt>
                <c:pt idx="17">
                  <c:v>47.107475270618394</c:v>
                </c:pt>
                <c:pt idx="18">
                  <c:v>38.221141777206967</c:v>
                </c:pt>
                <c:pt idx="19">
                  <c:v>29.472216465338821</c:v>
                </c:pt>
                <c:pt idx="20">
                  <c:v>53.845743101384194</c:v>
                </c:pt>
                <c:pt idx="21">
                  <c:v>48.727177187751906</c:v>
                </c:pt>
                <c:pt idx="22">
                  <c:v>53.720926070493555</c:v>
                </c:pt>
                <c:pt idx="23">
                  <c:v>58.195633324550897</c:v>
                </c:pt>
                <c:pt idx="24">
                  <c:v>42.211423038779401</c:v>
                </c:pt>
                <c:pt idx="25">
                  <c:v>43.195821800841024</c:v>
                </c:pt>
                <c:pt idx="26">
                  <c:v>45.500961997114302</c:v>
                </c:pt>
                <c:pt idx="27">
                  <c:v>48.112451412386022</c:v>
                </c:pt>
              </c:numCache>
            </c:numRef>
          </c:val>
          <c:extLst>
            <c:ext xmlns:c16="http://schemas.microsoft.com/office/drawing/2014/chart" uri="{C3380CC4-5D6E-409C-BE32-E72D297353CC}">
              <c16:uniqueId val="{00000001-E2E8-4933-A7A9-4CEC951B8DBC}"/>
            </c:ext>
          </c:extLst>
        </c:ser>
        <c:ser>
          <c:idx val="2"/>
          <c:order val="2"/>
          <c:tx>
            <c:strRef>
              <c:f>'15.Household (per capita)'!$W$41</c:f>
              <c:strCache>
                <c:ptCount val="1"/>
                <c:pt idx="0">
                  <c:v>給湯</c:v>
                </c:pt>
              </c:strCache>
            </c:strRef>
          </c:tx>
          <c:spPr>
            <a:ln>
              <a:solidFill>
                <a:sysClr val="windowText" lastClr="000000"/>
              </a:solidFill>
            </a:ln>
          </c:spPr>
          <c:invertIfNegative val="0"/>
          <c:cat>
            <c:numRef>
              <c:f>'15.Household (per capita)'!$AA$37:$BE$37</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'15.Household (per capita)'!$AA$41:$BE$41</c:f>
              <c:numCache>
                <c:formatCode>#,##0_);[Red]\(#,##0\)</c:formatCode>
                <c:ptCount val="28"/>
                <c:pt idx="0">
                  <c:v>266.69631696095092</c:v>
                </c:pt>
                <c:pt idx="1">
                  <c:v>271.930815601983</c:v>
                </c:pt>
                <c:pt idx="2">
                  <c:v>289.77944602897946</c:v>
                </c:pt>
                <c:pt idx="3">
                  <c:v>308.52534539554802</c:v>
                </c:pt>
                <c:pt idx="4">
                  <c:v>280.50455772442695</c:v>
                </c:pt>
                <c:pt idx="5">
                  <c:v>293.18647329245795</c:v>
                </c:pt>
                <c:pt idx="6">
                  <c:v>307.75517788369979</c:v>
                </c:pt>
                <c:pt idx="7">
                  <c:v>308.7615002521834</c:v>
                </c:pt>
                <c:pt idx="8">
                  <c:v>279.68955218867438</c:v>
                </c:pt>
                <c:pt idx="9">
                  <c:v>280.3892323084732</c:v>
                </c:pt>
                <c:pt idx="10">
                  <c:v>295.25955622353524</c:v>
                </c:pt>
                <c:pt idx="11">
                  <c:v>295.37597484201279</c:v>
                </c:pt>
                <c:pt idx="12">
                  <c:v>294.14906111301804</c:v>
                </c:pt>
                <c:pt idx="13">
                  <c:v>307.22530695221633</c:v>
                </c:pt>
                <c:pt idx="14">
                  <c:v>293.82959907042499</c:v>
                </c:pt>
                <c:pt idx="15">
                  <c:v>302.66499693122483</c:v>
                </c:pt>
                <c:pt idx="16">
                  <c:v>303.33781567847035</c:v>
                </c:pt>
                <c:pt idx="17">
                  <c:v>302.39694225655359</c:v>
                </c:pt>
                <c:pt idx="18">
                  <c:v>286.82588493213802</c:v>
                </c:pt>
                <c:pt idx="19">
                  <c:v>281.32834895963992</c:v>
                </c:pt>
                <c:pt idx="20">
                  <c:v>295.32553935413205</c:v>
                </c:pt>
                <c:pt idx="21">
                  <c:v>303.27720277673012</c:v>
                </c:pt>
                <c:pt idx="22">
                  <c:v>316.5110848102172</c:v>
                </c:pt>
                <c:pt idx="23">
                  <c:v>303.83644941981782</c:v>
                </c:pt>
                <c:pt idx="24">
                  <c:v>288.27988769186254</c:v>
                </c:pt>
                <c:pt idx="25">
                  <c:v>296.49254514782763</c:v>
                </c:pt>
                <c:pt idx="26">
                  <c:v>295.587885863662</c:v>
                </c:pt>
                <c:pt idx="27">
                  <c:v>309.09501683879301</c:v>
                </c:pt>
              </c:numCache>
            </c:numRef>
          </c:val>
          <c:extLst>
            <c:ext xmlns:c16="http://schemas.microsoft.com/office/drawing/2014/chart" uri="{C3380CC4-5D6E-409C-BE32-E72D297353CC}">
              <c16:uniqueId val="{00000002-E2E8-4933-A7A9-4CEC951B8DBC}"/>
            </c:ext>
          </c:extLst>
        </c:ser>
        <c:ser>
          <c:idx val="3"/>
          <c:order val="3"/>
          <c:tx>
            <c:strRef>
              <c:f>'15.Household (per capita)'!$W$42</c:f>
              <c:strCache>
                <c:ptCount val="1"/>
                <c:pt idx="0">
                  <c:v>厨房</c:v>
                </c:pt>
              </c:strCache>
            </c:strRef>
          </c:tx>
          <c:spPr>
            <a:ln>
              <a:solidFill>
                <a:sysClr val="windowText" lastClr="000000"/>
              </a:solidFill>
            </a:ln>
          </c:spPr>
          <c:invertIfNegative val="0"/>
          <c:cat>
            <c:numRef>
              <c:f>'15.Household (per capita)'!$AA$37:$BE$37</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'15.Household (per capita)'!$AA$42:$BE$42</c:f>
              <c:numCache>
                <c:formatCode>#,##0.0_);[Red]\(#,##0.0\)</c:formatCode>
                <c:ptCount val="28"/>
                <c:pt idx="0">
                  <c:v>76.96569400860696</c:v>
                </c:pt>
                <c:pt idx="1">
                  <c:v>76.428172611698542</c:v>
                </c:pt>
                <c:pt idx="2">
                  <c:v>77.125198013375766</c:v>
                </c:pt>
                <c:pt idx="3">
                  <c:v>77.262049773811356</c:v>
                </c:pt>
                <c:pt idx="4">
                  <c:v>82.537629682248834</c:v>
                </c:pt>
                <c:pt idx="5">
                  <c:v>81.050521866137245</c:v>
                </c:pt>
                <c:pt idx="6">
                  <c:v>78.314162622935342</c:v>
                </c:pt>
                <c:pt idx="7">
                  <c:v>78.966151199966035</c:v>
                </c:pt>
                <c:pt idx="8">
                  <c:v>87.448414183539043</c:v>
                </c:pt>
                <c:pt idx="9">
                  <c:v>91.389566126805249</c:v>
                </c:pt>
                <c:pt idx="10">
                  <c:v>89.480714619073751</c:v>
                </c:pt>
                <c:pt idx="11">
                  <c:v>84.102563403201714</c:v>
                </c:pt>
                <c:pt idx="12">
                  <c:v>85.183673141941853</c:v>
                </c:pt>
                <c:pt idx="13">
                  <c:v>91.435890721206874</c:v>
                </c:pt>
                <c:pt idx="14">
                  <c:v>88.543346522883525</c:v>
                </c:pt>
                <c:pt idx="15">
                  <c:v>85.500077329947814</c:v>
                </c:pt>
                <c:pt idx="16">
                  <c:v>86.784882933886209</c:v>
                </c:pt>
                <c:pt idx="17">
                  <c:v>89.317630459340464</c:v>
                </c:pt>
                <c:pt idx="18">
                  <c:v>91.762200761721104</c:v>
                </c:pt>
                <c:pt idx="19">
                  <c:v>89.72864813730034</c:v>
                </c:pt>
                <c:pt idx="20">
                  <c:v>93.707084311778118</c:v>
                </c:pt>
                <c:pt idx="21" formatCode="#,##0_);[Red]\(#,##0\)">
                  <c:v>100.50717311223458</c:v>
                </c:pt>
                <c:pt idx="22" formatCode="#,##0_);[Red]\(#,##0\)">
                  <c:v>109.32296492061464</c:v>
                </c:pt>
                <c:pt idx="23" formatCode="#,##0_);[Red]\(#,##0\)">
                  <c:v>110.74986605607477</c:v>
                </c:pt>
                <c:pt idx="24" formatCode="#,##0_);[Red]\(#,##0\)">
                  <c:v>109.53771663687428</c:v>
                </c:pt>
                <c:pt idx="25" formatCode="#,##0_);[Red]\(#,##0\)">
                  <c:v>110.84300183240543</c:v>
                </c:pt>
                <c:pt idx="26" formatCode="#,##0_);[Red]\(#,##0\)">
                  <c:v>110.63605983365309</c:v>
                </c:pt>
                <c:pt idx="27" formatCode="#,##0_);[Red]\(#,##0\)">
                  <c:v>114.48289765023173</c:v>
                </c:pt>
              </c:numCache>
            </c:numRef>
          </c:val>
          <c:extLst>
            <c:ext xmlns:c16="http://schemas.microsoft.com/office/drawing/2014/chart" uri="{C3380CC4-5D6E-409C-BE32-E72D297353CC}">
              <c16:uniqueId val="{00000003-E2E8-4933-A7A9-4CEC951B8DBC}"/>
            </c:ext>
          </c:extLst>
        </c:ser>
        <c:ser>
          <c:idx val="4"/>
          <c:order val="4"/>
          <c:tx>
            <c:strRef>
              <c:f>'15.Household (per capita)'!$W$43</c:f>
              <c:strCache>
                <c:ptCount val="1"/>
                <c:pt idx="0">
                  <c:v>動力他※</c:v>
                </c:pt>
              </c:strCache>
            </c:strRef>
          </c:tx>
          <c:spPr>
            <a:ln>
              <a:solidFill>
                <a:sysClr val="windowText" lastClr="000000"/>
              </a:solidFill>
            </a:ln>
          </c:spPr>
          <c:invertIfNegative val="0"/>
          <c:cat>
            <c:numRef>
              <c:f>'15.Household (per capita)'!$AA$37:$BE$37</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'15.Household (per capita)'!$AA$43:$BE$43</c:f>
              <c:numCache>
                <c:formatCode>#,##0_);[Red]\(#,##0\)</c:formatCode>
                <c:ptCount val="28"/>
                <c:pt idx="0">
                  <c:v>463.02617297572209</c:v>
                </c:pt>
                <c:pt idx="1">
                  <c:v>476.49134008333448</c:v>
                </c:pt>
                <c:pt idx="2">
                  <c:v>494.64131861999527</c:v>
                </c:pt>
                <c:pt idx="3">
                  <c:v>465.68067140772615</c:v>
                </c:pt>
                <c:pt idx="4">
                  <c:v>515.71061800478412</c:v>
                </c:pt>
                <c:pt idx="5">
                  <c:v>513.09814617151346</c:v>
                </c:pt>
                <c:pt idx="6">
                  <c:v>531.62879035678213</c:v>
                </c:pt>
                <c:pt idx="7">
                  <c:v>517.91810880444973</c:v>
                </c:pt>
                <c:pt idx="8">
                  <c:v>496.79804306103085</c:v>
                </c:pt>
                <c:pt idx="9">
                  <c:v>524.36573282426809</c:v>
                </c:pt>
                <c:pt idx="10">
                  <c:v>516.54738287753514</c:v>
                </c:pt>
                <c:pt idx="11">
                  <c:v>525.23685148900677</c:v>
                </c:pt>
                <c:pt idx="12">
                  <c:v>570.38288429738418</c:v>
                </c:pt>
                <c:pt idx="13">
                  <c:v>610.83827041830966</c:v>
                </c:pt>
                <c:pt idx="14">
                  <c:v>578.94019838123575</c:v>
                </c:pt>
                <c:pt idx="15">
                  <c:v>596.20745599095585</c:v>
                </c:pt>
                <c:pt idx="16">
                  <c:v>582.14080124258874</c:v>
                </c:pt>
                <c:pt idx="17">
                  <c:v>633.60423380591897</c:v>
                </c:pt>
                <c:pt idx="18">
                  <c:v>634.01088420246549</c:v>
                </c:pt>
                <c:pt idx="19">
                  <c:v>603.16415421305487</c:v>
                </c:pt>
                <c:pt idx="20">
                  <c:v>651.57088440390248</c:v>
                </c:pt>
                <c:pt idx="21">
                  <c:v>754.49250156925427</c:v>
                </c:pt>
                <c:pt idx="22">
                  <c:v>863.62784006660115</c:v>
                </c:pt>
                <c:pt idx="23">
                  <c:v>856.23261407108305</c:v>
                </c:pt>
                <c:pt idx="24">
                  <c:v>798.49941915024351</c:v>
                </c:pt>
                <c:pt idx="25">
                  <c:v>749.14614204598104</c:v>
                </c:pt>
                <c:pt idx="26">
                  <c:v>721.16578477146766</c:v>
                </c:pt>
                <c:pt idx="27">
                  <c:v>671.2042482752571</c:v>
                </c:pt>
              </c:numCache>
            </c:numRef>
          </c:val>
          <c:extLst>
            <c:ext xmlns:c16="http://schemas.microsoft.com/office/drawing/2014/chart" uri="{C3380CC4-5D6E-409C-BE32-E72D297353CC}">
              <c16:uniqueId val="{00000004-E2E8-4933-A7A9-4CEC951B8DBC}"/>
            </c:ext>
          </c:extLst>
        </c:ser>
        <c:ser>
          <c:idx val="5"/>
          <c:order val="5"/>
          <c:tx>
            <c:strRef>
              <c:f>'15.Household (per capita)'!$W$44</c:f>
              <c:strCache>
                <c:ptCount val="1"/>
                <c:pt idx="0">
                  <c:v>自家用乗用車</c:v>
                </c:pt>
              </c:strCache>
            </c:strRef>
          </c:tx>
          <c:spPr>
            <a:ln>
              <a:solidFill>
                <a:sysClr val="windowText" lastClr="000000"/>
              </a:solidFill>
            </a:ln>
          </c:spPr>
          <c:invertIfNegative val="0"/>
          <c:cat>
            <c:numRef>
              <c:f>'15.Household (per capita)'!$AA$37:$BE$37</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'15.Household (per capita)'!$AA$44:$BE$44</c:f>
              <c:numCache>
                <c:formatCode>#,##0_);[Red]\(#,##0\)</c:formatCode>
                <c:ptCount val="28"/>
                <c:pt idx="0">
                  <c:v>399.41443101993428</c:v>
                </c:pt>
                <c:pt idx="1">
                  <c:v>397.09915411332929</c:v>
                </c:pt>
                <c:pt idx="2">
                  <c:v>456.38586855827305</c:v>
                </c:pt>
                <c:pt idx="3">
                  <c:v>488.11364549627478</c:v>
                </c:pt>
                <c:pt idx="4">
                  <c:v>538.13751236664484</c:v>
                </c:pt>
                <c:pt idx="5">
                  <c:v>539.61335317340252</c:v>
                </c:pt>
                <c:pt idx="6">
                  <c:v>581.59967975807706</c:v>
                </c:pt>
                <c:pt idx="7">
                  <c:v>531.41719716139028</c:v>
                </c:pt>
                <c:pt idx="8">
                  <c:v>565.94033161212201</c:v>
                </c:pt>
                <c:pt idx="9">
                  <c:v>595.32797185813945</c:v>
                </c:pt>
                <c:pt idx="10">
                  <c:v>611.14215932718434</c:v>
                </c:pt>
                <c:pt idx="11">
                  <c:v>603.86393282825554</c:v>
                </c:pt>
                <c:pt idx="12">
                  <c:v>612.81769353577192</c:v>
                </c:pt>
                <c:pt idx="13">
                  <c:v>623.06628363708467</c:v>
                </c:pt>
                <c:pt idx="14">
                  <c:v>611.35306705726157</c:v>
                </c:pt>
                <c:pt idx="15">
                  <c:v>596.53092697366208</c:v>
                </c:pt>
                <c:pt idx="16">
                  <c:v>581.27056610751231</c:v>
                </c:pt>
                <c:pt idx="17">
                  <c:v>571.15917578370238</c:v>
                </c:pt>
                <c:pt idx="18">
                  <c:v>573.66552055822808</c:v>
                </c:pt>
                <c:pt idx="19">
                  <c:v>542.82976512832022</c:v>
                </c:pt>
                <c:pt idx="20">
                  <c:v>540.48937364571123</c:v>
                </c:pt>
                <c:pt idx="21">
                  <c:v>525.26008722492213</c:v>
                </c:pt>
                <c:pt idx="22">
                  <c:v>538.00703350744777</c:v>
                </c:pt>
                <c:pt idx="23">
                  <c:v>518.09258000173577</c:v>
                </c:pt>
                <c:pt idx="24">
                  <c:v>486.21209974629545</c:v>
                </c:pt>
                <c:pt idx="25">
                  <c:v>488.1731977695427</c:v>
                </c:pt>
                <c:pt idx="26">
                  <c:v>468.13165371858389</c:v>
                </c:pt>
                <c:pt idx="27">
                  <c:v>478.47193583398973</c:v>
                </c:pt>
              </c:numCache>
            </c:numRef>
          </c:val>
          <c:extLst>
            <c:ext xmlns:c16="http://schemas.microsoft.com/office/drawing/2014/chart" uri="{C3380CC4-5D6E-409C-BE32-E72D297353CC}">
              <c16:uniqueId val="{00000005-E2E8-4933-A7A9-4CEC951B8DBC}"/>
            </c:ext>
          </c:extLst>
        </c:ser>
        <c:ser>
          <c:idx val="6"/>
          <c:order val="6"/>
          <c:tx>
            <c:strRef>
              <c:f>'15.Household (per capita)'!$W$45</c:f>
              <c:strCache>
                <c:ptCount val="1"/>
                <c:pt idx="0">
                  <c:v>一般廃棄物</c:v>
                </c:pt>
              </c:strCache>
            </c:strRef>
          </c:tx>
          <c:spPr>
            <a:ln>
              <a:solidFill>
                <a:sysClr val="windowText" lastClr="000000"/>
              </a:solidFill>
            </a:ln>
          </c:spPr>
          <c:invertIfNegative val="0"/>
          <c:cat>
            <c:numRef>
              <c:f>'15.Household (per capita)'!$AA$37:$BE$37</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'15.Household (per capita)'!$AA$45:$BE$45</c:f>
              <c:numCache>
                <c:formatCode>#,##0.0_);[Red]\(#,##0.0\)</c:formatCode>
                <c:ptCount val="28"/>
                <c:pt idx="0">
                  <c:v>71.192026971668525</c:v>
                </c:pt>
                <c:pt idx="1">
                  <c:v>71.209508985804248</c:v>
                </c:pt>
                <c:pt idx="2">
                  <c:v>73.546870530701028</c:v>
                </c:pt>
                <c:pt idx="3">
                  <c:v>73.250799966278052</c:v>
                </c:pt>
                <c:pt idx="4">
                  <c:v>81.541010279271632</c:v>
                </c:pt>
                <c:pt idx="5">
                  <c:v>87.93578942458538</c:v>
                </c:pt>
                <c:pt idx="6">
                  <c:v>90.577297584098261</c:v>
                </c:pt>
                <c:pt idx="7">
                  <c:v>91.839124791394951</c:v>
                </c:pt>
                <c:pt idx="8">
                  <c:v>93.355732370322343</c:v>
                </c:pt>
                <c:pt idx="9">
                  <c:v>94.090007117502381</c:v>
                </c:pt>
                <c:pt idx="10">
                  <c:v>97.110944303015486</c:v>
                </c:pt>
                <c:pt idx="11" formatCode="#,##0_);[Red]\(#,##0\)">
                  <c:v>99.972920400880454</c:v>
                </c:pt>
                <c:pt idx="12" formatCode="#,##0_);[Red]\(#,##0\)">
                  <c:v>102.29189477977067</c:v>
                </c:pt>
                <c:pt idx="13" formatCode="#,##0_);[Red]\(#,##0\)">
                  <c:v>102.15229347897811</c:v>
                </c:pt>
                <c:pt idx="14">
                  <c:v>97.093192536748219</c:v>
                </c:pt>
                <c:pt idx="15">
                  <c:v>89.817291170698169</c:v>
                </c:pt>
                <c:pt idx="16">
                  <c:v>81.266815583804245</c:v>
                </c:pt>
                <c:pt idx="17">
                  <c:v>78.58589160626785</c:v>
                </c:pt>
                <c:pt idx="18">
                  <c:v>76.914165879928589</c:v>
                </c:pt>
                <c:pt idx="19">
                  <c:v>60.910633237009165</c:v>
                </c:pt>
                <c:pt idx="20">
                  <c:v>58.878927248357165</c:v>
                </c:pt>
                <c:pt idx="21">
                  <c:v>63.916950690265487</c:v>
                </c:pt>
                <c:pt idx="22">
                  <c:v>72.517409634889134</c:v>
                </c:pt>
                <c:pt idx="23">
                  <c:v>70.180174056708566</c:v>
                </c:pt>
                <c:pt idx="24">
                  <c:v>64.659416165079577</c:v>
                </c:pt>
                <c:pt idx="25">
                  <c:v>61.909693786068701</c:v>
                </c:pt>
                <c:pt idx="26">
                  <c:v>70.317301704531971</c:v>
                </c:pt>
                <c:pt idx="27">
                  <c:v>71.40989608713798</c:v>
                </c:pt>
              </c:numCache>
            </c:numRef>
          </c:val>
          <c:extLst>
            <c:ext xmlns:c16="http://schemas.microsoft.com/office/drawing/2014/chart" uri="{C3380CC4-5D6E-409C-BE32-E72D297353CC}">
              <c16:uniqueId val="{00000006-E2E8-4933-A7A9-4CEC951B8DBC}"/>
            </c:ext>
          </c:extLst>
        </c:ser>
        <c:ser>
          <c:idx val="7"/>
          <c:order val="7"/>
          <c:tx>
            <c:strRef>
              <c:f>'15.Household (per capita)'!$W$46</c:f>
              <c:strCache>
                <c:ptCount val="1"/>
                <c:pt idx="0">
                  <c:v>水道</c:v>
                </c:pt>
              </c:strCache>
            </c:strRef>
          </c:tx>
          <c:spPr>
            <a:ln>
              <a:solidFill>
                <a:sysClr val="windowText" lastClr="000000"/>
              </a:solidFill>
            </a:ln>
          </c:spPr>
          <c:invertIfNegative val="0"/>
          <c:cat>
            <c:numRef>
              <c:f>'15.Household (per capita)'!$AA$37:$BE$37</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'15.Household (per capita)'!$AA$46:$BE$46</c:f>
              <c:numCache>
                <c:formatCode>#,##0.0_);[Red]\(#,##0.0\)</c:formatCode>
                <c:ptCount val="28"/>
                <c:pt idx="0">
                  <c:v>16.960147661202868</c:v>
                </c:pt>
                <c:pt idx="1">
                  <c:v>21.408023866782841</c:v>
                </c:pt>
                <c:pt idx="2">
                  <c:v>25.760230054035052</c:v>
                </c:pt>
                <c:pt idx="3">
                  <c:v>27.906089201002697</c:v>
                </c:pt>
                <c:pt idx="4">
                  <c:v>35.175146819098316</c:v>
                </c:pt>
                <c:pt idx="5">
                  <c:v>37.065948987773865</c:v>
                </c:pt>
                <c:pt idx="6">
                  <c:v>34.399046630193602</c:v>
                </c:pt>
                <c:pt idx="7">
                  <c:v>31.498056021089667</c:v>
                </c:pt>
                <c:pt idx="8">
                  <c:v>29.488556104445358</c:v>
                </c:pt>
                <c:pt idx="9">
                  <c:v>28.665269222651123</c:v>
                </c:pt>
                <c:pt idx="10">
                  <c:v>27.775593873634808</c:v>
                </c:pt>
                <c:pt idx="11">
                  <c:v>26.296461757760213</c:v>
                </c:pt>
                <c:pt idx="12">
                  <c:v>27.073740798732224</c:v>
                </c:pt>
                <c:pt idx="13">
                  <c:v>27.271185177181799</c:v>
                </c:pt>
                <c:pt idx="14">
                  <c:v>26.159305206375347</c:v>
                </c:pt>
                <c:pt idx="15">
                  <c:v>25.231619422374287</c:v>
                </c:pt>
                <c:pt idx="16">
                  <c:v>24.594934299606802</c:v>
                </c:pt>
                <c:pt idx="17">
                  <c:v>27.460282752285952</c:v>
                </c:pt>
                <c:pt idx="18">
                  <c:v>32.338303346160238</c:v>
                </c:pt>
                <c:pt idx="19">
                  <c:v>34.997469073315976</c:v>
                </c:pt>
                <c:pt idx="20">
                  <c:v>34.772000410782589</c:v>
                </c:pt>
                <c:pt idx="21">
                  <c:v>37.974534161287011</c:v>
                </c:pt>
                <c:pt idx="22">
                  <c:v>50.049261506207152</c:v>
                </c:pt>
                <c:pt idx="23">
                  <c:v>43.575711604841899</c:v>
                </c:pt>
                <c:pt idx="24">
                  <c:v>43.964092747842962</c:v>
                </c:pt>
                <c:pt idx="25">
                  <c:v>38.285676423715039</c:v>
                </c:pt>
                <c:pt idx="26">
                  <c:v>35.149779629675301</c:v>
                </c:pt>
                <c:pt idx="27">
                  <c:v>36.077569647283497</c:v>
                </c:pt>
              </c:numCache>
            </c:numRef>
          </c:val>
          <c:extLst>
            <c:ext xmlns:c16="http://schemas.microsoft.com/office/drawing/2014/chart" uri="{C3380CC4-5D6E-409C-BE32-E72D297353CC}">
              <c16:uniqueId val="{00000007-E2E8-4933-A7A9-4CEC951B8DBC}"/>
            </c:ext>
          </c:extLst>
        </c:ser>
        <c:dLbls>
          <c:showLegendKey val="0"/>
          <c:showVal val="0"/>
          <c:showCatName val="0"/>
          <c:showSerName val="0"/>
          <c:showPercent val="0"/>
          <c:showBubbleSize val="0"/>
        </c:dLbls>
        <c:gapWidth val="40"/>
        <c:overlap val="100"/>
        <c:axId val="181420032"/>
        <c:axId val="181421568"/>
        <c:extLst/>
      </c:barChart>
      <c:lineChart>
        <c:grouping val="standard"/>
        <c:varyColors val="0"/>
        <c:ser>
          <c:idx val="10"/>
          <c:order val="8"/>
          <c:tx>
            <c:strRef>
              <c:f>'15.Household (per capita)'!$V$38</c:f>
              <c:strCache>
                <c:ptCount val="1"/>
                <c:pt idx="0">
                  <c:v>合計</c:v>
                </c:pt>
              </c:strCache>
            </c:strRef>
          </c:tx>
          <c:spPr>
            <a:ln>
              <a:noFill/>
            </a:ln>
          </c:spPr>
          <c:marker>
            <c:symbol val="none"/>
          </c:marker>
          <c:dLbls>
            <c:spPr>
              <a:noFill/>
              <a:ln>
                <a:noFill/>
              </a:ln>
              <a:effectLst/>
            </c:spPr>
            <c:txPr>
              <a:bodyPr rot="-5400000" vert="horz"/>
              <a:lstStyle/>
              <a:p>
                <a:pPr>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'15.Household (per capita)'!$AA$37:$BE$37</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'15.Household (per capita)'!$AA$38:$BE$38</c:f>
              <c:numCache>
                <c:formatCode>#,##0_);[Red]\(#,##0\)</c:formatCode>
                <c:ptCount val="28"/>
                <c:pt idx="0">
                  <c:v>1544.6348839094892</c:v>
                </c:pt>
                <c:pt idx="1">
                  <c:v>1557.3501924967027</c:v>
                </c:pt>
                <c:pt idx="2">
                  <c:v>1674.4040924686701</c:v>
                </c:pt>
                <c:pt idx="3">
                  <c:v>1700.2501637619653</c:v>
                </c:pt>
                <c:pt idx="4">
                  <c:v>1838.8530249154578</c:v>
                </c:pt>
                <c:pt idx="5">
                  <c:v>1861.5641283023624</c:v>
                </c:pt>
                <c:pt idx="6">
                  <c:v>1922.4101648577569</c:v>
                </c:pt>
                <c:pt idx="7">
                  <c:v>1828.9718928520861</c:v>
                </c:pt>
                <c:pt idx="8">
                  <c:v>1839.5376713321473</c:v>
                </c:pt>
                <c:pt idx="9">
                  <c:v>1923.4125252018084</c:v>
                </c:pt>
                <c:pt idx="10">
                  <c:v>1961.8230561776006</c:v>
                </c:pt>
                <c:pt idx="11">
                  <c:v>1927.3619926045524</c:v>
                </c:pt>
                <c:pt idx="12">
                  <c:v>2022.6964502660935</c:v>
                </c:pt>
                <c:pt idx="13">
                  <c:v>2050.0537611955565</c:v>
                </c:pt>
                <c:pt idx="14">
                  <c:v>2018.6233150394696</c:v>
                </c:pt>
                <c:pt idx="15">
                  <c:v>2045.7908093126271</c:v>
                </c:pt>
                <c:pt idx="16">
                  <c:v>1953.178804647308</c:v>
                </c:pt>
                <c:pt idx="17">
                  <c:v>2026.8540354048787</c:v>
                </c:pt>
                <c:pt idx="18">
                  <c:v>1994.6162972694115</c:v>
                </c:pt>
                <c:pt idx="19">
                  <c:v>1903.0456298189549</c:v>
                </c:pt>
                <c:pt idx="20">
                  <c:v>2030.7862258518603</c:v>
                </c:pt>
                <c:pt idx="21">
                  <c:v>2143.3423009798221</c:v>
                </c:pt>
                <c:pt idx="22">
                  <c:v>2321.0454655148883</c:v>
                </c:pt>
                <c:pt idx="23">
                  <c:v>2262.9459758011972</c:v>
                </c:pt>
                <c:pt idx="24">
                  <c:v>2117.3924179119235</c:v>
                </c:pt>
                <c:pt idx="25">
                  <c:v>2058.6421830446448</c:v>
                </c:pt>
                <c:pt idx="26">
                  <c:v>2027.9959218818772</c:v>
                </c:pt>
                <c:pt idx="27">
                  <c:v>2051.0497268557478</c:v>
                </c:pt>
              </c:numCache>
            </c:numRef>
          </c:val>
          <c:smooth val="0"/>
          <c:extLst>
            <c:ext xmlns:c16="http://schemas.microsoft.com/office/drawing/2014/chart" uri="{C3380CC4-5D6E-409C-BE32-E72D297353CC}">
              <c16:uniqueId val="{00000008-E2E8-4933-A7A9-4CEC951B8DBC}"/>
            </c:ext>
          </c:extLst>
        </c:ser>
        <c:dLbls>
          <c:showLegendKey val="0"/>
          <c:showVal val="0"/>
          <c:showCatName val="0"/>
          <c:showSerName val="0"/>
          <c:showPercent val="0"/>
          <c:showBubbleSize val="0"/>
        </c:dLbls>
        <c:marker val="1"/>
        <c:smooth val="0"/>
        <c:axId val="181420032"/>
        <c:axId val="181421568"/>
      </c:lineChart>
      <c:catAx>
        <c:axId val="18142003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81421568"/>
        <c:crosses val="autoZero"/>
        <c:auto val="1"/>
        <c:lblAlgn val="ctr"/>
        <c:lblOffset val="100"/>
        <c:noMultiLvlLbl val="0"/>
      </c:catAx>
      <c:valAx>
        <c:axId val="181421568"/>
        <c:scaling>
          <c:orientation val="minMax"/>
        </c:scaling>
        <c:delete val="0"/>
        <c:axPos val="l"/>
        <c:numFmt formatCode="#,##0_);[Red]\(#,##0\)" sourceLinked="1"/>
        <c:majorTickMark val="out"/>
        <c:minorTickMark val="none"/>
        <c:tickLblPos val="nextTo"/>
        <c:spPr>
          <a:ln>
            <a:solidFill>
              <a:sysClr val="windowText" lastClr="000000"/>
            </a:solidFill>
          </a:ln>
        </c:spPr>
        <c:txPr>
          <a:bodyPr/>
          <a:lstStyle/>
          <a:p>
            <a:pPr>
              <a:defRPr sz="1200"/>
            </a:pPr>
            <a:endParaRPr lang="ja-JP"/>
          </a:p>
        </c:txPr>
        <c:crossAx val="181420032"/>
        <c:crosses val="autoZero"/>
        <c:crossBetween val="between"/>
      </c:valAx>
    </c:plotArea>
    <c:legend>
      <c:legendPos val="r"/>
      <c:legendEntry>
        <c:idx val="8"/>
        <c:delete val="1"/>
      </c:legendEntry>
      <c:layout>
        <c:manualLayout>
          <c:xMode val="edge"/>
          <c:yMode val="edge"/>
          <c:x val="0.84991584385285179"/>
          <c:y val="0.3565776500159703"/>
          <c:w val="0.1483202099737532"/>
          <c:h val="0.36304443426053234"/>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089" l="0.70000000000000062" r="0.70000000000000062" t="0.75000000000000089" header="0.30000000000000032" footer="0.30000000000000032"/>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174832706516327"/>
          <c:y val="0.17815882444436512"/>
          <c:w val="0.58489130689727975"/>
          <c:h val="0.54777313987108589"/>
        </c:manualLayout>
      </c:layout>
      <c:doughnutChart>
        <c:varyColors val="1"/>
        <c:ser>
          <c:idx val="1"/>
          <c:order val="0"/>
          <c:tx>
            <c:strRef>
              <c:f>'リンク切公表時非表示（グラフの添え物）'!$BB$79</c:f>
              <c:strCache>
                <c:ptCount val="1"/>
                <c:pt idx="0">
                  <c:v>per capita</c:v>
                </c:pt>
              </c:strCache>
            </c:strRef>
          </c:tx>
          <c:spPr>
            <a:noFill/>
            <a:ln>
              <a:noFill/>
            </a:ln>
          </c:spPr>
          <c:dLbls>
            <c:dLbl>
              <c:idx val="0"/>
              <c:layout>
                <c:manualLayout>
                  <c:x val="0.1028749075382398"/>
                  <c:y val="-1.5920045884103229E-2"/>
                </c:manualLayout>
              </c:layout>
              <c:tx>
                <c:rich>
                  <a:bodyPr wrap="square" lIns="38100" tIns="19050" rIns="38100" bIns="19050" anchor="ctr" anchorCtr="0">
                    <a:noAutofit/>
                  </a:bodyPr>
                  <a:lstStyle/>
                  <a:p>
                    <a:pPr algn="l">
                      <a:defRPr/>
                    </a:pPr>
                    <a:fld id="{5DB6C2E1-0076-466C-891E-A11C66C1F964}" type="VALUE">
                      <a:rPr lang="en-US" altLang="ja-JP" sz="1200" b="1"/>
                      <a:pPr algn="l">
                        <a:defRPr/>
                      </a:pPr>
                      <a:t>[値]</a:t>
                    </a:fld>
                    <a:endParaRPr lang="ja-JP" altLang="en-US"/>
                  </a:p>
                </c:rich>
              </c:tx>
              <c:numFmt formatCode="#,##0_);[Red]\(#,##0\)"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42742504194732872"/>
                      <c:h val="4.0033104779631776E-2"/>
                    </c:manualLayout>
                  </c15:layout>
                  <c15:dlblFieldTable/>
                  <c15:showDataLabelsRange val="0"/>
                </c:ext>
                <c:ext xmlns:c16="http://schemas.microsoft.com/office/drawing/2014/chart" uri="{C3380CC4-5D6E-409C-BE32-E72D297353CC}">
                  <c16:uniqueId val="{00000000-5078-4F49-B60D-3C90B7ED1E12}"/>
                </c:ext>
              </c:extLst>
            </c:dLbl>
            <c:dLbl>
              <c:idx val="1"/>
              <c:layout>
                <c:manualLayout>
                  <c:x val="0.25006187112421602"/>
                  <c:y val="4.748814092660756E-2"/>
                </c:manualLayout>
              </c:layout>
              <c:tx>
                <c:rich>
                  <a:bodyPr wrap="square" lIns="38100" tIns="19050" rIns="38100" bIns="19050" anchor="ctr" anchorCtr="0">
                    <a:noAutofit/>
                  </a:bodyPr>
                  <a:lstStyle/>
                  <a:p>
                    <a:pPr algn="l">
                      <a:defRPr/>
                    </a:pPr>
                    <a:fld id="{FF78C685-2F26-4058-8C74-87EE39516647}" type="VALUE">
                      <a:rPr lang="en-US" altLang="ja-JP" sz="1100"/>
                      <a:pPr algn="l">
                        <a:defRPr/>
                      </a:pPr>
                      <a:t>[値]</a:t>
                    </a:fld>
                    <a:endParaRPr lang="ja-JP" altLang="en-US"/>
                  </a:p>
                </c:rich>
              </c:tx>
              <c:numFmt formatCode="&quot;(FY&quot;0000&quot;)&quot;"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44686796992802474"/>
                      <c:h val="4.0033108211764118E-2"/>
                    </c:manualLayout>
                  </c15:layout>
                  <c15:dlblFieldTable/>
                  <c15:showDataLabelsRange val="0"/>
                </c:ext>
                <c:ext xmlns:c16="http://schemas.microsoft.com/office/drawing/2014/chart" uri="{C3380CC4-5D6E-409C-BE32-E72D297353CC}">
                  <c16:uniqueId val="{00000001-5078-4F49-B60D-3C90B7ED1E12}"/>
                </c:ext>
              </c:extLst>
            </c:dLbl>
            <c:spPr>
              <a:noFill/>
              <a:ln>
                <a:noFill/>
              </a:ln>
              <a:effectLst/>
            </c:sp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'15.Household (per capita)'!$Z$25:$Z$34</c:f>
              <c:strCache>
                <c:ptCount val="10"/>
                <c:pt idx="0">
                  <c:v>Coal</c:v>
                </c:pt>
                <c:pt idx="1">
                  <c:v>Kerosene</c:v>
                </c:pt>
                <c:pt idx="2">
                  <c:v>LPG</c:v>
                </c:pt>
                <c:pt idx="3">
                  <c:v>Town Gas</c:v>
                </c:pt>
                <c:pt idx="4">
                  <c:v>Electricity</c:v>
                </c:pt>
                <c:pt idx="5">
                  <c:v>Heat</c:v>
                </c:pt>
                <c:pt idx="6">
                  <c:v>Gasoline</c:v>
                </c:pt>
                <c:pt idx="7">
                  <c:v>Diesel Oil</c:v>
                </c:pt>
                <c:pt idx="8">
                  <c:v>Municipal Solid Waste</c:v>
                </c:pt>
                <c:pt idx="9">
                  <c:v>Water and Waste Water</c:v>
                </c:pt>
              </c:strCache>
            </c:strRef>
          </c:cat>
          <c:val>
            <c:numRef>
              <c:f>'リンク切公表時非表示（グラフの添え物）'!$BB$80:$BB$81</c:f>
              <c:numCache>
                <c:formatCode>"(FY"0000")"</c:formatCode>
                <c:ptCount val="2"/>
                <c:pt idx="0" formatCode="#,##0_ ">
                  <c:v>2050</c:v>
                </c:pt>
                <c:pt idx="1">
                  <c:v>2017</c:v>
                </c:pt>
              </c:numCache>
            </c:numRef>
          </c:val>
          <c:extLst>
            <c:ext xmlns:c16="http://schemas.microsoft.com/office/drawing/2014/chart" uri="{C3380CC4-5D6E-409C-BE32-E72D297353CC}">
              <c16:uniqueId val="{00000002-5078-4F49-B60D-3C90B7ED1E12}"/>
            </c:ext>
          </c:extLst>
        </c:ser>
        <c:ser>
          <c:idx val="0"/>
          <c:order val="1"/>
          <c:tx>
            <c:strRef>
              <c:f>'15.Household (per capita)'!$BB$23</c:f>
              <c:strCache>
                <c:ptCount val="1"/>
                <c:pt idx="0">
                  <c:v>2017</c:v>
                </c:pt>
              </c:strCache>
            </c:strRef>
          </c:tx>
          <c:spPr>
            <a:ln>
              <a:solidFill>
                <a:schemeClr val="tx1"/>
              </a:solidFill>
            </a:ln>
          </c:spPr>
          <c:dLbls>
            <c:dLbl>
              <c:idx val="0"/>
              <c:delete val="1"/>
              <c:extLst>
                <c:ext xmlns:c15="http://schemas.microsoft.com/office/drawing/2012/chart" uri="{CE6537A1-D6FC-4f65-9D91-7224C49458BB}"/>
                <c:ext xmlns:c16="http://schemas.microsoft.com/office/drawing/2014/chart" uri="{C3380CC4-5D6E-409C-BE32-E72D297353CC}">
                  <c16:uniqueId val="{00000003-5078-4F49-B60D-3C90B7ED1E12}"/>
                </c:ext>
              </c:extLst>
            </c:dLbl>
            <c:dLbl>
              <c:idx val="1"/>
              <c:layout>
                <c:manualLayout>
                  <c:x val="1.0884057738564277E-2"/>
                  <c:y val="2.422289130258166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1448161709795558"/>
                      <c:h val="7.0279086516216505E-2"/>
                    </c:manualLayout>
                  </c15:layout>
                </c:ext>
                <c:ext xmlns:c16="http://schemas.microsoft.com/office/drawing/2014/chart" uri="{C3380CC4-5D6E-409C-BE32-E72D297353CC}">
                  <c16:uniqueId val="{00000004-5078-4F49-B60D-3C90B7ED1E12}"/>
                </c:ext>
              </c:extLst>
            </c:dLbl>
            <c:dLbl>
              <c:idx val="2"/>
              <c:layout>
                <c:manualLayout>
                  <c:x val="4.9935817870725369E-3"/>
                  <c:y val="-5.3400354790978811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4804917542822142E-2"/>
                      <c:h val="7.236082013150491E-2"/>
                    </c:manualLayout>
                  </c15:layout>
                </c:ext>
                <c:ext xmlns:c16="http://schemas.microsoft.com/office/drawing/2014/chart" uri="{C3380CC4-5D6E-409C-BE32-E72D297353CC}">
                  <c16:uniqueId val="{00000005-5078-4F49-B60D-3C90B7ED1E12}"/>
                </c:ext>
              </c:extLst>
            </c:dLbl>
            <c:dLbl>
              <c:idx val="3"/>
              <c:layout>
                <c:manualLayout>
                  <c:x val="2.973263223648469E-3"/>
                  <c:y val="-2.4704215674671126E-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1993516233068478"/>
                      <c:h val="7.4759364241465939E-2"/>
                    </c:manualLayout>
                  </c15:layout>
                </c:ext>
                <c:ext xmlns:c16="http://schemas.microsoft.com/office/drawing/2014/chart" uri="{C3380CC4-5D6E-409C-BE32-E72D297353CC}">
                  <c16:uniqueId val="{00000006-5078-4F49-B60D-3C90B7ED1E12}"/>
                </c:ext>
              </c:extLst>
            </c:dLbl>
            <c:dLbl>
              <c:idx val="4"/>
              <c:layout>
                <c:manualLayout>
                  <c:x val="-3.9748642765194811E-2"/>
                  <c:y val="-1.1737089201878045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5078-4F49-B60D-3C90B7ED1E12}"/>
                </c:ext>
              </c:extLst>
            </c:dLbl>
            <c:dLbl>
              <c:idx val="5"/>
              <c:layout>
                <c:manualLayout>
                  <c:x val="-0.11155212639282845"/>
                  <c:y val="2.161042195131516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5078-4F49-B60D-3C90B7ED1E12}"/>
                </c:ext>
              </c:extLst>
            </c:dLbl>
            <c:dLbl>
              <c:idx val="6"/>
              <c:layout>
                <c:manualLayout>
                  <c:x val="-1.030221698793121E-3"/>
                  <c:y val="5.5917554172383319E-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1689291690923062"/>
                      <c:h val="7.1013030609056227E-2"/>
                    </c:manualLayout>
                  </c15:layout>
                </c:ext>
                <c:ext xmlns:c16="http://schemas.microsoft.com/office/drawing/2014/chart" uri="{C3380CC4-5D6E-409C-BE32-E72D297353CC}">
                  <c16:uniqueId val="{00000009-5078-4F49-B60D-3C90B7ED1E12}"/>
                </c:ext>
              </c:extLst>
            </c:dLbl>
            <c:dLbl>
              <c:idx val="7"/>
              <c:layout>
                <c:manualLayout>
                  <c:x val="-4.0189412733948299E-2"/>
                  <c:y val="-9.162913924827147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5078-4F49-B60D-3C90B7ED1E12}"/>
                </c:ext>
              </c:extLst>
            </c:dLbl>
            <c:dLbl>
              <c:idx val="8"/>
              <c:layout>
                <c:manualLayout>
                  <c:x val="1.2803054251878511E-2"/>
                  <c:y val="-7.0494638321075987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4252586600588027"/>
                      <c:h val="0.10376852755606258"/>
                    </c:manualLayout>
                  </c15:layout>
                </c:ext>
                <c:ext xmlns:c16="http://schemas.microsoft.com/office/drawing/2014/chart" uri="{C3380CC4-5D6E-409C-BE32-E72D297353CC}">
                  <c16:uniqueId val="{0000000B-5078-4F49-B60D-3C90B7ED1E12}"/>
                </c:ext>
              </c:extLst>
            </c:dLbl>
            <c:dLbl>
              <c:idx val="9"/>
              <c:layout>
                <c:manualLayout>
                  <c:x val="5.7805307481809893E-3"/>
                  <c:y val="-0.11049301667788949"/>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4747331307007658"/>
                      <c:h val="0.11751259963454881"/>
                    </c:manualLayout>
                  </c15:layout>
                </c:ext>
                <c:ext xmlns:c16="http://schemas.microsoft.com/office/drawing/2014/chart" uri="{C3380CC4-5D6E-409C-BE32-E72D297353CC}">
                  <c16:uniqueId val="{0000000C-5078-4F49-B60D-3C90B7ED1E12}"/>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'15.Household (per capita)'!$Z$25:$Z$34</c:f>
              <c:strCache>
                <c:ptCount val="10"/>
                <c:pt idx="0">
                  <c:v>Coal</c:v>
                </c:pt>
                <c:pt idx="1">
                  <c:v>Kerosene</c:v>
                </c:pt>
                <c:pt idx="2">
                  <c:v>LPG</c:v>
                </c:pt>
                <c:pt idx="3">
                  <c:v>Town Gas</c:v>
                </c:pt>
                <c:pt idx="4">
                  <c:v>Electricity</c:v>
                </c:pt>
                <c:pt idx="5">
                  <c:v>Heat</c:v>
                </c:pt>
                <c:pt idx="6">
                  <c:v>Gasoline</c:v>
                </c:pt>
                <c:pt idx="7">
                  <c:v>Diesel Oil</c:v>
                </c:pt>
                <c:pt idx="8">
                  <c:v>Municipal Solid Waste</c:v>
                </c:pt>
                <c:pt idx="9">
                  <c:v>Water and Waste Water</c:v>
                </c:pt>
              </c:strCache>
            </c:strRef>
          </c:cat>
          <c:val>
            <c:numRef>
              <c:f>'15.Household (per capita)'!$BB$25:$BB$34</c:f>
              <c:numCache>
                <c:formatCode>0.0%</c:formatCode>
                <c:ptCount val="10"/>
                <c:pt idx="0">
                  <c:v>0</c:v>
                </c:pt>
                <c:pt idx="1">
                  <c:v>9.4515950030907209E-2</c:v>
                </c:pt>
                <c:pt idx="2">
                  <c:v>4.8173885344000987E-2</c:v>
                </c:pt>
                <c:pt idx="3">
                  <c:v>8.5363224940344332E-2</c:v>
                </c:pt>
                <c:pt idx="4">
                  <c:v>0.48602043093749786</c:v>
                </c:pt>
                <c:pt idx="5" formatCode="0.00%">
                  <c:v>2.3894403535711784E-4</c:v>
                </c:pt>
                <c:pt idx="6">
                  <c:v>0.2229605191003948</c:v>
                </c:pt>
                <c:pt idx="7">
                  <c:v>1.032097065045855E-2</c:v>
                </c:pt>
                <c:pt idx="8">
                  <c:v>3.4816267568806875E-2</c:v>
                </c:pt>
                <c:pt idx="9">
                  <c:v>1.7589807392232409E-2</c:v>
                </c:pt>
              </c:numCache>
            </c:numRef>
          </c:val>
          <c:extLst>
            <c:ext xmlns:c16="http://schemas.microsoft.com/office/drawing/2014/chart" uri="{C3380CC4-5D6E-409C-BE32-E72D297353CC}">
              <c16:uniqueId val="{0000000D-5078-4F49-B60D-3C90B7ED1E12}"/>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2"/>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1391538117987419"/>
          <c:y val="0.14748555196657553"/>
          <c:w val="0.5757203485443233"/>
          <c:h val="0.60307655636404789"/>
        </c:manualLayout>
      </c:layout>
      <c:doughnutChart>
        <c:varyColors val="1"/>
        <c:ser>
          <c:idx val="1"/>
          <c:order val="0"/>
          <c:tx>
            <c:strRef>
              <c:f>'リンク切公表時非表示（グラフの添え物）'!$BB$79</c:f>
              <c:strCache>
                <c:ptCount val="1"/>
                <c:pt idx="0">
                  <c:v>per capita</c:v>
                </c:pt>
              </c:strCache>
            </c:strRef>
          </c:tx>
          <c:dPt>
            <c:idx val="0"/>
            <c:bubble3D val="0"/>
            <c:spPr>
              <a:noFill/>
            </c:spPr>
            <c:extLst>
              <c:ext xmlns:c16="http://schemas.microsoft.com/office/drawing/2014/chart" uri="{C3380CC4-5D6E-409C-BE32-E72D297353CC}">
                <c16:uniqueId val="{00000001-6CDC-4244-8504-2032A4EA4262}"/>
              </c:ext>
            </c:extLst>
          </c:dPt>
          <c:dPt>
            <c:idx val="1"/>
            <c:bubble3D val="0"/>
            <c:spPr>
              <a:noFill/>
            </c:spPr>
            <c:extLst>
              <c:ext xmlns:c16="http://schemas.microsoft.com/office/drawing/2014/chart" uri="{C3380CC4-5D6E-409C-BE32-E72D297353CC}">
                <c16:uniqueId val="{00000003-6CDC-4244-8504-2032A4EA4262}"/>
              </c:ext>
            </c:extLst>
          </c:dPt>
          <c:dLbls>
            <c:dLbl>
              <c:idx val="0"/>
              <c:layout>
                <c:manualLayout>
                  <c:x val="0.11395257111940399"/>
                  <c:y val="-9.4153965016777197E-3"/>
                </c:manualLayout>
              </c:layout>
              <c:tx>
                <c:rich>
                  <a:bodyPr wrap="square" lIns="38100" tIns="19050" rIns="38100" bIns="19050" anchor="ctr" anchorCtr="0">
                    <a:noAutofit/>
                  </a:bodyPr>
                  <a:lstStyle/>
                  <a:p>
                    <a:pPr algn="l">
                      <a:defRPr/>
                    </a:pPr>
                    <a:fld id="{EEE21D84-9854-4549-B233-3058D2467B2E}" type="VALUE">
                      <a:rPr lang="en-US" altLang="ja-JP" sz="1200" b="1"/>
                      <a:pPr algn="l">
                        <a:defRPr/>
                      </a:pPr>
                      <a:t>[値]</a:t>
                    </a:fld>
                    <a:endParaRPr lang="ja-JP" altLang="en-US"/>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0.45424312381386472"/>
                      <c:h val="3.9723851912132929E-2"/>
                    </c:manualLayout>
                  </c15:layout>
                  <c15:dlblFieldTable/>
                  <c15:showDataLabelsRange val="0"/>
                </c:ext>
                <c:ext xmlns:c16="http://schemas.microsoft.com/office/drawing/2014/chart" uri="{C3380CC4-5D6E-409C-BE32-E72D297353CC}">
                  <c16:uniqueId val="{00000001-6CDC-4244-8504-2032A4EA4262}"/>
                </c:ext>
              </c:extLst>
            </c:dLbl>
            <c:dLbl>
              <c:idx val="1"/>
              <c:layout>
                <c:manualLayout>
                  <c:x val="0.27411420944835163"/>
                  <c:y val="6.1413804192046159E-2"/>
                </c:manualLayout>
              </c:layout>
              <c:spPr>
                <a:noFill/>
                <a:ln>
                  <a:noFill/>
                </a:ln>
                <a:effectLst/>
              </c:spPr>
              <c:txPr>
                <a:bodyPr wrap="square" lIns="38100" tIns="19050" rIns="38100" bIns="19050" anchor="ctr" anchorCtr="0">
                  <a:noAutofit/>
                </a:bodyPr>
                <a:lstStyle/>
                <a:p>
                  <a:pPr algn="l">
                    <a:defRPr sz="1100"/>
                  </a:pPr>
                  <a:endParaRPr lang="ja-JP"/>
                </a:p>
              </c:txPr>
              <c:showLegendKey val="0"/>
              <c:showVal val="1"/>
              <c:showCatName val="0"/>
              <c:showSerName val="0"/>
              <c:showPercent val="0"/>
              <c:showBubbleSize val="0"/>
              <c:extLst>
                <c:ext xmlns:c15="http://schemas.microsoft.com/office/drawing/2012/chart" uri="{CE6537A1-D6FC-4f65-9D91-7224C49458BB}">
                  <c15:layout>
                    <c:manualLayout>
                      <c:w val="0.50198622191135522"/>
                      <c:h val="3.9723851912132929E-2"/>
                    </c:manualLayout>
                  </c15:layout>
                </c:ext>
                <c:ext xmlns:c16="http://schemas.microsoft.com/office/drawing/2014/chart" uri="{C3380CC4-5D6E-409C-BE32-E72D297353CC}">
                  <c16:uniqueId val="{00000003-6CDC-4244-8504-2032A4EA426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cat>
            <c:strRef>
              <c:f>'15.Household (per capita)'!$Z$51:$Z$58</c:f>
              <c:strCache>
                <c:ptCount val="8"/>
                <c:pt idx="0">
                  <c:v>Heating</c:v>
                </c:pt>
                <c:pt idx="1">
                  <c:v>Cooling</c:v>
                </c:pt>
                <c:pt idx="2">
                  <c:v>Hot Water</c:v>
                </c:pt>
                <c:pt idx="3">
                  <c:v>Cooking</c:v>
                </c:pt>
                <c:pt idx="4">
                  <c:v>Power etc.</c:v>
                </c:pt>
                <c:pt idx="5">
                  <c:v>Car</c:v>
                </c:pt>
                <c:pt idx="6">
                  <c:v>Municipal Solid Waste</c:v>
                </c:pt>
                <c:pt idx="7">
                  <c:v>Water and Waste Water</c:v>
                </c:pt>
              </c:strCache>
            </c:strRef>
          </c:cat>
          <c:val>
            <c:numRef>
              <c:f>'リンク切公表時非表示（グラフの添え物）'!$BB$80:$BB$81</c:f>
              <c:numCache>
                <c:formatCode>"(FY"0000")"</c:formatCode>
                <c:ptCount val="2"/>
                <c:pt idx="0" formatCode="#,##0_ ">
                  <c:v>2050</c:v>
                </c:pt>
                <c:pt idx="1">
                  <c:v>2017</c:v>
                </c:pt>
              </c:numCache>
            </c:numRef>
          </c:val>
          <c:extLst>
            <c:ext xmlns:c16="http://schemas.microsoft.com/office/drawing/2014/chart" uri="{C3380CC4-5D6E-409C-BE32-E72D297353CC}">
              <c16:uniqueId val="{00000004-6CDC-4244-8504-2032A4EA4262}"/>
            </c:ext>
          </c:extLst>
        </c:ser>
        <c:ser>
          <c:idx val="0"/>
          <c:order val="1"/>
          <c:tx>
            <c:strRef>
              <c:f>'15.Household (per capita)'!$BB$49</c:f>
              <c:strCache>
                <c:ptCount val="1"/>
                <c:pt idx="0">
                  <c:v>2017</c:v>
                </c:pt>
              </c:strCache>
            </c:strRef>
          </c:tx>
          <c:spPr>
            <a:ln>
              <a:solidFill>
                <a:sysClr val="windowText" lastClr="000000"/>
              </a:solidFill>
            </a:ln>
          </c:spPr>
          <c:dLbls>
            <c:dLbl>
              <c:idx val="0"/>
              <c:layout>
                <c:manualLayout>
                  <c:x val="-6.5806210062773926E-6"/>
                  <c:y val="-7.4486300510395124E-4"/>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485452800553859"/>
                      <c:h val="8.1328313885198414E-2"/>
                    </c:manualLayout>
                  </c15:layout>
                </c:ext>
                <c:ext xmlns:c16="http://schemas.microsoft.com/office/drawing/2014/chart" uri="{C3380CC4-5D6E-409C-BE32-E72D297353CC}">
                  <c16:uniqueId val="{00000005-6CDC-4244-8504-2032A4EA4262}"/>
                </c:ext>
              </c:extLst>
            </c:dLbl>
            <c:dLbl>
              <c:idx val="1"/>
              <c:layout>
                <c:manualLayout>
                  <c:x val="0.1013189642587424"/>
                  <c:y val="-4.749262916898251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9.3440641364555432E-2"/>
                      <c:h val="6.9310889947512555E-2"/>
                    </c:manualLayout>
                  </c15:layout>
                </c:ext>
                <c:ext xmlns:c16="http://schemas.microsoft.com/office/drawing/2014/chart" uri="{C3380CC4-5D6E-409C-BE32-E72D297353CC}">
                  <c16:uniqueId val="{00000006-6CDC-4244-8504-2032A4EA4262}"/>
                </c:ext>
              </c:extLst>
            </c:dLbl>
            <c:dLbl>
              <c:idx val="2"/>
              <c:layout>
                <c:manualLayout>
                  <c:x val="-1.7626539713788817E-3"/>
                  <c:y val="3.3689491174243402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1334391324914132"/>
                      <c:h val="0.12506874089992234"/>
                    </c:manualLayout>
                  </c15:layout>
                </c:ext>
                <c:ext xmlns:c16="http://schemas.microsoft.com/office/drawing/2014/chart" uri="{C3380CC4-5D6E-409C-BE32-E72D297353CC}">
                  <c16:uniqueId val="{00000007-6CDC-4244-8504-2032A4EA4262}"/>
                </c:ext>
              </c:extLst>
            </c:dLbl>
            <c:dLbl>
              <c:idx val="3"/>
              <c:layout>
                <c:manualLayout>
                  <c:x val="7.5931707700589946E-3"/>
                  <c:y val="6.9476210059398304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296808173685447"/>
                      <c:h val="7.7148825815514716E-2"/>
                    </c:manualLayout>
                  </c15:layout>
                </c:ext>
                <c:ext xmlns:c16="http://schemas.microsoft.com/office/drawing/2014/chart" uri="{C3380CC4-5D6E-409C-BE32-E72D297353CC}">
                  <c16:uniqueId val="{00000008-6CDC-4244-8504-2032A4EA4262}"/>
                </c:ext>
              </c:extLst>
            </c:dLbl>
            <c:dLbl>
              <c:idx val="4"/>
              <c:layout>
                <c:manualLayout>
                  <c:x val="1.0598832359186506E-2"/>
                  <c:y val="-1.038017429211714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6CDC-4244-8504-2032A4EA4262}"/>
                </c:ext>
              </c:extLst>
            </c:dLbl>
            <c:dLbl>
              <c:idx val="5"/>
              <c:layout>
                <c:manualLayout>
                  <c:x val="-2.7901634823990951E-3"/>
                  <c:y val="7.5828907651155813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7.5136374424867286E-2"/>
                      <c:h val="8.9038306450575755E-2"/>
                    </c:manualLayout>
                  </c15:layout>
                </c:ext>
                <c:ext xmlns:c16="http://schemas.microsoft.com/office/drawing/2014/chart" uri="{C3380CC4-5D6E-409C-BE32-E72D297353CC}">
                  <c16:uniqueId val="{0000000A-6CDC-4244-8504-2032A4EA4262}"/>
                </c:ext>
              </c:extLst>
            </c:dLbl>
            <c:dLbl>
              <c:idx val="6"/>
              <c:layout>
                <c:manualLayout>
                  <c:x val="9.9132726103642928E-3"/>
                  <c:y val="-7.5060172951434334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4190139424309955"/>
                      <c:h val="9.9586109141503565E-2"/>
                    </c:manualLayout>
                  </c15:layout>
                </c:ext>
                <c:ext xmlns:c16="http://schemas.microsoft.com/office/drawing/2014/chart" uri="{C3380CC4-5D6E-409C-BE32-E72D297353CC}">
                  <c16:uniqueId val="{0000000B-6CDC-4244-8504-2032A4EA4262}"/>
                </c:ext>
              </c:extLst>
            </c:dLbl>
            <c:dLbl>
              <c:idx val="7"/>
              <c:layout>
                <c:manualLayout>
                  <c:x val="2.5396867728305554E-3"/>
                  <c:y val="-0.11277011740794367"/>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491573947737054"/>
                      <c:h val="0.10411100131873545"/>
                    </c:manualLayout>
                  </c15:layout>
                </c:ext>
                <c:ext xmlns:c16="http://schemas.microsoft.com/office/drawing/2014/chart" uri="{C3380CC4-5D6E-409C-BE32-E72D297353CC}">
                  <c16:uniqueId val="{0000000C-6CDC-4244-8504-2032A4EA4262}"/>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'15.Household (per capita)'!$Z$51:$Z$58</c:f>
              <c:strCache>
                <c:ptCount val="8"/>
                <c:pt idx="0">
                  <c:v>Heating</c:v>
                </c:pt>
                <c:pt idx="1">
                  <c:v>Cooling</c:v>
                </c:pt>
                <c:pt idx="2">
                  <c:v>Hot Water</c:v>
                </c:pt>
                <c:pt idx="3">
                  <c:v>Cooking</c:v>
                </c:pt>
                <c:pt idx="4">
                  <c:v>Power etc.</c:v>
                </c:pt>
                <c:pt idx="5">
                  <c:v>Car</c:v>
                </c:pt>
                <c:pt idx="6">
                  <c:v>Municipal Solid Waste</c:v>
                </c:pt>
                <c:pt idx="7">
                  <c:v>Water and Waste Water</c:v>
                </c:pt>
              </c:strCache>
            </c:strRef>
          </c:cat>
          <c:val>
            <c:numRef>
              <c:f>'15.Household (per capita)'!$BB$51:$BB$58</c:f>
              <c:numCache>
                <c:formatCode>0.0%</c:formatCode>
                <c:ptCount val="8"/>
                <c:pt idx="0">
                  <c:v>0.15708820068667667</c:v>
                </c:pt>
                <c:pt idx="1">
                  <c:v>2.3457476814149326E-2</c:v>
                </c:pt>
                <c:pt idx="2">
                  <c:v>0.1507008888139609</c:v>
                </c:pt>
                <c:pt idx="3">
                  <c:v>5.5816734304991032E-2</c:v>
                </c:pt>
                <c:pt idx="4">
                  <c:v>0.32724913466832944</c:v>
                </c:pt>
                <c:pt idx="5">
                  <c:v>0.2332814897508533</c:v>
                </c:pt>
                <c:pt idx="6">
                  <c:v>3.4816267568806868E-2</c:v>
                </c:pt>
                <c:pt idx="7">
                  <c:v>1.7589807392232405E-2</c:v>
                </c:pt>
              </c:numCache>
            </c:numRef>
          </c:val>
          <c:extLst>
            <c:ext xmlns:c16="http://schemas.microsoft.com/office/drawing/2014/chart" uri="{C3380CC4-5D6E-409C-BE32-E72D297353CC}">
              <c16:uniqueId val="{0000000D-6CDC-4244-8504-2032A4EA4262}"/>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2"/>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Times New Roman" panose="02020603050405020304" pitchFamily="18" charset="0"/>
                <a:cs typeface="Times New Roman" panose="02020603050405020304" pitchFamily="18" charset="0"/>
              </a:defRPr>
            </a:pPr>
            <a:r>
              <a:rPr lang="en-US" altLang="ja-JP" sz="1800" b="1" i="0" baseline="0">
                <a:effectLst/>
                <a:latin typeface="Times New Roman" panose="02020603050405020304" pitchFamily="18" charset="0"/>
                <a:cs typeface="Times New Roman" panose="02020603050405020304" pitchFamily="18" charset="0"/>
              </a:rPr>
              <a:t>CO</a:t>
            </a:r>
            <a:r>
              <a:rPr lang="en-US" altLang="ja-JP" sz="1800" b="1" i="0" baseline="-25000">
                <a:effectLst/>
                <a:latin typeface="Times New Roman" panose="02020603050405020304" pitchFamily="18" charset="0"/>
                <a:cs typeface="Times New Roman" panose="02020603050405020304" pitchFamily="18" charset="0"/>
              </a:rPr>
              <a:t>2</a:t>
            </a:r>
            <a:r>
              <a:rPr lang="en-US" altLang="ja-JP" sz="1800" b="1" i="0" baseline="0">
                <a:effectLst/>
                <a:latin typeface="Times New Roman" panose="02020603050405020304" pitchFamily="18" charset="0"/>
                <a:cs typeface="Times New Roman" panose="02020603050405020304" pitchFamily="18" charset="0"/>
              </a:rPr>
              <a:t> emissions per capita (by fuel type)</a:t>
            </a:r>
            <a:endParaRPr lang="ja-JP" altLang="ja-JP" sz="1600">
              <a:effectLst/>
              <a:latin typeface="Times New Roman" panose="02020603050405020304" pitchFamily="18" charset="0"/>
              <a:cs typeface="Times New Roman" panose="02020603050405020304" pitchFamily="18" charset="0"/>
            </a:endParaRPr>
          </a:p>
        </c:rich>
      </c:tx>
      <c:overlay val="0"/>
    </c:title>
    <c:autoTitleDeleted val="0"/>
    <c:plotArea>
      <c:layout>
        <c:manualLayout>
          <c:layoutTarget val="inner"/>
          <c:xMode val="edge"/>
          <c:yMode val="edge"/>
          <c:x val="0.12037541666666668"/>
          <c:y val="0.1320487037037037"/>
          <c:w val="0.72339680555555563"/>
          <c:h val="0.66606148148148281"/>
        </c:manualLayout>
      </c:layout>
      <c:barChart>
        <c:barDir val="col"/>
        <c:grouping val="stacked"/>
        <c:varyColors val="0"/>
        <c:ser>
          <c:idx val="0"/>
          <c:order val="0"/>
          <c:tx>
            <c:strRef>
              <c:f>'15.Household (per capita)'!$Z$11</c:f>
              <c:strCache>
                <c:ptCount val="1"/>
                <c:pt idx="0">
                  <c:v>Coal</c:v>
                </c:pt>
              </c:strCache>
            </c:strRef>
          </c:tx>
          <c:spPr>
            <a:ln>
              <a:solidFill>
                <a:sysClr val="windowText" lastClr="000000"/>
              </a:solidFill>
            </a:ln>
          </c:spPr>
          <c:invertIfNegative val="0"/>
          <c:cat>
            <c:numRef>
              <c:f>'15.Household (per capita)'!$AA$9:$BE$9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'15.Household (per capita)'!$AA$11:$BE$11</c:f>
              <c:numCache>
                <c:formatCode>#,##0.0_);[Red]\(#,##0.0\)</c:formatCode>
                <c:ptCount val="28"/>
                <c:pt idx="0">
                  <c:v>2.5094841602840035</c:v>
                </c:pt>
                <c:pt idx="1">
                  <c:v>2.2192863354646981</c:v>
                </c:pt>
                <c:pt idx="2">
                  <c:v>2.961854138992666</c:v>
                </c:pt>
                <c:pt idx="3">
                  <c:v>2.4606126931457561</c:v>
                </c:pt>
                <c:pt idx="4">
                  <c:v>1.7966329280478188</c:v>
                </c:pt>
                <c:pt idx="5">
                  <c:v>1.4040763602188022</c:v>
                </c:pt>
                <c:pt idx="6">
                  <c:v>2.0215125336654509</c:v>
                </c:pt>
                <c:pt idx="7">
                  <c:v>1.6489152051259979</c:v>
                </c:pt>
                <c:pt idx="8">
                  <c:v>1.0575174794409079</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9693-463C-9386-A782A9DA43FC}"/>
            </c:ext>
          </c:extLst>
        </c:ser>
        <c:ser>
          <c:idx val="1"/>
          <c:order val="1"/>
          <c:tx>
            <c:strRef>
              <c:f>'15.Household (per capita)'!$Z$12</c:f>
              <c:strCache>
                <c:ptCount val="1"/>
                <c:pt idx="0">
                  <c:v>Kerosene</c:v>
                </c:pt>
              </c:strCache>
            </c:strRef>
          </c:tx>
          <c:spPr>
            <a:ln>
              <a:solidFill>
                <a:sysClr val="windowText" lastClr="000000"/>
              </a:solidFill>
            </a:ln>
          </c:spPr>
          <c:invertIfNegative val="0"/>
          <c:cat>
            <c:numRef>
              <c:f>'15.Household (per capita)'!$AA$9:$BE$9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'15.Household (per capita)'!$AA$12:$BE$12</c:f>
              <c:numCache>
                <c:formatCode>#,##0_);[Red]\(#,##0\)</c:formatCode>
                <c:ptCount val="28"/>
                <c:pt idx="0">
                  <c:v>213.90546890194696</c:v>
                </c:pt>
                <c:pt idx="1">
                  <c:v>211.4550009650176</c:v>
                </c:pt>
                <c:pt idx="2">
                  <c:v>225.4565849547505</c:v>
                </c:pt>
                <c:pt idx="3">
                  <c:v>237.2020661806576</c:v>
                </c:pt>
                <c:pt idx="4">
                  <c:v>230.66222307171611</c:v>
                </c:pt>
                <c:pt idx="5">
                  <c:v>245.14782844456656</c:v>
                </c:pt>
                <c:pt idx="6">
                  <c:v>258.46135332829078</c:v>
                </c:pt>
                <c:pt idx="7">
                  <c:v>240.06679924095889</c:v>
                </c:pt>
                <c:pt idx="8">
                  <c:v>236.73283509686723</c:v>
                </c:pt>
                <c:pt idx="9">
                  <c:v>246.71363075560404</c:v>
                </c:pt>
                <c:pt idx="10">
                  <c:v>270.84265536795419</c:v>
                </c:pt>
                <c:pt idx="11">
                  <c:v>248.54989743783548</c:v>
                </c:pt>
                <c:pt idx="12">
                  <c:v>264.24241958057996</c:v>
                </c:pt>
                <c:pt idx="13">
                  <c:v>230.6546567362779</c:v>
                </c:pt>
                <c:pt idx="14">
                  <c:v>245.95044843496601</c:v>
                </c:pt>
                <c:pt idx="15">
                  <c:v>260.39971589075589</c:v>
                </c:pt>
                <c:pt idx="16">
                  <c:v>230.99876535670089</c:v>
                </c:pt>
                <c:pt idx="17">
                  <c:v>221.70930956999027</c:v>
                </c:pt>
                <c:pt idx="18">
                  <c:v>203.52272396245164</c:v>
                </c:pt>
                <c:pt idx="19">
                  <c:v>203.84966453437636</c:v>
                </c:pt>
                <c:pt idx="20">
                  <c:v>218.02397235294737</c:v>
                </c:pt>
                <c:pt idx="21">
                  <c:v>214.52587293556408</c:v>
                </c:pt>
                <c:pt idx="22">
                  <c:v>209.72500283531394</c:v>
                </c:pt>
                <c:pt idx="23">
                  <c:v>198.47648484306418</c:v>
                </c:pt>
                <c:pt idx="24">
                  <c:v>186.82840593917157</c:v>
                </c:pt>
                <c:pt idx="25">
                  <c:v>175.50395980580154</c:v>
                </c:pt>
                <c:pt idx="26">
                  <c:v>180.04086420619331</c:v>
                </c:pt>
                <c:pt idx="27">
                  <c:v>193.85691349440378</c:v>
                </c:pt>
              </c:numCache>
            </c:numRef>
          </c:val>
          <c:extLst>
            <c:ext xmlns:c16="http://schemas.microsoft.com/office/drawing/2014/chart" uri="{C3380CC4-5D6E-409C-BE32-E72D297353CC}">
              <c16:uniqueId val="{00000001-9693-463C-9386-A782A9DA43FC}"/>
            </c:ext>
          </c:extLst>
        </c:ser>
        <c:ser>
          <c:idx val="2"/>
          <c:order val="2"/>
          <c:tx>
            <c:strRef>
              <c:f>'15.Household (per capita)'!$Z$13</c:f>
              <c:strCache>
                <c:ptCount val="1"/>
                <c:pt idx="0">
                  <c:v>LPG</c:v>
                </c:pt>
              </c:strCache>
            </c:strRef>
          </c:tx>
          <c:spPr>
            <a:ln>
              <a:solidFill>
                <a:sysClr val="windowText" lastClr="000000"/>
              </a:solidFill>
            </a:ln>
          </c:spPr>
          <c:invertIfNegative val="0"/>
          <c:cat>
            <c:numRef>
              <c:f>'15.Household (per capita)'!$AA$9:$BE$9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'15.Household (per capita)'!$AA$13:$BE$13</c:f>
              <c:numCache>
                <c:formatCode>#,##0_);[Red]\(#,##0\)</c:formatCode>
                <c:ptCount val="28"/>
                <c:pt idx="0">
                  <c:v>106.37036993466666</c:v>
                </c:pt>
                <c:pt idx="1">
                  <c:v>109.30570706871087</c:v>
                </c:pt>
                <c:pt idx="2">
                  <c:v>110.60489173748417</c:v>
                </c:pt>
                <c:pt idx="3">
                  <c:v>116.8857781200735</c:v>
                </c:pt>
                <c:pt idx="4">
                  <c:v>119.60632862087226</c:v>
                </c:pt>
                <c:pt idx="5">
                  <c:v>121.92002304213867</c:v>
                </c:pt>
                <c:pt idx="6">
                  <c:v>124.07519541367461</c:v>
                </c:pt>
                <c:pt idx="7">
                  <c:v>119.61332689136566</c:v>
                </c:pt>
                <c:pt idx="8">
                  <c:v>123.94840283298296</c:v>
                </c:pt>
                <c:pt idx="9">
                  <c:v>124.46348376832921</c:v>
                </c:pt>
                <c:pt idx="10">
                  <c:v>124.92935300550182</c:v>
                </c:pt>
                <c:pt idx="11">
                  <c:v>119.90509207802231</c:v>
                </c:pt>
                <c:pt idx="12">
                  <c:v>120.35777945448145</c:v>
                </c:pt>
                <c:pt idx="13">
                  <c:v>126.26858112909314</c:v>
                </c:pt>
                <c:pt idx="14">
                  <c:v>116.24626011963173</c:v>
                </c:pt>
                <c:pt idx="15">
                  <c:v>112.93544526455614</c:v>
                </c:pt>
                <c:pt idx="16">
                  <c:v>112.32779281729565</c:v>
                </c:pt>
                <c:pt idx="17">
                  <c:v>114.16883728616278</c:v>
                </c:pt>
                <c:pt idx="18">
                  <c:v>107.55242751323536</c:v>
                </c:pt>
                <c:pt idx="19">
                  <c:v>105.08940197928956</c:v>
                </c:pt>
                <c:pt idx="20">
                  <c:v>110.83354043396102</c:v>
                </c:pt>
                <c:pt idx="21">
                  <c:v>101.9164892093209</c:v>
                </c:pt>
                <c:pt idx="22">
                  <c:v>108.00184372896963</c:v>
                </c:pt>
                <c:pt idx="23">
                  <c:v>105.66157046104871</c:v>
                </c:pt>
                <c:pt idx="24" formatCode="#,##0.0_);[Red]\(#,##0.0\)">
                  <c:v>99.316716538921398</c:v>
                </c:pt>
                <c:pt idx="25" formatCode="#,##0.0_);[Red]\(#,##0.0\)">
                  <c:v>97.40282743934344</c:v>
                </c:pt>
                <c:pt idx="26" formatCode="#,##0.0_);[Red]\(#,##0.0\)">
                  <c:v>92.390126109999429</c:v>
                </c:pt>
                <c:pt idx="27" formatCode="#,##0.0_);[Red]\(#,##0.0\)">
                  <c:v>98.807034376393361</c:v>
                </c:pt>
              </c:numCache>
            </c:numRef>
          </c:val>
          <c:extLst>
            <c:ext xmlns:c16="http://schemas.microsoft.com/office/drawing/2014/chart" uri="{C3380CC4-5D6E-409C-BE32-E72D297353CC}">
              <c16:uniqueId val="{00000002-9693-463C-9386-A782A9DA43FC}"/>
            </c:ext>
          </c:extLst>
        </c:ser>
        <c:ser>
          <c:idx val="3"/>
          <c:order val="3"/>
          <c:tx>
            <c:strRef>
              <c:f>'15.Household (per capita)'!$Z$14</c:f>
              <c:strCache>
                <c:ptCount val="1"/>
                <c:pt idx="0">
                  <c:v>Town Gas</c:v>
                </c:pt>
              </c:strCache>
            </c:strRef>
          </c:tx>
          <c:spPr>
            <a:ln>
              <a:solidFill>
                <a:sysClr val="windowText" lastClr="000000"/>
              </a:solidFill>
            </a:ln>
          </c:spPr>
          <c:invertIfNegative val="0"/>
          <c:cat>
            <c:numRef>
              <c:f>'15.Household (per capita)'!$AA$9:$BE$9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'15.Household (per capita)'!$AA$14:$BE$14</c:f>
              <c:numCache>
                <c:formatCode>#,##0_);[Red]\(#,##0\)</c:formatCode>
                <c:ptCount val="28"/>
                <c:pt idx="0">
                  <c:v>147.78094949102078</c:v>
                </c:pt>
                <c:pt idx="1">
                  <c:v>154.86734289713604</c:v>
                </c:pt>
                <c:pt idx="2">
                  <c:v>160.45127565920251</c:v>
                </c:pt>
                <c:pt idx="3">
                  <c:v>168.85814255947261</c:v>
                </c:pt>
                <c:pt idx="4">
                  <c:v>157.52179755609498</c:v>
                </c:pt>
                <c:pt idx="5">
                  <c:v>168.89549857420857</c:v>
                </c:pt>
                <c:pt idx="6">
                  <c:v>170.66935160567974</c:v>
                </c:pt>
                <c:pt idx="7">
                  <c:v>167.61667805016432</c:v>
                </c:pt>
                <c:pt idx="8">
                  <c:v>166.24581241811379</c:v>
                </c:pt>
                <c:pt idx="9">
                  <c:v>170.31226110943575</c:v>
                </c:pt>
                <c:pt idx="10">
                  <c:v>173.27012646307304</c:v>
                </c:pt>
                <c:pt idx="11">
                  <c:v>169.99371872857063</c:v>
                </c:pt>
                <c:pt idx="12">
                  <c:v>174.95060019024208</c:v>
                </c:pt>
                <c:pt idx="13">
                  <c:v>174.9330916059306</c:v>
                </c:pt>
                <c:pt idx="14">
                  <c:v>169.98895848506891</c:v>
                </c:pt>
                <c:pt idx="15">
                  <c:v>177.62813599330488</c:v>
                </c:pt>
                <c:pt idx="16">
                  <c:v>173.6597848520795</c:v>
                </c:pt>
                <c:pt idx="17">
                  <c:v>174.95813774733119</c:v>
                </c:pt>
                <c:pt idx="18">
                  <c:v>170.67223705090399</c:v>
                </c:pt>
                <c:pt idx="19">
                  <c:v>170.24502184549954</c:v>
                </c:pt>
                <c:pt idx="20">
                  <c:v>172.61265592525723</c:v>
                </c:pt>
                <c:pt idx="21">
                  <c:v>172.79222784710976</c:v>
                </c:pt>
                <c:pt idx="22">
                  <c:v>173.10420664859109</c:v>
                </c:pt>
                <c:pt idx="23">
                  <c:v>169.27402828423971</c:v>
                </c:pt>
                <c:pt idx="24">
                  <c:v>169.80469457995031</c:v>
                </c:pt>
                <c:pt idx="25">
                  <c:v>162.93575263796376</c:v>
                </c:pt>
                <c:pt idx="26">
                  <c:v>166.50465938208447</c:v>
                </c:pt>
                <c:pt idx="27">
                  <c:v>175.08421919741903</c:v>
                </c:pt>
              </c:numCache>
            </c:numRef>
          </c:val>
          <c:extLst>
            <c:ext xmlns:c16="http://schemas.microsoft.com/office/drawing/2014/chart" uri="{C3380CC4-5D6E-409C-BE32-E72D297353CC}">
              <c16:uniqueId val="{00000003-9693-463C-9386-A782A9DA43FC}"/>
            </c:ext>
          </c:extLst>
        </c:ser>
        <c:ser>
          <c:idx val="4"/>
          <c:order val="4"/>
          <c:tx>
            <c:strRef>
              <c:f>'15.Household (per capita)'!$Z$15</c:f>
              <c:strCache>
                <c:ptCount val="1"/>
                <c:pt idx="0">
                  <c:v>Electricity</c:v>
                </c:pt>
              </c:strCache>
            </c:strRef>
          </c:tx>
          <c:spPr>
            <a:ln>
              <a:solidFill>
                <a:sysClr val="windowText" lastClr="000000"/>
              </a:solidFill>
            </a:ln>
          </c:spPr>
          <c:invertIfNegative val="0"/>
          <c:cat>
            <c:numRef>
              <c:f>'15.Household (per capita)'!$AA$9:$BE$9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'15.Household (per capita)'!$AA$15:$BE$15</c:f>
              <c:numCache>
                <c:formatCode>#,##0_);[Red]\(#,##0\)</c:formatCode>
                <c:ptCount val="28"/>
                <c:pt idx="0">
                  <c:v>585.62526674305582</c:v>
                </c:pt>
                <c:pt idx="1">
                  <c:v>589.00156157775507</c:v>
                </c:pt>
                <c:pt idx="2">
                  <c:v>618.43232767880238</c:v>
                </c:pt>
                <c:pt idx="3">
                  <c:v>584.80777284563214</c:v>
                </c:pt>
                <c:pt idx="4">
                  <c:v>673.69266419768996</c:v>
                </c:pt>
                <c:pt idx="5">
                  <c:v>658.892933119291</c:v>
                </c:pt>
                <c:pt idx="6">
                  <c:v>659.94933307878046</c:v>
                </c:pt>
                <c:pt idx="7">
                  <c:v>644.66800616581872</c:v>
                </c:pt>
                <c:pt idx="8">
                  <c:v>622.1809247035402</c:v>
                </c:pt>
                <c:pt idx="9">
                  <c:v>663.23914528930879</c:v>
                </c:pt>
                <c:pt idx="10">
                  <c:v>656.168287791534</c:v>
                </c:pt>
                <c:pt idx="11">
                  <c:v>658.23205715448944</c:v>
                </c:pt>
                <c:pt idx="12">
                  <c:v>720.38873229766398</c:v>
                </c:pt>
                <c:pt idx="13">
                  <c:v>765.12342385547481</c:v>
                </c:pt>
                <c:pt idx="14">
                  <c:v>751.2679443089595</c:v>
                </c:pt>
                <c:pt idx="15">
                  <c:v>782.64419318332943</c:v>
                </c:pt>
                <c:pt idx="16">
                  <c:v>748.48952883053948</c:v>
                </c:pt>
                <c:pt idx="17">
                  <c:v>838.20016883735013</c:v>
                </c:pt>
                <c:pt idx="18">
                  <c:v>829.36338661930131</c:v>
                </c:pt>
                <c:pt idx="19">
                  <c:v>784.57072797384728</c:v>
                </c:pt>
                <c:pt idx="20">
                  <c:v>894.62458590320603</c:v>
                </c:pt>
                <c:pt idx="21">
                  <c:v>1026.3857003063906</c:v>
                </c:pt>
                <c:pt idx="22">
                  <c:v>1169.0696768674075</c:v>
                </c:pt>
                <c:pt idx="23">
                  <c:v>1157.1275253859135</c:v>
                </c:pt>
                <c:pt idx="24">
                  <c:v>1066.0896901996487</c:v>
                </c:pt>
                <c:pt idx="25">
                  <c:v>1033.9371997329213</c:v>
                </c:pt>
                <c:pt idx="26">
                  <c:v>1014.9650071291788</c:v>
                </c:pt>
                <c:pt idx="27">
                  <c:v>996.85207212066803</c:v>
                </c:pt>
              </c:numCache>
            </c:numRef>
          </c:val>
          <c:extLst>
            <c:ext xmlns:c16="http://schemas.microsoft.com/office/drawing/2014/chart" uri="{C3380CC4-5D6E-409C-BE32-E72D297353CC}">
              <c16:uniqueId val="{00000004-9693-463C-9386-A782A9DA43FC}"/>
            </c:ext>
          </c:extLst>
        </c:ser>
        <c:ser>
          <c:idx val="5"/>
          <c:order val="5"/>
          <c:tx>
            <c:strRef>
              <c:f>'15.Household (per capita)'!$Z$16</c:f>
              <c:strCache>
                <c:ptCount val="1"/>
                <c:pt idx="0">
                  <c:v>Heat</c:v>
                </c:pt>
              </c:strCache>
            </c:strRef>
          </c:tx>
          <c:spPr>
            <a:ln>
              <a:solidFill>
                <a:sysClr val="windowText" lastClr="000000"/>
              </a:solidFill>
            </a:ln>
          </c:spPr>
          <c:invertIfNegative val="0"/>
          <c:cat>
            <c:numRef>
              <c:f>'15.Household (per capita)'!$AA$9:$BE$9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'15.Household (per capita)'!$AA$16:$BE$16</c:f>
              <c:numCache>
                <c:formatCode>#,##0.00_);[Red]\(#,##0.00\)</c:formatCode>
                <c:ptCount val="28"/>
                <c:pt idx="0">
                  <c:v>0.87673902570916884</c:v>
                </c:pt>
                <c:pt idx="1">
                  <c:v>0.78460668670234657</c:v>
                </c:pt>
                <c:pt idx="2">
                  <c:v>0.80418915642853472</c:v>
                </c:pt>
                <c:pt idx="3">
                  <c:v>0.76525669942824748</c:v>
                </c:pt>
                <c:pt idx="4">
                  <c:v>0.71970907602182754</c:v>
                </c:pt>
                <c:pt idx="5">
                  <c:v>0.68867717617694224</c:v>
                </c:pt>
                <c:pt idx="6">
                  <c:v>0.65739492529708043</c:v>
                </c:pt>
                <c:pt idx="7">
                  <c:v>0.60378932477769864</c:v>
                </c:pt>
                <c:pt idx="8">
                  <c:v>0.58755871431247664</c:v>
                </c:pt>
                <c:pt idx="9">
                  <c:v>0.60075608083756149</c:v>
                </c:pt>
                <c:pt idx="10">
                  <c:v>0.58393604570287139</c:v>
                </c:pt>
                <c:pt idx="11">
                  <c:v>0.54791221873840545</c:v>
                </c:pt>
                <c:pt idx="12">
                  <c:v>0.57358962885106701</c:v>
                </c:pt>
                <c:pt idx="13">
                  <c:v>0.58424557553538725</c:v>
                </c:pt>
                <c:pt idx="14">
                  <c:v>0.56413889045836452</c:v>
                </c:pt>
                <c:pt idx="15">
                  <c:v>0.60348141394624188</c:v>
                </c:pt>
                <c:pt idx="16">
                  <c:v>0.57061679976900859</c:v>
                </c:pt>
                <c:pt idx="17">
                  <c:v>0.61223182178830471</c:v>
                </c:pt>
                <c:pt idx="18">
                  <c:v>0.58753233920225834</c:v>
                </c:pt>
                <c:pt idx="19">
                  <c:v>0.55294604729686581</c:v>
                </c:pt>
                <c:pt idx="20">
                  <c:v>0.55116993163776928</c:v>
                </c:pt>
                <c:pt idx="21">
                  <c:v>0.57043860496235743</c:v>
                </c:pt>
                <c:pt idx="22">
                  <c:v>0.57103078606207036</c:v>
                </c:pt>
                <c:pt idx="23">
                  <c:v>0.55790116364530029</c:v>
                </c:pt>
                <c:pt idx="24">
                  <c:v>0.51730199501350271</c:v>
                </c:pt>
                <c:pt idx="25">
                  <c:v>0.49387544928864352</c:v>
                </c:pt>
                <c:pt idx="26">
                  <c:v>0.49653000162988276</c:v>
                </c:pt>
                <c:pt idx="27">
                  <c:v>0.49008609845302681</c:v>
                </c:pt>
              </c:numCache>
            </c:numRef>
          </c:val>
          <c:extLst>
            <c:ext xmlns:c16="http://schemas.microsoft.com/office/drawing/2014/chart" uri="{C3380CC4-5D6E-409C-BE32-E72D297353CC}">
              <c16:uniqueId val="{00000005-9693-463C-9386-A782A9DA43FC}"/>
            </c:ext>
          </c:extLst>
        </c:ser>
        <c:ser>
          <c:idx val="6"/>
          <c:order val="6"/>
          <c:tx>
            <c:strRef>
              <c:f>'15.Household (per capita)'!$Z$17</c:f>
              <c:strCache>
                <c:ptCount val="1"/>
                <c:pt idx="0">
                  <c:v>Gasoline</c:v>
                </c:pt>
              </c:strCache>
            </c:strRef>
          </c:tx>
          <c:spPr>
            <a:ln>
              <a:solidFill>
                <a:sysClr val="windowText" lastClr="000000"/>
              </a:solidFill>
            </a:ln>
          </c:spPr>
          <c:invertIfNegative val="0"/>
          <c:cat>
            <c:numRef>
              <c:f>'15.Household (per capita)'!$AA$9:$BE$9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'15.Household (per capita)'!$AA$17:$BE$17</c:f>
              <c:numCache>
                <c:formatCode>#,##0_);[Red]\(#,##0\)</c:formatCode>
                <c:ptCount val="28"/>
                <c:pt idx="0">
                  <c:v>344.84443716911125</c:v>
                </c:pt>
                <c:pt idx="1">
                  <c:v>337.63919729990141</c:v>
                </c:pt>
                <c:pt idx="2">
                  <c:v>383.43838022891271</c:v>
                </c:pt>
                <c:pt idx="3">
                  <c:v>403.51481385431322</c:v>
                </c:pt>
                <c:pt idx="4">
                  <c:v>437.75824927976771</c:v>
                </c:pt>
                <c:pt idx="5">
                  <c:v>435.69383751640623</c:v>
                </c:pt>
                <c:pt idx="6">
                  <c:v>468.98583346997515</c:v>
                </c:pt>
                <c:pt idx="7">
                  <c:v>431.54165783107146</c:v>
                </c:pt>
                <c:pt idx="8">
                  <c:v>464.42114945623672</c:v>
                </c:pt>
                <c:pt idx="9">
                  <c:v>494.67286466417511</c:v>
                </c:pt>
                <c:pt idx="10">
                  <c:v>518.02023998110826</c:v>
                </c:pt>
                <c:pt idx="11">
                  <c:v>517.04771886034268</c:v>
                </c:pt>
                <c:pt idx="12">
                  <c:v>535.01994281125167</c:v>
                </c:pt>
                <c:pt idx="13">
                  <c:v>552.48367453680999</c:v>
                </c:pt>
                <c:pt idx="14">
                  <c:v>546.44606688264105</c:v>
                </c:pt>
                <c:pt idx="15">
                  <c:v>540.51660176677728</c:v>
                </c:pt>
                <c:pt idx="16">
                  <c:v>536.36088672129347</c:v>
                </c:pt>
                <c:pt idx="17">
                  <c:v>533.60394610864489</c:v>
                </c:pt>
                <c:pt idx="18">
                  <c:v>541.93487035374187</c:v>
                </c:pt>
                <c:pt idx="19">
                  <c:v>518.17489162039396</c:v>
                </c:pt>
                <c:pt idx="20">
                  <c:v>517.74322886175446</c:v>
                </c:pt>
                <c:pt idx="21">
                  <c:v>503.6828709575683</c:v>
                </c:pt>
                <c:pt idx="22">
                  <c:v>517.73923285960359</c:v>
                </c:pt>
                <c:pt idx="23">
                  <c:v>497.70186979272523</c:v>
                </c:pt>
                <c:pt idx="24">
                  <c:v>466.83869760881691</c:v>
                </c:pt>
                <c:pt idx="25">
                  <c:v>467.69336354779682</c:v>
                </c:pt>
                <c:pt idx="26">
                  <c:v>448.30262154381899</c:v>
                </c:pt>
                <c:pt idx="27">
                  <c:v>457.30311180048062</c:v>
                </c:pt>
              </c:numCache>
            </c:numRef>
          </c:val>
          <c:extLst>
            <c:ext xmlns:c16="http://schemas.microsoft.com/office/drawing/2014/chart" uri="{C3380CC4-5D6E-409C-BE32-E72D297353CC}">
              <c16:uniqueId val="{00000006-9693-463C-9386-A782A9DA43FC}"/>
            </c:ext>
          </c:extLst>
        </c:ser>
        <c:ser>
          <c:idx val="7"/>
          <c:order val="7"/>
          <c:tx>
            <c:strRef>
              <c:f>'15.Household (per capita)'!$Z$18</c:f>
              <c:strCache>
                <c:ptCount val="1"/>
                <c:pt idx="0">
                  <c:v>Diesel Oil</c:v>
                </c:pt>
              </c:strCache>
            </c:strRef>
          </c:tx>
          <c:spPr>
            <a:ln>
              <a:solidFill>
                <a:sysClr val="windowText" lastClr="000000"/>
              </a:solidFill>
            </a:ln>
          </c:spPr>
          <c:invertIfNegative val="0"/>
          <c:cat>
            <c:numRef>
              <c:f>'15.Household (per capita)'!$AA$9:$BE$9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'15.Household (per capita)'!$AA$18:$BE$18</c:f>
              <c:numCache>
                <c:formatCode>#,##0.0_);[Red]\(#,##0.0\)</c:formatCode>
                <c:ptCount val="28"/>
                <c:pt idx="0">
                  <c:v>54.569993850823053</c:v>
                </c:pt>
                <c:pt idx="1">
                  <c:v>59.459956813427901</c:v>
                </c:pt>
                <c:pt idx="2">
                  <c:v>72.947488329360411</c:v>
                </c:pt>
                <c:pt idx="3">
                  <c:v>84.598831641961539</c:v>
                </c:pt>
                <c:pt idx="4" formatCode="#,##0_);[Red]\(#,##0\)">
                  <c:v>100.37926308687702</c:v>
                </c:pt>
                <c:pt idx="5" formatCode="#,##0_);[Red]\(#,##0\)">
                  <c:v>103.91951565699634</c:v>
                </c:pt>
                <c:pt idx="6" formatCode="#,##0_);[Red]\(#,##0\)">
                  <c:v>112.61384628810178</c:v>
                </c:pt>
                <c:pt idx="7" formatCode="#,##0_);[Red]\(#,##0\)">
                  <c:v>99.875539330318801</c:v>
                </c:pt>
                <c:pt idx="8" formatCode="#,##0_);[Red]\(#,##0\)">
                  <c:v>101.51918215588539</c:v>
                </c:pt>
                <c:pt idx="9" formatCode="#,##0_);[Red]\(#,##0\)">
                  <c:v>100.6551071939644</c:v>
                </c:pt>
                <c:pt idx="10">
                  <c:v>93.121919346075998</c:v>
                </c:pt>
                <c:pt idx="11">
                  <c:v>86.816213967913001</c:v>
                </c:pt>
                <c:pt idx="12">
                  <c:v>77.79775072452027</c:v>
                </c:pt>
                <c:pt idx="13">
                  <c:v>70.582609100274524</c:v>
                </c:pt>
                <c:pt idx="14">
                  <c:v>64.907000174620393</c:v>
                </c:pt>
                <c:pt idx="15">
                  <c:v>56.014325206884813</c:v>
                </c:pt>
                <c:pt idx="16">
                  <c:v>44.909679386218826</c:v>
                </c:pt>
                <c:pt idx="17">
                  <c:v>37.555229675057589</c:v>
                </c:pt>
                <c:pt idx="18">
                  <c:v>31.730650204486331</c:v>
                </c:pt>
                <c:pt idx="19">
                  <c:v>24.654873507926272</c:v>
                </c:pt>
                <c:pt idx="20">
                  <c:v>22.746144783956741</c:v>
                </c:pt>
                <c:pt idx="21">
                  <c:v>21.577216267353862</c:v>
                </c:pt>
                <c:pt idx="22">
                  <c:v>20.267800647844197</c:v>
                </c:pt>
                <c:pt idx="23">
                  <c:v>20.390710209010667</c:v>
                </c:pt>
                <c:pt idx="24">
                  <c:v>19.373402137478521</c:v>
                </c:pt>
                <c:pt idx="25">
                  <c:v>20.479834221745808</c:v>
                </c:pt>
                <c:pt idx="26">
                  <c:v>19.82903217476483</c:v>
                </c:pt>
                <c:pt idx="27">
                  <c:v>21.168824033509203</c:v>
                </c:pt>
              </c:numCache>
            </c:numRef>
          </c:val>
          <c:extLst>
            <c:ext xmlns:c16="http://schemas.microsoft.com/office/drawing/2014/chart" uri="{C3380CC4-5D6E-409C-BE32-E72D297353CC}">
              <c16:uniqueId val="{00000007-9693-463C-9386-A782A9DA43FC}"/>
            </c:ext>
          </c:extLst>
        </c:ser>
        <c:ser>
          <c:idx val="8"/>
          <c:order val="8"/>
          <c:tx>
            <c:strRef>
              <c:f>'15.Household (per capita)'!$Z$19</c:f>
              <c:strCache>
                <c:ptCount val="1"/>
                <c:pt idx="0">
                  <c:v>Municipal Solid Waste</c:v>
                </c:pt>
              </c:strCache>
            </c:strRef>
          </c:tx>
          <c:spPr>
            <a:ln>
              <a:solidFill>
                <a:sysClr val="windowText" lastClr="000000"/>
              </a:solidFill>
            </a:ln>
          </c:spPr>
          <c:invertIfNegative val="0"/>
          <c:cat>
            <c:numRef>
              <c:f>'15.Household (per capita)'!$AA$9:$BE$9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'15.Household (per capita)'!$AA$19:$BE$19</c:f>
              <c:numCache>
                <c:formatCode>#,##0.0_);[Red]\(#,##0.0\)</c:formatCode>
                <c:ptCount val="28"/>
                <c:pt idx="0">
                  <c:v>71.192026971668525</c:v>
                </c:pt>
                <c:pt idx="1">
                  <c:v>71.209508985804248</c:v>
                </c:pt>
                <c:pt idx="2">
                  <c:v>73.546870530701028</c:v>
                </c:pt>
                <c:pt idx="3">
                  <c:v>73.250799966278052</c:v>
                </c:pt>
                <c:pt idx="4">
                  <c:v>81.541010279271632</c:v>
                </c:pt>
                <c:pt idx="5">
                  <c:v>87.93578942458538</c:v>
                </c:pt>
                <c:pt idx="6">
                  <c:v>90.577297584098247</c:v>
                </c:pt>
                <c:pt idx="7">
                  <c:v>91.839124791394951</c:v>
                </c:pt>
                <c:pt idx="8">
                  <c:v>93.355732370322343</c:v>
                </c:pt>
                <c:pt idx="9">
                  <c:v>94.090007117502381</c:v>
                </c:pt>
                <c:pt idx="10">
                  <c:v>97.110944303015486</c:v>
                </c:pt>
                <c:pt idx="11" formatCode="#,##0_);[Red]\(#,##0\)">
                  <c:v>99.972920400880454</c:v>
                </c:pt>
                <c:pt idx="12" formatCode="#,##0_);[Red]\(#,##0\)">
                  <c:v>102.29189477977067</c:v>
                </c:pt>
                <c:pt idx="13" formatCode="#,##0_);[Red]\(#,##0\)">
                  <c:v>102.15229347897811</c:v>
                </c:pt>
                <c:pt idx="14">
                  <c:v>97.093192536748219</c:v>
                </c:pt>
                <c:pt idx="15">
                  <c:v>89.817291170698169</c:v>
                </c:pt>
                <c:pt idx="16">
                  <c:v>81.266815583804245</c:v>
                </c:pt>
                <c:pt idx="17">
                  <c:v>78.58589160626785</c:v>
                </c:pt>
                <c:pt idx="18">
                  <c:v>76.914165879928589</c:v>
                </c:pt>
                <c:pt idx="19">
                  <c:v>60.910633237009158</c:v>
                </c:pt>
                <c:pt idx="20">
                  <c:v>58.878927248357165</c:v>
                </c:pt>
                <c:pt idx="21">
                  <c:v>63.916950690265487</c:v>
                </c:pt>
                <c:pt idx="22">
                  <c:v>72.517409634889134</c:v>
                </c:pt>
                <c:pt idx="23">
                  <c:v>70.18017405670858</c:v>
                </c:pt>
                <c:pt idx="24">
                  <c:v>64.659416165079577</c:v>
                </c:pt>
                <c:pt idx="25">
                  <c:v>61.909693786068701</c:v>
                </c:pt>
                <c:pt idx="26">
                  <c:v>70.317301704531971</c:v>
                </c:pt>
                <c:pt idx="27">
                  <c:v>71.409896087137994</c:v>
                </c:pt>
              </c:numCache>
            </c:numRef>
          </c:val>
          <c:extLst>
            <c:ext xmlns:c16="http://schemas.microsoft.com/office/drawing/2014/chart" uri="{C3380CC4-5D6E-409C-BE32-E72D297353CC}">
              <c16:uniqueId val="{00000008-9693-463C-9386-A782A9DA43FC}"/>
            </c:ext>
          </c:extLst>
        </c:ser>
        <c:ser>
          <c:idx val="9"/>
          <c:order val="9"/>
          <c:tx>
            <c:strRef>
              <c:f>'15.Household (per capita)'!$Z$20</c:f>
              <c:strCache>
                <c:ptCount val="1"/>
                <c:pt idx="0">
                  <c:v>Water and Waste Water</c:v>
                </c:pt>
              </c:strCache>
            </c:strRef>
          </c:tx>
          <c:spPr>
            <a:ln>
              <a:solidFill>
                <a:sysClr val="windowText" lastClr="000000"/>
              </a:solidFill>
            </a:ln>
          </c:spPr>
          <c:invertIfNegative val="0"/>
          <c:cat>
            <c:numRef>
              <c:f>'15.Household (per capita)'!$AA$9:$BE$9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'15.Household (per capita)'!$AA$20:$BE$20</c:f>
              <c:numCache>
                <c:formatCode>#,##0.0_);[Red]\(#,##0.0\)</c:formatCode>
                <c:ptCount val="28"/>
                <c:pt idx="0">
                  <c:v>16.960147661202868</c:v>
                </c:pt>
                <c:pt idx="1">
                  <c:v>21.408023866782841</c:v>
                </c:pt>
                <c:pt idx="2">
                  <c:v>25.760230054035048</c:v>
                </c:pt>
                <c:pt idx="3">
                  <c:v>27.9060892010027</c:v>
                </c:pt>
                <c:pt idx="4">
                  <c:v>35.175146819098316</c:v>
                </c:pt>
                <c:pt idx="5">
                  <c:v>37.065948987773872</c:v>
                </c:pt>
                <c:pt idx="6">
                  <c:v>34.399046630193602</c:v>
                </c:pt>
                <c:pt idx="7">
                  <c:v>31.498056021089667</c:v>
                </c:pt>
                <c:pt idx="8">
                  <c:v>29.488556104445358</c:v>
                </c:pt>
                <c:pt idx="9">
                  <c:v>28.665269222651123</c:v>
                </c:pt>
                <c:pt idx="10">
                  <c:v>27.775593873634808</c:v>
                </c:pt>
                <c:pt idx="11">
                  <c:v>26.296461757760213</c:v>
                </c:pt>
                <c:pt idx="12">
                  <c:v>27.073740798732224</c:v>
                </c:pt>
                <c:pt idx="13">
                  <c:v>27.271185177181799</c:v>
                </c:pt>
                <c:pt idx="14">
                  <c:v>26.159305206375347</c:v>
                </c:pt>
                <c:pt idx="15">
                  <c:v>25.231619422374287</c:v>
                </c:pt>
                <c:pt idx="16">
                  <c:v>24.594934299606802</c:v>
                </c:pt>
                <c:pt idx="17">
                  <c:v>27.460282752285952</c:v>
                </c:pt>
                <c:pt idx="18">
                  <c:v>32.338303346160238</c:v>
                </c:pt>
                <c:pt idx="19">
                  <c:v>34.997469073315976</c:v>
                </c:pt>
                <c:pt idx="20">
                  <c:v>34.772000410782589</c:v>
                </c:pt>
                <c:pt idx="21">
                  <c:v>37.974534161287011</c:v>
                </c:pt>
                <c:pt idx="22">
                  <c:v>50.049261506207152</c:v>
                </c:pt>
                <c:pt idx="23">
                  <c:v>43.575711604841899</c:v>
                </c:pt>
                <c:pt idx="24">
                  <c:v>43.964092747842955</c:v>
                </c:pt>
                <c:pt idx="25">
                  <c:v>38.285676423715039</c:v>
                </c:pt>
                <c:pt idx="26">
                  <c:v>35.149779629675301</c:v>
                </c:pt>
                <c:pt idx="27">
                  <c:v>36.077569647283504</c:v>
                </c:pt>
              </c:numCache>
            </c:numRef>
          </c:val>
          <c:extLst>
            <c:ext xmlns:c16="http://schemas.microsoft.com/office/drawing/2014/chart" uri="{C3380CC4-5D6E-409C-BE32-E72D297353CC}">
              <c16:uniqueId val="{00000009-9693-463C-9386-A782A9DA43FC}"/>
            </c:ext>
          </c:extLst>
        </c:ser>
        <c:dLbls>
          <c:showLegendKey val="0"/>
          <c:showVal val="0"/>
          <c:showCatName val="0"/>
          <c:showSerName val="0"/>
          <c:showPercent val="0"/>
          <c:showBubbleSize val="0"/>
        </c:dLbls>
        <c:gapWidth val="40"/>
        <c:overlap val="100"/>
        <c:axId val="137575424"/>
        <c:axId val="137585408"/>
      </c:barChart>
      <c:lineChart>
        <c:grouping val="standard"/>
        <c:varyColors val="0"/>
        <c:ser>
          <c:idx val="10"/>
          <c:order val="10"/>
          <c:tx>
            <c:strRef>
              <c:f>'15.Household (per capita)'!$Y$10</c:f>
              <c:strCache>
                <c:ptCount val="1"/>
                <c:pt idx="0">
                  <c:v>Total</c:v>
                </c:pt>
              </c:strCache>
            </c:strRef>
          </c:tx>
          <c:spPr>
            <a:ln>
              <a:noFill/>
            </a:ln>
          </c:spPr>
          <c:marker>
            <c:symbol val="none"/>
          </c:marker>
          <c:dLbls>
            <c:dLbl>
              <c:idx val="18"/>
              <c:layout>
                <c:manualLayout>
                  <c:x val="-2.4874946187282202E-2"/>
                  <c:y val="-4.2935558981053286E-2"/>
                </c:manualLayout>
              </c:layout>
              <c:dLblPos val="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9693-463C-9386-A782A9DA43FC}"/>
                </c:ext>
              </c:extLst>
            </c:dLbl>
            <c:spPr>
              <a:noFill/>
              <a:ln>
                <a:noFill/>
              </a:ln>
              <a:effectLst/>
            </c:spPr>
            <c:txPr>
              <a:bodyPr rot="-5400000" vertOverflow="clip" horzOverflow="clip" vert="horz"/>
              <a:lstStyle/>
              <a:p>
                <a:pPr>
                  <a:defRPr/>
                </a:pPr>
                <a:endParaRPr lang="ja-JP"/>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numRef>
              <c:f>'15.Household (per capita)'!$AA$9:$BE$9</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'15.Household (per capita)'!$AA$10:$BE$10</c:f>
              <c:numCache>
                <c:formatCode>#,##0_);[Red]\(#,##0\)</c:formatCode>
                <c:ptCount val="28"/>
                <c:pt idx="0">
                  <c:v>1544.6348839094892</c:v>
                </c:pt>
                <c:pt idx="1">
                  <c:v>1557.3501924967029</c:v>
                </c:pt>
                <c:pt idx="2">
                  <c:v>1674.4040924686699</c:v>
                </c:pt>
                <c:pt idx="3">
                  <c:v>1700.2501637619653</c:v>
                </c:pt>
                <c:pt idx="4">
                  <c:v>1838.8530249154578</c:v>
                </c:pt>
                <c:pt idx="5">
                  <c:v>1861.5641283023624</c:v>
                </c:pt>
                <c:pt idx="6">
                  <c:v>1922.4101648577569</c:v>
                </c:pt>
                <c:pt idx="7">
                  <c:v>1828.9718928520861</c:v>
                </c:pt>
                <c:pt idx="8">
                  <c:v>1839.5376713321473</c:v>
                </c:pt>
                <c:pt idx="9">
                  <c:v>1923.4125252018084</c:v>
                </c:pt>
                <c:pt idx="10">
                  <c:v>1961.8230561776004</c:v>
                </c:pt>
                <c:pt idx="11">
                  <c:v>1927.3619926045526</c:v>
                </c:pt>
                <c:pt idx="12">
                  <c:v>2022.6964502660935</c:v>
                </c:pt>
                <c:pt idx="13">
                  <c:v>2050.0537611955565</c:v>
                </c:pt>
                <c:pt idx="14">
                  <c:v>2018.6233150394692</c:v>
                </c:pt>
                <c:pt idx="15">
                  <c:v>2045.7908093126271</c:v>
                </c:pt>
                <c:pt idx="16">
                  <c:v>1953.1788046473077</c:v>
                </c:pt>
                <c:pt idx="17">
                  <c:v>2026.8540354048791</c:v>
                </c:pt>
                <c:pt idx="18">
                  <c:v>1994.6162972694115</c:v>
                </c:pt>
                <c:pt idx="19">
                  <c:v>1903.0456298189549</c:v>
                </c:pt>
                <c:pt idx="20">
                  <c:v>2030.7862258518601</c:v>
                </c:pt>
                <c:pt idx="21">
                  <c:v>2143.3423009798225</c:v>
                </c:pt>
                <c:pt idx="22">
                  <c:v>2321.0454655148878</c:v>
                </c:pt>
                <c:pt idx="23">
                  <c:v>2262.9459758011972</c:v>
                </c:pt>
                <c:pt idx="24">
                  <c:v>2117.3924179119235</c:v>
                </c:pt>
                <c:pt idx="25">
                  <c:v>2058.6421830446448</c:v>
                </c:pt>
                <c:pt idx="26">
                  <c:v>2027.9959218818769</c:v>
                </c:pt>
                <c:pt idx="27">
                  <c:v>2051.0497268557483</c:v>
                </c:pt>
              </c:numCache>
            </c:numRef>
          </c:val>
          <c:smooth val="0"/>
          <c:extLst>
            <c:ext xmlns:c16="http://schemas.microsoft.com/office/drawing/2014/chart" uri="{C3380CC4-5D6E-409C-BE32-E72D297353CC}">
              <c16:uniqueId val="{0000000B-9693-463C-9386-A782A9DA43FC}"/>
            </c:ext>
          </c:extLst>
        </c:ser>
        <c:dLbls>
          <c:showLegendKey val="0"/>
          <c:showVal val="0"/>
          <c:showCatName val="0"/>
          <c:showSerName val="0"/>
          <c:showPercent val="0"/>
          <c:showBubbleSize val="0"/>
        </c:dLbls>
        <c:marker val="1"/>
        <c:smooth val="0"/>
        <c:axId val="137575424"/>
        <c:axId val="137585408"/>
      </c:lineChart>
      <c:catAx>
        <c:axId val="137575424"/>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37585408"/>
        <c:crosses val="autoZero"/>
        <c:auto val="1"/>
        <c:lblAlgn val="ctr"/>
        <c:lblOffset val="100"/>
        <c:noMultiLvlLbl val="0"/>
      </c:catAx>
      <c:valAx>
        <c:axId val="137585408"/>
        <c:scaling>
          <c:orientation val="minMax"/>
        </c:scaling>
        <c:delete val="0"/>
        <c:axPos val="l"/>
        <c:numFmt formatCode="#,##0_);[Red]\(#,##0\)" sourceLinked="0"/>
        <c:majorTickMark val="out"/>
        <c:minorTickMark val="none"/>
        <c:tickLblPos val="nextTo"/>
        <c:spPr>
          <a:ln>
            <a:solidFill>
              <a:sysClr val="windowText" lastClr="000000"/>
            </a:solidFill>
          </a:ln>
        </c:spPr>
        <c:txPr>
          <a:bodyPr/>
          <a:lstStyle/>
          <a:p>
            <a:pPr>
              <a:defRPr sz="1200"/>
            </a:pPr>
            <a:endParaRPr lang="ja-JP"/>
          </a:p>
        </c:txPr>
        <c:crossAx val="137575424"/>
        <c:crosses val="autoZero"/>
        <c:crossBetween val="between"/>
      </c:valAx>
    </c:plotArea>
    <c:legend>
      <c:legendPos val="r"/>
      <c:legendEntry>
        <c:idx val="10"/>
        <c:delete val="1"/>
      </c:legendEntry>
      <c:layout>
        <c:manualLayout>
          <c:xMode val="edge"/>
          <c:yMode val="edge"/>
          <c:x val="0.85243217872026777"/>
          <c:y val="0.21632797324488068"/>
          <c:w val="0.14601427234397873"/>
          <c:h val="0.58804689036943891"/>
        </c:manualLayout>
      </c:layout>
      <c:overlay val="0"/>
      <c:txPr>
        <a:bodyPr/>
        <a:lstStyle/>
        <a:p>
          <a:pPr>
            <a:defRPr sz="1100"/>
          </a:pPr>
          <a:endParaRPr lang="ja-JP"/>
        </a:p>
      </c:txPr>
    </c:legend>
    <c:plotVisOnly val="1"/>
    <c:dispBlanksAs val="gap"/>
    <c:showDLblsOverMax val="0"/>
  </c:chart>
  <c:spPr>
    <a:noFill/>
    <a:ln>
      <a:noFill/>
    </a:ln>
  </c:spPr>
  <c:printSettings>
    <c:headerFooter/>
    <c:pageMargins b="0.75000000000000133" l="0.70000000000000062" r="0.70000000000000062" t="0.75000000000000133" header="0.30000000000000032" footer="0.30000000000000032"/>
    <c:pageSetup/>
  </c:printSettings>
  <c:userShapes r:id="rId2"/>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Times New Roman" panose="02020603050405020304" pitchFamily="18" charset="0"/>
                <a:cs typeface="Times New Roman" panose="02020603050405020304" pitchFamily="18" charset="0"/>
              </a:defRPr>
            </a:pPr>
            <a:r>
              <a:rPr lang="en-US" altLang="ja-JP" sz="1800" b="1" i="0" baseline="0">
                <a:effectLst/>
                <a:latin typeface="Times New Roman" panose="02020603050405020304" pitchFamily="18" charset="0"/>
                <a:cs typeface="Times New Roman" panose="02020603050405020304" pitchFamily="18" charset="0"/>
              </a:rPr>
              <a:t>CO</a:t>
            </a:r>
            <a:r>
              <a:rPr lang="en-US" altLang="ja-JP" sz="1800" b="1" i="0" baseline="-25000">
                <a:effectLst/>
                <a:latin typeface="Times New Roman" panose="02020603050405020304" pitchFamily="18" charset="0"/>
                <a:cs typeface="Times New Roman" panose="02020603050405020304" pitchFamily="18" charset="0"/>
              </a:rPr>
              <a:t>2</a:t>
            </a:r>
            <a:r>
              <a:rPr lang="en-US" altLang="ja-JP" sz="1800" b="1" i="0" baseline="0">
                <a:effectLst/>
                <a:latin typeface="Times New Roman" panose="02020603050405020304" pitchFamily="18" charset="0"/>
                <a:cs typeface="Times New Roman" panose="02020603050405020304" pitchFamily="18" charset="0"/>
              </a:rPr>
              <a:t> emissions per capita (by purpose)</a:t>
            </a:r>
            <a:endParaRPr lang="ja-JP" altLang="ja-JP" sz="1600">
              <a:effectLst/>
              <a:latin typeface="Times New Roman" panose="02020603050405020304" pitchFamily="18" charset="0"/>
              <a:cs typeface="Times New Roman" panose="02020603050405020304" pitchFamily="18" charset="0"/>
            </a:endParaRPr>
          </a:p>
        </c:rich>
      </c:tx>
      <c:layout>
        <c:manualLayout>
          <c:xMode val="edge"/>
          <c:yMode val="edge"/>
          <c:x val="0.22043058512021979"/>
          <c:y val="1.3793105944991573E-2"/>
        </c:manualLayout>
      </c:layout>
      <c:overlay val="0"/>
    </c:title>
    <c:autoTitleDeleted val="0"/>
    <c:plotArea>
      <c:layout>
        <c:manualLayout>
          <c:layoutTarget val="inner"/>
          <c:xMode val="edge"/>
          <c:yMode val="edge"/>
          <c:x val="0.12124013888888906"/>
          <c:y val="0.14932407407407408"/>
          <c:w val="0.72296416666666652"/>
          <c:h val="0.66274537037037295"/>
        </c:manualLayout>
      </c:layout>
      <c:barChart>
        <c:barDir val="col"/>
        <c:grouping val="stacked"/>
        <c:varyColors val="0"/>
        <c:ser>
          <c:idx val="0"/>
          <c:order val="0"/>
          <c:tx>
            <c:strRef>
              <c:f>'15.Household (per capita)'!$Z$39</c:f>
              <c:strCache>
                <c:ptCount val="1"/>
                <c:pt idx="0">
                  <c:v>Heating</c:v>
                </c:pt>
              </c:strCache>
            </c:strRef>
          </c:tx>
          <c:spPr>
            <a:ln>
              <a:solidFill>
                <a:sysClr val="windowText" lastClr="000000"/>
              </a:solidFill>
            </a:ln>
          </c:spPr>
          <c:invertIfNegative val="0"/>
          <c:cat>
            <c:numRef>
              <c:f>'15.Household (per capita)'!$AA$37:$BE$37</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'15.Household (per capita)'!$AA$39:$BE$39</c:f>
              <c:numCache>
                <c:formatCode>#,##0_);[Red]\(#,##0\)</c:formatCode>
                <c:ptCount val="28"/>
                <c:pt idx="0">
                  <c:v>215.19668284852688</c:v>
                </c:pt>
                <c:pt idx="1">
                  <c:v>216.06155321225759</c:v>
                </c:pt>
                <c:pt idx="2">
                  <c:v>226.83819981634912</c:v>
                </c:pt>
                <c:pt idx="3">
                  <c:v>242.0437736625029</c:v>
                </c:pt>
                <c:pt idx="4">
                  <c:v>252.75789521985067</c:v>
                </c:pt>
                <c:pt idx="5">
                  <c:v>269.54557721631198</c:v>
                </c:pt>
                <c:pt idx="6">
                  <c:v>266.133582801871</c:v>
                </c:pt>
                <c:pt idx="7">
                  <c:v>234.92123289304732</c:v>
                </c:pt>
                <c:pt idx="8">
                  <c:v>250.29653659877437</c:v>
                </c:pt>
                <c:pt idx="9">
                  <c:v>268.33162945394434</c:v>
                </c:pt>
                <c:pt idx="10">
                  <c:v>283.20182253439373</c:v>
                </c:pt>
                <c:pt idx="11">
                  <c:v>255.58068075955327</c:v>
                </c:pt>
                <c:pt idx="12">
                  <c:v>290.05152486975857</c:v>
                </c:pt>
                <c:pt idx="13">
                  <c:v>255.42201465420749</c:v>
                </c:pt>
                <c:pt idx="14">
                  <c:v>275.97394035426578</c:v>
                </c:pt>
                <c:pt idx="15">
                  <c:v>306.43948000260127</c:v>
                </c:pt>
                <c:pt idx="16">
                  <c:v>255.98370937829026</c:v>
                </c:pt>
                <c:pt idx="17">
                  <c:v>277.22240347019135</c:v>
                </c:pt>
                <c:pt idx="18">
                  <c:v>260.87819581156282</c:v>
                </c:pt>
                <c:pt idx="19">
                  <c:v>260.61439460497564</c:v>
                </c:pt>
                <c:pt idx="20">
                  <c:v>302.19667337581274</c:v>
                </c:pt>
                <c:pt idx="21">
                  <c:v>309.18667425737664</c:v>
                </c:pt>
                <c:pt idx="22">
                  <c:v>317.28894499841755</c:v>
                </c:pt>
                <c:pt idx="23">
                  <c:v>302.08294726638485</c:v>
                </c:pt>
                <c:pt idx="24">
                  <c:v>284.02836273494574</c:v>
                </c:pt>
                <c:pt idx="25">
                  <c:v>270.59610423826359</c:v>
                </c:pt>
                <c:pt idx="26">
                  <c:v>281.50649436318895</c:v>
                </c:pt>
                <c:pt idx="27">
                  <c:v>322.19571111066915</c:v>
                </c:pt>
              </c:numCache>
            </c:numRef>
          </c:val>
          <c:extLst>
            <c:ext xmlns:c16="http://schemas.microsoft.com/office/drawing/2014/chart" uri="{C3380CC4-5D6E-409C-BE32-E72D297353CC}">
              <c16:uniqueId val="{00000000-A65F-4226-AC3B-747B466089ED}"/>
            </c:ext>
          </c:extLst>
        </c:ser>
        <c:ser>
          <c:idx val="1"/>
          <c:order val="1"/>
          <c:tx>
            <c:strRef>
              <c:f>'15.Household (per capita)'!$Z$40</c:f>
              <c:strCache>
                <c:ptCount val="1"/>
                <c:pt idx="0">
                  <c:v>Cooling</c:v>
                </c:pt>
              </c:strCache>
            </c:strRef>
          </c:tx>
          <c:spPr>
            <a:ln>
              <a:solidFill>
                <a:sysClr val="windowText" lastClr="000000"/>
              </a:solidFill>
            </a:ln>
          </c:spPr>
          <c:invertIfNegative val="0"/>
          <c:cat>
            <c:numRef>
              <c:f>'15.Household (per capita)'!$AA$37:$BE$37</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'15.Household (per capita)'!$AA$40:$BE$40</c:f>
              <c:numCache>
                <c:formatCode>#,##0.0_);[Red]\(#,##0.0\)</c:formatCode>
                <c:ptCount val="28"/>
                <c:pt idx="0">
                  <c:v>35.183411462876563</c:v>
                </c:pt>
                <c:pt idx="1">
                  <c:v>26.721624021512945</c:v>
                </c:pt>
                <c:pt idx="2">
                  <c:v>30.326960846961271</c:v>
                </c:pt>
                <c:pt idx="3">
                  <c:v>17.467788858821343</c:v>
                </c:pt>
                <c:pt idx="4">
                  <c:v>52.488654819132513</c:v>
                </c:pt>
                <c:pt idx="5">
                  <c:v>40.06831817017995</c:v>
                </c:pt>
                <c:pt idx="6">
                  <c:v>32.002427220099847</c:v>
                </c:pt>
                <c:pt idx="7">
                  <c:v>33.650521728564783</c:v>
                </c:pt>
                <c:pt idx="8">
                  <c:v>36.520505213239055</c:v>
                </c:pt>
                <c:pt idx="9">
                  <c:v>40.853116290024438</c:v>
                </c:pt>
                <c:pt idx="10">
                  <c:v>41.304882419228072</c:v>
                </c:pt>
                <c:pt idx="11">
                  <c:v>36.932607123881716</c:v>
                </c:pt>
                <c:pt idx="12">
                  <c:v>40.745977729716081</c:v>
                </c:pt>
                <c:pt idx="13">
                  <c:v>32.642516156371435</c:v>
                </c:pt>
                <c:pt idx="14">
                  <c:v>46.730665910274496</c:v>
                </c:pt>
                <c:pt idx="15">
                  <c:v>43.398961491162815</c:v>
                </c:pt>
                <c:pt idx="16">
                  <c:v>37.799279423148917</c:v>
                </c:pt>
                <c:pt idx="17">
                  <c:v>47.107475270618394</c:v>
                </c:pt>
                <c:pt idx="18">
                  <c:v>38.221141777206967</c:v>
                </c:pt>
                <c:pt idx="19">
                  <c:v>29.472216465338821</c:v>
                </c:pt>
                <c:pt idx="20">
                  <c:v>53.845743101384194</c:v>
                </c:pt>
                <c:pt idx="21">
                  <c:v>48.727177187751906</c:v>
                </c:pt>
                <c:pt idx="22">
                  <c:v>53.720926070493555</c:v>
                </c:pt>
                <c:pt idx="23">
                  <c:v>58.195633324550897</c:v>
                </c:pt>
                <c:pt idx="24">
                  <c:v>42.211423038779401</c:v>
                </c:pt>
                <c:pt idx="25">
                  <c:v>43.195821800841024</c:v>
                </c:pt>
                <c:pt idx="26">
                  <c:v>45.500961997114302</c:v>
                </c:pt>
                <c:pt idx="27">
                  <c:v>48.112451412386022</c:v>
                </c:pt>
              </c:numCache>
            </c:numRef>
          </c:val>
          <c:extLst>
            <c:ext xmlns:c16="http://schemas.microsoft.com/office/drawing/2014/chart" uri="{C3380CC4-5D6E-409C-BE32-E72D297353CC}">
              <c16:uniqueId val="{00000001-A65F-4226-AC3B-747B466089ED}"/>
            </c:ext>
          </c:extLst>
        </c:ser>
        <c:ser>
          <c:idx val="2"/>
          <c:order val="2"/>
          <c:tx>
            <c:strRef>
              <c:f>'15.Household (per capita)'!$Z$41</c:f>
              <c:strCache>
                <c:ptCount val="1"/>
                <c:pt idx="0">
                  <c:v>Hot Water</c:v>
                </c:pt>
              </c:strCache>
            </c:strRef>
          </c:tx>
          <c:spPr>
            <a:ln>
              <a:solidFill>
                <a:sysClr val="windowText" lastClr="000000"/>
              </a:solidFill>
            </a:ln>
          </c:spPr>
          <c:invertIfNegative val="0"/>
          <c:cat>
            <c:numRef>
              <c:f>'15.Household (per capita)'!$AA$37:$BE$37</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'15.Household (per capita)'!$AA$41:$BE$41</c:f>
              <c:numCache>
                <c:formatCode>#,##0_);[Red]\(#,##0\)</c:formatCode>
                <c:ptCount val="28"/>
                <c:pt idx="0">
                  <c:v>266.69631696095092</c:v>
                </c:pt>
                <c:pt idx="1">
                  <c:v>271.930815601983</c:v>
                </c:pt>
                <c:pt idx="2">
                  <c:v>289.77944602897946</c:v>
                </c:pt>
                <c:pt idx="3">
                  <c:v>308.52534539554802</c:v>
                </c:pt>
                <c:pt idx="4">
                  <c:v>280.50455772442695</c:v>
                </c:pt>
                <c:pt idx="5">
                  <c:v>293.18647329245795</c:v>
                </c:pt>
                <c:pt idx="6">
                  <c:v>307.75517788369979</c:v>
                </c:pt>
                <c:pt idx="7">
                  <c:v>308.7615002521834</c:v>
                </c:pt>
                <c:pt idx="8">
                  <c:v>279.68955218867438</c:v>
                </c:pt>
                <c:pt idx="9">
                  <c:v>280.3892323084732</c:v>
                </c:pt>
                <c:pt idx="10">
                  <c:v>295.25955622353524</c:v>
                </c:pt>
                <c:pt idx="11">
                  <c:v>295.37597484201279</c:v>
                </c:pt>
                <c:pt idx="12">
                  <c:v>294.14906111301804</c:v>
                </c:pt>
                <c:pt idx="13">
                  <c:v>307.22530695221633</c:v>
                </c:pt>
                <c:pt idx="14">
                  <c:v>293.82959907042499</c:v>
                </c:pt>
                <c:pt idx="15">
                  <c:v>302.66499693122483</c:v>
                </c:pt>
                <c:pt idx="16">
                  <c:v>303.33781567847035</c:v>
                </c:pt>
                <c:pt idx="17">
                  <c:v>302.39694225655359</c:v>
                </c:pt>
                <c:pt idx="18">
                  <c:v>286.82588493213802</c:v>
                </c:pt>
                <c:pt idx="19">
                  <c:v>281.32834895963992</c:v>
                </c:pt>
                <c:pt idx="20">
                  <c:v>295.32553935413205</c:v>
                </c:pt>
                <c:pt idx="21">
                  <c:v>303.27720277673012</c:v>
                </c:pt>
                <c:pt idx="22">
                  <c:v>316.5110848102172</c:v>
                </c:pt>
                <c:pt idx="23">
                  <c:v>303.83644941981782</c:v>
                </c:pt>
                <c:pt idx="24">
                  <c:v>288.27988769186254</c:v>
                </c:pt>
                <c:pt idx="25">
                  <c:v>296.49254514782763</c:v>
                </c:pt>
                <c:pt idx="26">
                  <c:v>295.587885863662</c:v>
                </c:pt>
                <c:pt idx="27">
                  <c:v>309.09501683879301</c:v>
                </c:pt>
              </c:numCache>
            </c:numRef>
          </c:val>
          <c:extLst>
            <c:ext xmlns:c16="http://schemas.microsoft.com/office/drawing/2014/chart" uri="{C3380CC4-5D6E-409C-BE32-E72D297353CC}">
              <c16:uniqueId val="{00000002-A65F-4226-AC3B-747B466089ED}"/>
            </c:ext>
          </c:extLst>
        </c:ser>
        <c:ser>
          <c:idx val="3"/>
          <c:order val="3"/>
          <c:tx>
            <c:strRef>
              <c:f>'15.Household (per capita)'!$Z$42</c:f>
              <c:strCache>
                <c:ptCount val="1"/>
                <c:pt idx="0">
                  <c:v>Cooking</c:v>
                </c:pt>
              </c:strCache>
            </c:strRef>
          </c:tx>
          <c:spPr>
            <a:ln>
              <a:solidFill>
                <a:sysClr val="windowText" lastClr="000000"/>
              </a:solidFill>
            </a:ln>
          </c:spPr>
          <c:invertIfNegative val="0"/>
          <c:cat>
            <c:numRef>
              <c:f>'15.Household (per capita)'!$AA$37:$BE$37</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'15.Household (per capita)'!$AA$42:$BE$42</c:f>
              <c:numCache>
                <c:formatCode>#,##0.0_);[Red]\(#,##0.0\)</c:formatCode>
                <c:ptCount val="28"/>
                <c:pt idx="0">
                  <c:v>76.96569400860696</c:v>
                </c:pt>
                <c:pt idx="1">
                  <c:v>76.428172611698542</c:v>
                </c:pt>
                <c:pt idx="2">
                  <c:v>77.125198013375766</c:v>
                </c:pt>
                <c:pt idx="3">
                  <c:v>77.262049773811356</c:v>
                </c:pt>
                <c:pt idx="4">
                  <c:v>82.537629682248834</c:v>
                </c:pt>
                <c:pt idx="5">
                  <c:v>81.050521866137245</c:v>
                </c:pt>
                <c:pt idx="6">
                  <c:v>78.314162622935342</c:v>
                </c:pt>
                <c:pt idx="7">
                  <c:v>78.966151199966035</c:v>
                </c:pt>
                <c:pt idx="8">
                  <c:v>87.448414183539043</c:v>
                </c:pt>
                <c:pt idx="9">
                  <c:v>91.389566126805249</c:v>
                </c:pt>
                <c:pt idx="10">
                  <c:v>89.480714619073751</c:v>
                </c:pt>
                <c:pt idx="11">
                  <c:v>84.102563403201714</c:v>
                </c:pt>
                <c:pt idx="12">
                  <c:v>85.183673141941853</c:v>
                </c:pt>
                <c:pt idx="13">
                  <c:v>91.435890721206874</c:v>
                </c:pt>
                <c:pt idx="14">
                  <c:v>88.543346522883525</c:v>
                </c:pt>
                <c:pt idx="15">
                  <c:v>85.500077329947814</c:v>
                </c:pt>
                <c:pt idx="16">
                  <c:v>86.784882933886209</c:v>
                </c:pt>
                <c:pt idx="17">
                  <c:v>89.317630459340464</c:v>
                </c:pt>
                <c:pt idx="18">
                  <c:v>91.762200761721104</c:v>
                </c:pt>
                <c:pt idx="19">
                  <c:v>89.72864813730034</c:v>
                </c:pt>
                <c:pt idx="20">
                  <c:v>93.707084311778118</c:v>
                </c:pt>
                <c:pt idx="21" formatCode="#,##0_);[Red]\(#,##0\)">
                  <c:v>100.50717311223458</c:v>
                </c:pt>
                <c:pt idx="22" formatCode="#,##0_);[Red]\(#,##0\)">
                  <c:v>109.32296492061464</c:v>
                </c:pt>
                <c:pt idx="23" formatCode="#,##0_);[Red]\(#,##0\)">
                  <c:v>110.74986605607477</c:v>
                </c:pt>
                <c:pt idx="24" formatCode="#,##0_);[Red]\(#,##0\)">
                  <c:v>109.53771663687428</c:v>
                </c:pt>
                <c:pt idx="25" formatCode="#,##0_);[Red]\(#,##0\)">
                  <c:v>110.84300183240543</c:v>
                </c:pt>
                <c:pt idx="26" formatCode="#,##0_);[Red]\(#,##0\)">
                  <c:v>110.63605983365309</c:v>
                </c:pt>
                <c:pt idx="27" formatCode="#,##0_);[Red]\(#,##0\)">
                  <c:v>114.48289765023173</c:v>
                </c:pt>
              </c:numCache>
            </c:numRef>
          </c:val>
          <c:extLst>
            <c:ext xmlns:c16="http://schemas.microsoft.com/office/drawing/2014/chart" uri="{C3380CC4-5D6E-409C-BE32-E72D297353CC}">
              <c16:uniqueId val="{00000003-A65F-4226-AC3B-747B466089ED}"/>
            </c:ext>
          </c:extLst>
        </c:ser>
        <c:ser>
          <c:idx val="4"/>
          <c:order val="4"/>
          <c:tx>
            <c:strRef>
              <c:f>'15.Household (per capita)'!$Z$43</c:f>
              <c:strCache>
                <c:ptCount val="1"/>
                <c:pt idx="0">
                  <c:v>Power etc.</c:v>
                </c:pt>
              </c:strCache>
            </c:strRef>
          </c:tx>
          <c:spPr>
            <a:ln>
              <a:solidFill>
                <a:sysClr val="windowText" lastClr="000000"/>
              </a:solidFill>
            </a:ln>
          </c:spPr>
          <c:invertIfNegative val="0"/>
          <c:cat>
            <c:numRef>
              <c:f>'15.Household (per capita)'!$AA$37:$BE$37</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'15.Household (per capita)'!$AA$43:$BE$43</c:f>
              <c:numCache>
                <c:formatCode>#,##0_);[Red]\(#,##0\)</c:formatCode>
                <c:ptCount val="28"/>
                <c:pt idx="0">
                  <c:v>463.02617297572209</c:v>
                </c:pt>
                <c:pt idx="1">
                  <c:v>476.49134008333448</c:v>
                </c:pt>
                <c:pt idx="2">
                  <c:v>494.64131861999527</c:v>
                </c:pt>
                <c:pt idx="3">
                  <c:v>465.68067140772615</c:v>
                </c:pt>
                <c:pt idx="4">
                  <c:v>515.71061800478412</c:v>
                </c:pt>
                <c:pt idx="5">
                  <c:v>513.09814617151346</c:v>
                </c:pt>
                <c:pt idx="6">
                  <c:v>531.62879035678213</c:v>
                </c:pt>
                <c:pt idx="7">
                  <c:v>517.91810880444973</c:v>
                </c:pt>
                <c:pt idx="8">
                  <c:v>496.79804306103085</c:v>
                </c:pt>
                <c:pt idx="9">
                  <c:v>524.36573282426809</c:v>
                </c:pt>
                <c:pt idx="10">
                  <c:v>516.54738287753514</c:v>
                </c:pt>
                <c:pt idx="11">
                  <c:v>525.23685148900677</c:v>
                </c:pt>
                <c:pt idx="12">
                  <c:v>570.38288429738418</c:v>
                </c:pt>
                <c:pt idx="13">
                  <c:v>610.83827041830966</c:v>
                </c:pt>
                <c:pt idx="14">
                  <c:v>578.94019838123575</c:v>
                </c:pt>
                <c:pt idx="15">
                  <c:v>596.20745599095585</c:v>
                </c:pt>
                <c:pt idx="16">
                  <c:v>582.14080124258874</c:v>
                </c:pt>
                <c:pt idx="17">
                  <c:v>633.60423380591897</c:v>
                </c:pt>
                <c:pt idx="18">
                  <c:v>634.01088420246549</c:v>
                </c:pt>
                <c:pt idx="19">
                  <c:v>603.16415421305487</c:v>
                </c:pt>
                <c:pt idx="20">
                  <c:v>651.57088440390248</c:v>
                </c:pt>
                <c:pt idx="21">
                  <c:v>754.49250156925427</c:v>
                </c:pt>
                <c:pt idx="22">
                  <c:v>863.62784006660115</c:v>
                </c:pt>
                <c:pt idx="23">
                  <c:v>856.23261407108305</c:v>
                </c:pt>
                <c:pt idx="24">
                  <c:v>798.49941915024351</c:v>
                </c:pt>
                <c:pt idx="25">
                  <c:v>749.14614204598104</c:v>
                </c:pt>
                <c:pt idx="26">
                  <c:v>721.16578477146766</c:v>
                </c:pt>
                <c:pt idx="27">
                  <c:v>671.2042482752571</c:v>
                </c:pt>
              </c:numCache>
            </c:numRef>
          </c:val>
          <c:extLst>
            <c:ext xmlns:c16="http://schemas.microsoft.com/office/drawing/2014/chart" uri="{C3380CC4-5D6E-409C-BE32-E72D297353CC}">
              <c16:uniqueId val="{00000004-A65F-4226-AC3B-747B466089ED}"/>
            </c:ext>
          </c:extLst>
        </c:ser>
        <c:ser>
          <c:idx val="5"/>
          <c:order val="5"/>
          <c:tx>
            <c:strRef>
              <c:f>'15.Household (per capita)'!$Z$44</c:f>
              <c:strCache>
                <c:ptCount val="1"/>
                <c:pt idx="0">
                  <c:v>Car</c:v>
                </c:pt>
              </c:strCache>
            </c:strRef>
          </c:tx>
          <c:spPr>
            <a:ln>
              <a:solidFill>
                <a:sysClr val="windowText" lastClr="000000"/>
              </a:solidFill>
            </a:ln>
          </c:spPr>
          <c:invertIfNegative val="0"/>
          <c:cat>
            <c:numRef>
              <c:f>'15.Household (per capita)'!$AA$37:$BE$37</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'15.Household (per capita)'!$AA$44:$BE$44</c:f>
              <c:numCache>
                <c:formatCode>#,##0_);[Red]\(#,##0\)</c:formatCode>
                <c:ptCount val="28"/>
                <c:pt idx="0">
                  <c:v>399.41443101993428</c:v>
                </c:pt>
                <c:pt idx="1">
                  <c:v>397.09915411332929</c:v>
                </c:pt>
                <c:pt idx="2">
                  <c:v>456.38586855827305</c:v>
                </c:pt>
                <c:pt idx="3">
                  <c:v>488.11364549627478</c:v>
                </c:pt>
                <c:pt idx="4">
                  <c:v>538.13751236664484</c:v>
                </c:pt>
                <c:pt idx="5">
                  <c:v>539.61335317340252</c:v>
                </c:pt>
                <c:pt idx="6">
                  <c:v>581.59967975807706</c:v>
                </c:pt>
                <c:pt idx="7">
                  <c:v>531.41719716139028</c:v>
                </c:pt>
                <c:pt idx="8">
                  <c:v>565.94033161212201</c:v>
                </c:pt>
                <c:pt idx="9">
                  <c:v>595.32797185813945</c:v>
                </c:pt>
                <c:pt idx="10">
                  <c:v>611.14215932718434</c:v>
                </c:pt>
                <c:pt idx="11">
                  <c:v>603.86393282825554</c:v>
                </c:pt>
                <c:pt idx="12">
                  <c:v>612.81769353577192</c:v>
                </c:pt>
                <c:pt idx="13">
                  <c:v>623.06628363708467</c:v>
                </c:pt>
                <c:pt idx="14">
                  <c:v>611.35306705726157</c:v>
                </c:pt>
                <c:pt idx="15">
                  <c:v>596.53092697366208</c:v>
                </c:pt>
                <c:pt idx="16">
                  <c:v>581.27056610751231</c:v>
                </c:pt>
                <c:pt idx="17">
                  <c:v>571.15917578370238</c:v>
                </c:pt>
                <c:pt idx="18">
                  <c:v>573.66552055822808</c:v>
                </c:pt>
                <c:pt idx="19">
                  <c:v>542.82976512832022</c:v>
                </c:pt>
                <c:pt idx="20">
                  <c:v>540.48937364571123</c:v>
                </c:pt>
                <c:pt idx="21">
                  <c:v>525.26008722492213</c:v>
                </c:pt>
                <c:pt idx="22">
                  <c:v>538.00703350744777</c:v>
                </c:pt>
                <c:pt idx="23">
                  <c:v>518.09258000173577</c:v>
                </c:pt>
                <c:pt idx="24">
                  <c:v>486.21209974629545</c:v>
                </c:pt>
                <c:pt idx="25">
                  <c:v>488.1731977695427</c:v>
                </c:pt>
                <c:pt idx="26">
                  <c:v>468.13165371858389</c:v>
                </c:pt>
                <c:pt idx="27">
                  <c:v>478.47193583398973</c:v>
                </c:pt>
              </c:numCache>
            </c:numRef>
          </c:val>
          <c:extLst>
            <c:ext xmlns:c16="http://schemas.microsoft.com/office/drawing/2014/chart" uri="{C3380CC4-5D6E-409C-BE32-E72D297353CC}">
              <c16:uniqueId val="{00000005-A65F-4226-AC3B-747B466089ED}"/>
            </c:ext>
          </c:extLst>
        </c:ser>
        <c:ser>
          <c:idx val="6"/>
          <c:order val="6"/>
          <c:tx>
            <c:strRef>
              <c:f>'15.Household (per capita)'!$Z$45</c:f>
              <c:strCache>
                <c:ptCount val="1"/>
                <c:pt idx="0">
                  <c:v>Municipal Solid Waste</c:v>
                </c:pt>
              </c:strCache>
            </c:strRef>
          </c:tx>
          <c:spPr>
            <a:ln>
              <a:solidFill>
                <a:sysClr val="windowText" lastClr="000000"/>
              </a:solidFill>
            </a:ln>
          </c:spPr>
          <c:invertIfNegative val="0"/>
          <c:cat>
            <c:numRef>
              <c:f>'15.Household (per capita)'!$AA$37:$BE$37</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'15.Household (per capita)'!$AA$45:$BE$45</c:f>
              <c:numCache>
                <c:formatCode>#,##0.0_);[Red]\(#,##0.0\)</c:formatCode>
                <c:ptCount val="28"/>
                <c:pt idx="0">
                  <c:v>71.192026971668525</c:v>
                </c:pt>
                <c:pt idx="1">
                  <c:v>71.209508985804248</c:v>
                </c:pt>
                <c:pt idx="2">
                  <c:v>73.546870530701028</c:v>
                </c:pt>
                <c:pt idx="3">
                  <c:v>73.250799966278052</c:v>
                </c:pt>
                <c:pt idx="4">
                  <c:v>81.541010279271632</c:v>
                </c:pt>
                <c:pt idx="5">
                  <c:v>87.93578942458538</c:v>
                </c:pt>
                <c:pt idx="6">
                  <c:v>90.577297584098261</c:v>
                </c:pt>
                <c:pt idx="7">
                  <c:v>91.839124791394951</c:v>
                </c:pt>
                <c:pt idx="8">
                  <c:v>93.355732370322343</c:v>
                </c:pt>
                <c:pt idx="9">
                  <c:v>94.090007117502381</c:v>
                </c:pt>
                <c:pt idx="10">
                  <c:v>97.110944303015486</c:v>
                </c:pt>
                <c:pt idx="11" formatCode="#,##0_);[Red]\(#,##0\)">
                  <c:v>99.972920400880454</c:v>
                </c:pt>
                <c:pt idx="12" formatCode="#,##0_);[Red]\(#,##0\)">
                  <c:v>102.29189477977067</c:v>
                </c:pt>
                <c:pt idx="13" formatCode="#,##0_);[Red]\(#,##0\)">
                  <c:v>102.15229347897811</c:v>
                </c:pt>
                <c:pt idx="14">
                  <c:v>97.093192536748219</c:v>
                </c:pt>
                <c:pt idx="15">
                  <c:v>89.817291170698169</c:v>
                </c:pt>
                <c:pt idx="16">
                  <c:v>81.266815583804245</c:v>
                </c:pt>
                <c:pt idx="17">
                  <c:v>78.58589160626785</c:v>
                </c:pt>
                <c:pt idx="18">
                  <c:v>76.914165879928589</c:v>
                </c:pt>
                <c:pt idx="19">
                  <c:v>60.910633237009165</c:v>
                </c:pt>
                <c:pt idx="20">
                  <c:v>58.878927248357165</c:v>
                </c:pt>
                <c:pt idx="21">
                  <c:v>63.916950690265487</c:v>
                </c:pt>
                <c:pt idx="22">
                  <c:v>72.517409634889134</c:v>
                </c:pt>
                <c:pt idx="23">
                  <c:v>70.180174056708566</c:v>
                </c:pt>
                <c:pt idx="24">
                  <c:v>64.659416165079577</c:v>
                </c:pt>
                <c:pt idx="25">
                  <c:v>61.909693786068701</c:v>
                </c:pt>
                <c:pt idx="26">
                  <c:v>70.317301704531971</c:v>
                </c:pt>
                <c:pt idx="27">
                  <c:v>71.40989608713798</c:v>
                </c:pt>
              </c:numCache>
            </c:numRef>
          </c:val>
          <c:extLst>
            <c:ext xmlns:c16="http://schemas.microsoft.com/office/drawing/2014/chart" uri="{C3380CC4-5D6E-409C-BE32-E72D297353CC}">
              <c16:uniqueId val="{00000006-A65F-4226-AC3B-747B466089ED}"/>
            </c:ext>
          </c:extLst>
        </c:ser>
        <c:ser>
          <c:idx val="7"/>
          <c:order val="7"/>
          <c:tx>
            <c:strRef>
              <c:f>'15.Household (per capita)'!$Z$46</c:f>
              <c:strCache>
                <c:ptCount val="1"/>
                <c:pt idx="0">
                  <c:v>Water and Waste Water</c:v>
                </c:pt>
              </c:strCache>
            </c:strRef>
          </c:tx>
          <c:spPr>
            <a:ln>
              <a:solidFill>
                <a:sysClr val="windowText" lastClr="000000"/>
              </a:solidFill>
            </a:ln>
          </c:spPr>
          <c:invertIfNegative val="0"/>
          <c:cat>
            <c:numRef>
              <c:f>'15.Household (per capita)'!$AA$37:$BE$37</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'15.Household (per capita)'!$AA$46:$BE$46</c:f>
              <c:numCache>
                <c:formatCode>#,##0.0_);[Red]\(#,##0.0\)</c:formatCode>
                <c:ptCount val="28"/>
                <c:pt idx="0">
                  <c:v>16.960147661202868</c:v>
                </c:pt>
                <c:pt idx="1">
                  <c:v>21.408023866782841</c:v>
                </c:pt>
                <c:pt idx="2">
                  <c:v>25.760230054035052</c:v>
                </c:pt>
                <c:pt idx="3">
                  <c:v>27.906089201002697</c:v>
                </c:pt>
                <c:pt idx="4">
                  <c:v>35.175146819098316</c:v>
                </c:pt>
                <c:pt idx="5">
                  <c:v>37.065948987773865</c:v>
                </c:pt>
                <c:pt idx="6">
                  <c:v>34.399046630193602</c:v>
                </c:pt>
                <c:pt idx="7">
                  <c:v>31.498056021089667</c:v>
                </c:pt>
                <c:pt idx="8">
                  <c:v>29.488556104445358</c:v>
                </c:pt>
                <c:pt idx="9">
                  <c:v>28.665269222651123</c:v>
                </c:pt>
                <c:pt idx="10">
                  <c:v>27.775593873634808</c:v>
                </c:pt>
                <c:pt idx="11">
                  <c:v>26.296461757760213</c:v>
                </c:pt>
                <c:pt idx="12">
                  <c:v>27.073740798732224</c:v>
                </c:pt>
                <c:pt idx="13">
                  <c:v>27.271185177181799</c:v>
                </c:pt>
                <c:pt idx="14">
                  <c:v>26.159305206375347</c:v>
                </c:pt>
                <c:pt idx="15">
                  <c:v>25.231619422374287</c:v>
                </c:pt>
                <c:pt idx="16">
                  <c:v>24.594934299606802</c:v>
                </c:pt>
                <c:pt idx="17">
                  <c:v>27.460282752285952</c:v>
                </c:pt>
                <c:pt idx="18">
                  <c:v>32.338303346160238</c:v>
                </c:pt>
                <c:pt idx="19">
                  <c:v>34.997469073315976</c:v>
                </c:pt>
                <c:pt idx="20">
                  <c:v>34.772000410782589</c:v>
                </c:pt>
                <c:pt idx="21">
                  <c:v>37.974534161287011</c:v>
                </c:pt>
                <c:pt idx="22">
                  <c:v>50.049261506207152</c:v>
                </c:pt>
                <c:pt idx="23">
                  <c:v>43.575711604841899</c:v>
                </c:pt>
                <c:pt idx="24">
                  <c:v>43.964092747842962</c:v>
                </c:pt>
                <c:pt idx="25">
                  <c:v>38.285676423715039</c:v>
                </c:pt>
                <c:pt idx="26">
                  <c:v>35.149779629675301</c:v>
                </c:pt>
                <c:pt idx="27">
                  <c:v>36.077569647283497</c:v>
                </c:pt>
              </c:numCache>
            </c:numRef>
          </c:val>
          <c:extLst>
            <c:ext xmlns:c16="http://schemas.microsoft.com/office/drawing/2014/chart" uri="{C3380CC4-5D6E-409C-BE32-E72D297353CC}">
              <c16:uniqueId val="{00000007-A65F-4226-AC3B-747B466089ED}"/>
            </c:ext>
          </c:extLst>
        </c:ser>
        <c:dLbls>
          <c:showLegendKey val="0"/>
          <c:showVal val="0"/>
          <c:showCatName val="0"/>
          <c:showSerName val="0"/>
          <c:showPercent val="0"/>
          <c:showBubbleSize val="0"/>
        </c:dLbls>
        <c:gapWidth val="40"/>
        <c:overlap val="100"/>
        <c:axId val="138055040"/>
        <c:axId val="138065024"/>
      </c:barChart>
      <c:lineChart>
        <c:grouping val="standard"/>
        <c:varyColors val="0"/>
        <c:ser>
          <c:idx val="10"/>
          <c:order val="8"/>
          <c:tx>
            <c:strRef>
              <c:f>'15.Household (per capita)'!$Y$38</c:f>
              <c:strCache>
                <c:ptCount val="1"/>
                <c:pt idx="0">
                  <c:v>Total</c:v>
                </c:pt>
              </c:strCache>
            </c:strRef>
          </c:tx>
          <c:spPr>
            <a:ln>
              <a:noFill/>
            </a:ln>
          </c:spPr>
          <c:marker>
            <c:symbol val="none"/>
          </c:marker>
          <c:dLbls>
            <c:spPr>
              <a:noFill/>
              <a:ln>
                <a:noFill/>
              </a:ln>
              <a:effectLst/>
            </c:spPr>
            <c:txPr>
              <a:bodyPr rot="-5400000" vert="horz"/>
              <a:lstStyle/>
              <a:p>
                <a:pPr>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'15.Household (per capita)'!$AA$37:$BE$37</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'15.Household (per capita)'!$AA$38:$BE$38</c:f>
              <c:numCache>
                <c:formatCode>#,##0_);[Red]\(#,##0\)</c:formatCode>
                <c:ptCount val="28"/>
                <c:pt idx="0">
                  <c:v>1544.6348839094892</c:v>
                </c:pt>
                <c:pt idx="1">
                  <c:v>1557.3501924967027</c:v>
                </c:pt>
                <c:pt idx="2">
                  <c:v>1674.4040924686701</c:v>
                </c:pt>
                <c:pt idx="3">
                  <c:v>1700.2501637619653</c:v>
                </c:pt>
                <c:pt idx="4">
                  <c:v>1838.8530249154578</c:v>
                </c:pt>
                <c:pt idx="5">
                  <c:v>1861.5641283023624</c:v>
                </c:pt>
                <c:pt idx="6">
                  <c:v>1922.4101648577569</c:v>
                </c:pt>
                <c:pt idx="7">
                  <c:v>1828.9718928520861</c:v>
                </c:pt>
                <c:pt idx="8">
                  <c:v>1839.5376713321473</c:v>
                </c:pt>
                <c:pt idx="9">
                  <c:v>1923.4125252018084</c:v>
                </c:pt>
                <c:pt idx="10">
                  <c:v>1961.8230561776006</c:v>
                </c:pt>
                <c:pt idx="11">
                  <c:v>1927.3619926045524</c:v>
                </c:pt>
                <c:pt idx="12">
                  <c:v>2022.6964502660935</c:v>
                </c:pt>
                <c:pt idx="13">
                  <c:v>2050.0537611955565</c:v>
                </c:pt>
                <c:pt idx="14">
                  <c:v>2018.6233150394696</c:v>
                </c:pt>
                <c:pt idx="15">
                  <c:v>2045.7908093126271</c:v>
                </c:pt>
                <c:pt idx="16">
                  <c:v>1953.178804647308</c:v>
                </c:pt>
                <c:pt idx="17">
                  <c:v>2026.8540354048787</c:v>
                </c:pt>
                <c:pt idx="18">
                  <c:v>1994.6162972694115</c:v>
                </c:pt>
                <c:pt idx="19">
                  <c:v>1903.0456298189549</c:v>
                </c:pt>
                <c:pt idx="20">
                  <c:v>2030.7862258518603</c:v>
                </c:pt>
                <c:pt idx="21">
                  <c:v>2143.3423009798221</c:v>
                </c:pt>
                <c:pt idx="22">
                  <c:v>2321.0454655148883</c:v>
                </c:pt>
                <c:pt idx="23">
                  <c:v>2262.9459758011972</c:v>
                </c:pt>
                <c:pt idx="24">
                  <c:v>2117.3924179119235</c:v>
                </c:pt>
                <c:pt idx="25">
                  <c:v>2058.6421830446448</c:v>
                </c:pt>
                <c:pt idx="26">
                  <c:v>2027.9959218818772</c:v>
                </c:pt>
                <c:pt idx="27">
                  <c:v>2051.0497268557478</c:v>
                </c:pt>
              </c:numCache>
            </c:numRef>
          </c:val>
          <c:smooth val="0"/>
          <c:extLst>
            <c:ext xmlns:c16="http://schemas.microsoft.com/office/drawing/2014/chart" uri="{C3380CC4-5D6E-409C-BE32-E72D297353CC}">
              <c16:uniqueId val="{00000008-A65F-4226-AC3B-747B466089ED}"/>
            </c:ext>
          </c:extLst>
        </c:ser>
        <c:dLbls>
          <c:showLegendKey val="0"/>
          <c:showVal val="0"/>
          <c:showCatName val="0"/>
          <c:showSerName val="0"/>
          <c:showPercent val="0"/>
          <c:showBubbleSize val="0"/>
        </c:dLbls>
        <c:marker val="1"/>
        <c:smooth val="0"/>
        <c:axId val="138055040"/>
        <c:axId val="138065024"/>
      </c:lineChart>
      <c:catAx>
        <c:axId val="138055040"/>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38065024"/>
        <c:crosses val="autoZero"/>
        <c:auto val="1"/>
        <c:lblAlgn val="ctr"/>
        <c:lblOffset val="100"/>
        <c:noMultiLvlLbl val="0"/>
      </c:catAx>
      <c:valAx>
        <c:axId val="138065024"/>
        <c:scaling>
          <c:orientation val="minMax"/>
        </c:scaling>
        <c:delete val="0"/>
        <c:axPos val="l"/>
        <c:numFmt formatCode="#,##0_);[Red]\(#,##0\)" sourceLinked="1"/>
        <c:majorTickMark val="out"/>
        <c:minorTickMark val="none"/>
        <c:tickLblPos val="nextTo"/>
        <c:spPr>
          <a:ln>
            <a:solidFill>
              <a:sysClr val="windowText" lastClr="000000"/>
            </a:solidFill>
          </a:ln>
        </c:spPr>
        <c:txPr>
          <a:bodyPr/>
          <a:lstStyle/>
          <a:p>
            <a:pPr>
              <a:defRPr sz="1200"/>
            </a:pPr>
            <a:endParaRPr lang="ja-JP"/>
          </a:p>
        </c:txPr>
        <c:crossAx val="138055040"/>
        <c:crosses val="autoZero"/>
        <c:crossBetween val="between"/>
      </c:valAx>
    </c:plotArea>
    <c:legend>
      <c:legendPos val="r"/>
      <c:legendEntry>
        <c:idx val="8"/>
        <c:delete val="1"/>
      </c:legendEntry>
      <c:layout>
        <c:manualLayout>
          <c:xMode val="edge"/>
          <c:yMode val="edge"/>
          <c:x val="0.84991584385285179"/>
          <c:y val="0.3565776500159703"/>
          <c:w val="0.14832020997375317"/>
          <c:h val="0.45252191931408203"/>
        </c:manualLayout>
      </c:layout>
      <c:overlay val="0"/>
      <c:txPr>
        <a:bodyPr/>
        <a:lstStyle/>
        <a:p>
          <a:pPr>
            <a:defRPr sz="1100"/>
          </a:pPr>
          <a:endParaRPr lang="ja-JP"/>
        </a:p>
      </c:txPr>
    </c:legend>
    <c:plotVisOnly val="1"/>
    <c:dispBlanksAs val="gap"/>
    <c:showDLblsOverMax val="0"/>
  </c:chart>
  <c:spPr>
    <a:noFill/>
    <a:ln>
      <a:noFill/>
    </a:ln>
  </c:spPr>
  <c:printSettings>
    <c:headerFooter/>
    <c:pageMargins b="0.75000000000000133" l="0.70000000000000062" r="0.70000000000000062" t="0.75000000000000133" header="0.30000000000000032" footer="0.30000000000000032"/>
    <c:pageSetup/>
  </c:printSettings>
  <c:userShapes r:id="rId2"/>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991364421416299E-2"/>
          <c:y val="0"/>
          <c:w val="0.8773747841105356"/>
          <c:h val="0"/>
        </c:manualLayout>
      </c:layout>
      <c:lineChart>
        <c:grouping val="standard"/>
        <c:varyColors val="0"/>
        <c:ser>
          <c:idx val="1"/>
          <c:order val="0"/>
          <c:spPr>
            <a:ln w="12700">
              <a:solidFill>
                <a:srgbClr val="000000"/>
              </a:solidFill>
              <a:prstDash val="solid"/>
            </a:ln>
          </c:spPr>
          <c:marker>
            <c:symbol val="square"/>
            <c:size val="7"/>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0-C0C2-4791-85D0-71C666065225}"/>
            </c:ext>
          </c:extLst>
        </c:ser>
        <c:ser>
          <c:idx val="2"/>
          <c:order val="1"/>
          <c:spPr>
            <a:ln w="12700">
              <a:solidFill>
                <a:srgbClr val="000000"/>
              </a:solidFill>
              <a:prstDash val="solid"/>
            </a:ln>
          </c:spPr>
          <c:marker>
            <c:symbol val="circle"/>
            <c:size val="7"/>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1-C0C2-4791-85D0-71C666065225}"/>
            </c:ext>
          </c:extLst>
        </c:ser>
        <c:ser>
          <c:idx val="3"/>
          <c:order val="2"/>
          <c:spPr>
            <a:ln w="12700">
              <a:solidFill>
                <a:srgbClr val="000000"/>
              </a:solidFill>
              <a:prstDash val="solid"/>
            </a:ln>
          </c:spPr>
          <c:marker>
            <c:symbol val="triangle"/>
            <c:size val="7"/>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C0C2-4791-85D0-71C666065225}"/>
            </c:ext>
          </c:extLst>
        </c:ser>
        <c:dLbls>
          <c:showLegendKey val="0"/>
          <c:showVal val="0"/>
          <c:showCatName val="0"/>
          <c:showSerName val="0"/>
          <c:showPercent val="0"/>
          <c:showBubbleSize val="0"/>
        </c:dLbls>
        <c:marker val="1"/>
        <c:smooth val="0"/>
        <c:axId val="181657984"/>
        <c:axId val="181659904"/>
      </c:lineChart>
      <c:catAx>
        <c:axId val="181657984"/>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1400" b="0" i="0" u="none" strike="noStrike" baseline="0">
                <a:solidFill>
                  <a:srgbClr val="000000"/>
                </a:solidFill>
                <a:latin typeface="Arial"/>
                <a:ea typeface="Arial"/>
                <a:cs typeface="Arial"/>
              </a:defRPr>
            </a:pPr>
            <a:endParaRPr lang="ja-JP"/>
          </a:p>
        </c:txPr>
        <c:crossAx val="181659904"/>
        <c:crosses val="autoZero"/>
        <c:auto val="1"/>
        <c:lblAlgn val="ctr"/>
        <c:lblOffset val="100"/>
        <c:tickLblSkip val="1"/>
        <c:tickMarkSkip val="1"/>
        <c:noMultiLvlLbl val="0"/>
      </c:catAx>
      <c:valAx>
        <c:axId val="181659904"/>
        <c:scaling>
          <c:orientation val="minMax"/>
          <c:min val="150"/>
        </c:scaling>
        <c:delete val="0"/>
        <c:axPos val="l"/>
        <c:majorGridlines>
          <c:spPr>
            <a:ln w="3175">
              <a:solidFill>
                <a:srgbClr val="000000"/>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ja-JP"/>
          </a:p>
        </c:txPr>
        <c:crossAx val="181657984"/>
        <c:crosses val="autoZero"/>
        <c:crossBetween val="between"/>
        <c:majorUnit val="50"/>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25" b="0" i="0" u="none" strike="noStrike" baseline="0">
          <a:solidFill>
            <a:srgbClr val="000000"/>
          </a:solidFill>
          <a:latin typeface="Century"/>
          <a:ea typeface="Century"/>
          <a:cs typeface="Century"/>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日本語用のフォントを使用)"/>
              </a:defRPr>
            </a:pPr>
            <a:r>
              <a:rPr lang="en-US" altLang="ja-JP" sz="1800" b="1" i="0" baseline="0">
                <a:effectLst/>
                <a:latin typeface="Century" panose="02040604050505020304" pitchFamily="18" charset="0"/>
              </a:rPr>
              <a:t>CO</a:t>
            </a:r>
            <a:r>
              <a:rPr lang="en-US" altLang="ja-JP" sz="1800" b="1" i="0" baseline="-25000">
                <a:effectLst/>
                <a:latin typeface="Century" panose="02040604050505020304" pitchFamily="18" charset="0"/>
              </a:rPr>
              <a:t>2</a:t>
            </a:r>
            <a:r>
              <a:rPr lang="en-US" altLang="ja-JP" sz="1800" b="1" i="0" baseline="0">
                <a:effectLst/>
                <a:latin typeface="Century" panose="02040604050505020304" pitchFamily="18" charset="0"/>
              </a:rPr>
              <a:t> emissions by sector (FY1990-2017)</a:t>
            </a:r>
            <a:endParaRPr lang="ja-JP" altLang="ja-JP" sz="1600">
              <a:effectLst/>
              <a:latin typeface="Century" panose="02040604050505020304" pitchFamily="18" charset="0"/>
            </a:endParaRPr>
          </a:p>
        </c:rich>
      </c:tx>
      <c:layout>
        <c:manualLayout>
          <c:xMode val="edge"/>
          <c:yMode val="edge"/>
          <c:x val="0.15756684591249875"/>
          <c:y val="5.3962296094964911E-2"/>
        </c:manualLayout>
      </c:layout>
      <c:overlay val="0"/>
    </c:title>
    <c:autoTitleDeleted val="0"/>
    <c:plotArea>
      <c:layout>
        <c:manualLayout>
          <c:layoutTarget val="inner"/>
          <c:xMode val="edge"/>
          <c:yMode val="edge"/>
          <c:x val="9.513324078059833E-2"/>
          <c:y val="0.13997767071656961"/>
          <c:w val="0.60445759892127526"/>
          <c:h val="0.75157152337365851"/>
        </c:manualLayout>
      </c:layout>
      <c:lineChart>
        <c:grouping val="standard"/>
        <c:varyColors val="0"/>
        <c:ser>
          <c:idx val="1"/>
          <c:order val="0"/>
          <c:tx>
            <c:strRef>
              <c:f>'2.CO2-Sector'!$Y$71</c:f>
              <c:strCache>
                <c:ptCount val="1"/>
                <c:pt idx="0">
                  <c:v>Category</c:v>
                </c:pt>
              </c:strCache>
            </c:strRef>
          </c:tx>
          <c:dPt>
            <c:idx val="1"/>
            <c:bubble3D val="0"/>
            <c:spPr/>
            <c:extLst>
              <c:ext xmlns:c16="http://schemas.microsoft.com/office/drawing/2014/chart" uri="{C3380CC4-5D6E-409C-BE32-E72D297353CC}">
                <c16:uniqueId val="{00000001-F59B-43F4-99B9-DD1255C8739E}"/>
              </c:ext>
            </c:extLst>
          </c:dPt>
          <c:dLbls>
            <c:dLbl>
              <c:idx val="0"/>
              <c:layout>
                <c:manualLayout>
                  <c:x val="-2.3330344889897946E-2"/>
                  <c:y val="-2.305718827400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59B-43F4-99B9-DD1255C8739E}"/>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9B-43F4-99B9-DD1255C8739E}"/>
                </c:ext>
              </c:extLst>
            </c:dLbl>
            <c:dLbl>
              <c:idx val="23"/>
              <c:delete val="1"/>
              <c:extLst>
                <c:ext xmlns:c15="http://schemas.microsoft.com/office/drawing/2012/chart" uri="{CE6537A1-D6FC-4f65-9D91-7224C49458BB}"/>
                <c:ext xmlns:c16="http://schemas.microsoft.com/office/drawing/2014/chart" uri="{C3380CC4-5D6E-409C-BE32-E72D297353CC}">
                  <c16:uniqueId val="{00000004-F59B-43F4-99B9-DD1255C8739E}"/>
                </c:ext>
              </c:extLst>
            </c:dLbl>
            <c:dLbl>
              <c:idx val="24"/>
              <c:layout>
                <c:manualLayout>
                  <c:x val="-2.341560493243566E-2"/>
                  <c:y val="-2.55327419515598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59B-43F4-99B9-DD1255C8739E}"/>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'2.CO2-Sector'!$AA$71:$BE$71</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'2.CO2-Sector'!$AA$71:$BE$71</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val>
          <c:smooth val="0"/>
          <c:extLst>
            <c:ext xmlns:c16="http://schemas.microsoft.com/office/drawing/2014/chart" uri="{C3380CC4-5D6E-409C-BE32-E72D297353CC}">
              <c16:uniqueId val="{00000006-F59B-43F4-99B9-DD1255C8739E}"/>
            </c:ext>
          </c:extLst>
        </c:ser>
        <c:ser>
          <c:idx val="2"/>
          <c:order val="1"/>
          <c:tx>
            <c:strRef>
              <c:f>'2.CO2-Sector'!$Y$72</c:f>
              <c:strCache>
                <c:ptCount val="1"/>
                <c:pt idx="0">
                  <c:v>Energy Industries</c:v>
                </c:pt>
              </c:strCache>
            </c:strRef>
          </c:tx>
          <c:spPr>
            <a:ln>
              <a:solidFill>
                <a:srgbClr val="336699"/>
              </a:solidFill>
            </a:ln>
          </c:spPr>
          <c:marker>
            <c:symbol val="diamond"/>
            <c:size val="7"/>
            <c:spPr>
              <a:solidFill>
                <a:srgbClr val="336699"/>
              </a:solidFill>
              <a:ln>
                <a:solidFill>
                  <a:srgbClr val="336699"/>
                </a:solidFill>
              </a:ln>
            </c:spPr>
          </c:marker>
          <c:dLbls>
            <c:dLbl>
              <c:idx val="0"/>
              <c:layout>
                <c:manualLayout>
                  <c:x val="-2.1045379991019183E-2"/>
                  <c:y val="2.7097877124365757E-2"/>
                </c:manualLayout>
              </c:layout>
              <c:numFmt formatCode="#,##0_ ;[Red]\-#,##0\ " sourceLinked="0"/>
              <c:spPr>
                <a:noFill/>
                <a:ln>
                  <a:noFill/>
                </a:ln>
                <a:effectLst/>
              </c:spPr>
              <c:txPr>
                <a:bodyPr wrap="square" lIns="38100" tIns="19050" rIns="38100" bIns="19050" anchor="ctr">
                  <a:spAutoFit/>
                </a:bodyPr>
                <a:lstStyle/>
                <a:p>
                  <a:pPr>
                    <a:defRPr>
                      <a:solidFill>
                        <a:srgbClr val="336699"/>
                      </a:solidFill>
                      <a:latin typeface="Century" panose="02040604050505020304" pitchFamily="18" charset="0"/>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59B-43F4-99B9-DD1255C8739E}"/>
                </c:ext>
              </c:extLst>
            </c:dLbl>
            <c:dLbl>
              <c:idx val="15"/>
              <c:layout>
                <c:manualLayout>
                  <c:x val="-1.4741097715826598E-2"/>
                  <c:y val="-1.7201224658391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59B-43F4-99B9-DD1255C8739E}"/>
                </c:ext>
              </c:extLst>
            </c:dLbl>
            <c:dLbl>
              <c:idx val="23"/>
              <c:layout>
                <c:manualLayout>
                  <c:x val="-1.8046709003803899E-2"/>
                  <c:y val="-2.0892687559354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59B-43F4-99B9-DD1255C8739E}"/>
                </c:ext>
              </c:extLst>
            </c:dLbl>
            <c:dLbl>
              <c:idx val="25"/>
              <c:delete val="1"/>
              <c:extLst>
                <c:ext xmlns:c15="http://schemas.microsoft.com/office/drawing/2012/chart" uri="{CE6537A1-D6FC-4f65-9D91-7224C49458BB}"/>
                <c:ext xmlns:c16="http://schemas.microsoft.com/office/drawing/2014/chart" uri="{C3380CC4-5D6E-409C-BE32-E72D297353CC}">
                  <c16:uniqueId val="{0000000A-F59B-43F4-99B9-DD1255C8739E}"/>
                </c:ext>
              </c:extLst>
            </c:dLbl>
            <c:dLbl>
              <c:idx val="26"/>
              <c:delete val="1"/>
              <c:extLst>
                <c:ext xmlns:c15="http://schemas.microsoft.com/office/drawing/2012/chart" uri="{CE6537A1-D6FC-4f65-9D91-7224C49458BB}"/>
                <c:ext xmlns:c16="http://schemas.microsoft.com/office/drawing/2014/chart" uri="{C3380CC4-5D6E-409C-BE32-E72D297353CC}">
                  <c16:uniqueId val="{0000000B-F59B-43F4-99B9-DD1255C8739E}"/>
                </c:ext>
              </c:extLst>
            </c:dLbl>
            <c:dLbl>
              <c:idx val="27"/>
              <c:layout>
                <c:manualLayout>
                  <c:x val="7.4326633915664199E-3"/>
                  <c:y val="3.4947880554182728E-3"/>
                </c:manualLayout>
              </c:layout>
              <c:numFmt formatCode="###&quot;Mt&quot;" sourceLinked="0"/>
              <c:spPr>
                <a:noFill/>
                <a:ln>
                  <a:noFill/>
                </a:ln>
                <a:effectLst/>
              </c:spPr>
              <c:txPr>
                <a:bodyPr wrap="square" lIns="38100" tIns="19050" rIns="38100" bIns="19050" anchor="ctr">
                  <a:spAutoFit/>
                </a:bodyPr>
                <a:lstStyle/>
                <a:p>
                  <a:pPr>
                    <a:defRPr sz="1200">
                      <a:solidFill>
                        <a:srgbClr val="336699"/>
                      </a:solidFill>
                      <a:latin typeface="Century" panose="02040604050505020304" pitchFamily="18" charset="0"/>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536-4F85-937C-33B251F4FB63}"/>
                </c:ext>
              </c:extLst>
            </c:dLbl>
            <c:spPr>
              <a:noFill/>
              <a:ln>
                <a:noFill/>
              </a:ln>
              <a:effectLst/>
            </c:spPr>
            <c:txPr>
              <a:bodyPr wrap="square" lIns="38100" tIns="19050" rIns="38100" bIns="19050" anchor="ctr">
                <a:spAutoFit/>
              </a:bodyPr>
              <a:lstStyle/>
              <a:p>
                <a:pPr>
                  <a:defRPr>
                    <a:solidFill>
                      <a:srgbClr val="336699"/>
                    </a:solidFill>
                    <a:latin typeface="Century" panose="02040604050505020304" pitchFamily="18" charset="0"/>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'2.CO2-Sector'!$AA$71:$BE$71</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'2.CO2-Sector'!$AA$72:$BE$72</c:f>
              <c:numCache>
                <c:formatCode>#,##0_ </c:formatCode>
                <c:ptCount val="28"/>
                <c:pt idx="0">
                  <c:v>348.41179447028634</c:v>
                </c:pt>
                <c:pt idx="1">
                  <c:v>349.74258710949579</c:v>
                </c:pt>
                <c:pt idx="2">
                  <c:v>355.12614215324686</c:v>
                </c:pt>
                <c:pt idx="3">
                  <c:v>338.72492179417719</c:v>
                </c:pt>
                <c:pt idx="4">
                  <c:v>372.71652054267736</c:v>
                </c:pt>
                <c:pt idx="5">
                  <c:v>360.59531972801585</c:v>
                </c:pt>
                <c:pt idx="6">
                  <c:v>362.4691212051091</c:v>
                </c:pt>
                <c:pt idx="7">
                  <c:v>357.64184247294844</c:v>
                </c:pt>
                <c:pt idx="8">
                  <c:v>344.51684317773794</c:v>
                </c:pt>
                <c:pt idx="9">
                  <c:v>366.22601919401677</c:v>
                </c:pt>
                <c:pt idx="10">
                  <c:v>374.92024083416112</c:v>
                </c:pt>
                <c:pt idx="11">
                  <c:v>365.84175823433213</c:v>
                </c:pt>
                <c:pt idx="12">
                  <c:v>391.42328482875729</c:v>
                </c:pt>
                <c:pt idx="13">
                  <c:v>407.74666526328861</c:v>
                </c:pt>
                <c:pt idx="14">
                  <c:v>403.77988285122586</c:v>
                </c:pt>
                <c:pt idx="15">
                  <c:v>423.92684168544571</c:v>
                </c:pt>
                <c:pt idx="16">
                  <c:v>414.87062379360515</c:v>
                </c:pt>
                <c:pt idx="17">
                  <c:v>467.18903156868345</c:v>
                </c:pt>
                <c:pt idx="18">
                  <c:v>436.55731213543805</c:v>
                </c:pt>
                <c:pt idx="19">
                  <c:v>397.6822033693656</c:v>
                </c:pt>
                <c:pt idx="20">
                  <c:v>422.04719202207656</c:v>
                </c:pt>
                <c:pt idx="21">
                  <c:v>479.36174286509265</c:v>
                </c:pt>
                <c:pt idx="22">
                  <c:v>524.9068807143135</c:v>
                </c:pt>
                <c:pt idx="23">
                  <c:v>524.96493446742659</c:v>
                </c:pt>
                <c:pt idx="24">
                  <c:v>498.44901991529639</c:v>
                </c:pt>
                <c:pt idx="25">
                  <c:v>473.24862670927479</c:v>
                </c:pt>
                <c:pt idx="26">
                  <c:v>505.68469211711317</c:v>
                </c:pt>
                <c:pt idx="27">
                  <c:v>491.04117599065626</c:v>
                </c:pt>
              </c:numCache>
            </c:numRef>
          </c:val>
          <c:smooth val="0"/>
          <c:extLst>
            <c:ext xmlns:c16="http://schemas.microsoft.com/office/drawing/2014/chart" uri="{C3380CC4-5D6E-409C-BE32-E72D297353CC}">
              <c16:uniqueId val="{0000000C-F59B-43F4-99B9-DD1255C8739E}"/>
            </c:ext>
          </c:extLst>
        </c:ser>
        <c:ser>
          <c:idx val="3"/>
          <c:order val="2"/>
          <c:tx>
            <c:strRef>
              <c:f>'2.CO2-Sector'!$Y$73</c:f>
              <c:strCache>
                <c:ptCount val="1"/>
                <c:pt idx="0">
                  <c:v>Industries</c:v>
                </c:pt>
              </c:strCache>
            </c:strRef>
          </c:tx>
          <c:spPr>
            <a:ln>
              <a:solidFill>
                <a:srgbClr val="CC0000"/>
              </a:solidFill>
            </a:ln>
          </c:spPr>
          <c:marker>
            <c:symbol val="square"/>
            <c:size val="7"/>
            <c:spPr>
              <a:solidFill>
                <a:srgbClr val="CC0000"/>
              </a:solidFill>
              <a:ln>
                <a:solidFill>
                  <a:srgbClr val="CC0000"/>
                </a:solidFill>
              </a:ln>
            </c:spPr>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59B-43F4-99B9-DD1255C8739E}"/>
                </c:ext>
              </c:extLst>
            </c:dLbl>
            <c:dLbl>
              <c:idx val="15"/>
              <c:layout>
                <c:manualLayout>
                  <c:x val="-1.7885551397064995E-2"/>
                  <c:y val="-1.74599711766936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59B-43F4-99B9-DD1255C8739E}"/>
                </c:ext>
              </c:extLst>
            </c:dLbl>
            <c:dLbl>
              <c:idx val="23"/>
              <c:layout>
                <c:manualLayout>
                  <c:x val="-2.5566171088722191E-2"/>
                  <c:y val="-2.6590693257359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59B-43F4-99B9-DD1255C8739E}"/>
                </c:ext>
              </c:extLst>
            </c:dLbl>
            <c:dLbl>
              <c:idx val="24"/>
              <c:delete val="1"/>
              <c:extLst>
                <c:ext xmlns:c15="http://schemas.microsoft.com/office/drawing/2012/chart" uri="{CE6537A1-D6FC-4f65-9D91-7224C49458BB}"/>
                <c:ext xmlns:c16="http://schemas.microsoft.com/office/drawing/2014/chart" uri="{C3380CC4-5D6E-409C-BE32-E72D297353CC}">
                  <c16:uniqueId val="{00000010-F59B-43F4-99B9-DD1255C8739E}"/>
                </c:ext>
              </c:extLst>
            </c:dLbl>
            <c:dLbl>
              <c:idx val="25"/>
              <c:delete val="1"/>
              <c:extLst>
                <c:ext xmlns:c15="http://schemas.microsoft.com/office/drawing/2012/chart" uri="{CE6537A1-D6FC-4f65-9D91-7224C49458BB}"/>
                <c:ext xmlns:c16="http://schemas.microsoft.com/office/drawing/2014/chart" uri="{C3380CC4-5D6E-409C-BE32-E72D297353CC}">
                  <c16:uniqueId val="{00000011-F59B-43F4-99B9-DD1255C8739E}"/>
                </c:ext>
              </c:extLst>
            </c:dLbl>
            <c:dLbl>
              <c:idx val="26"/>
              <c:delete val="1"/>
              <c:extLst>
                <c:ext xmlns:c15="http://schemas.microsoft.com/office/drawing/2012/chart" uri="{CE6537A1-D6FC-4f65-9D91-7224C49458BB}"/>
                <c:ext xmlns:c16="http://schemas.microsoft.com/office/drawing/2014/chart" uri="{C3380CC4-5D6E-409C-BE32-E72D297353CC}">
                  <c16:uniqueId val="{00000012-F59B-43F4-99B9-DD1255C8739E}"/>
                </c:ext>
              </c:extLst>
            </c:dLbl>
            <c:dLbl>
              <c:idx val="27"/>
              <c:layout>
                <c:manualLayout>
                  <c:x val="3.6906859322389431E-3"/>
                  <c:y val="-3.8724561258960204E-3"/>
                </c:manualLayout>
              </c:layout>
              <c:numFmt formatCode="###&quot;Mt&quot;" sourceLinked="0"/>
              <c:spPr>
                <a:noFill/>
                <a:ln>
                  <a:noFill/>
                </a:ln>
                <a:effectLst/>
              </c:spPr>
              <c:txPr>
                <a:bodyPr wrap="square" lIns="38100" tIns="19050" rIns="38100" bIns="19050" anchor="ctr">
                  <a:spAutoFit/>
                </a:bodyPr>
                <a:lstStyle/>
                <a:p>
                  <a:pPr>
                    <a:defRPr sz="1200">
                      <a:solidFill>
                        <a:srgbClr val="CC0000"/>
                      </a:solidFill>
                      <a:latin typeface="Century" panose="02040604050505020304" pitchFamily="18" charset="0"/>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536-4F85-937C-33B251F4FB63}"/>
                </c:ext>
              </c:extLst>
            </c:dLbl>
            <c:spPr>
              <a:noFill/>
              <a:ln>
                <a:noFill/>
              </a:ln>
              <a:effectLst/>
            </c:spPr>
            <c:txPr>
              <a:bodyPr wrap="square" lIns="38100" tIns="19050" rIns="38100" bIns="19050" anchor="ctr">
                <a:spAutoFit/>
              </a:bodyPr>
              <a:lstStyle/>
              <a:p>
                <a:pPr>
                  <a:defRPr>
                    <a:solidFill>
                      <a:srgbClr val="CC0000"/>
                    </a:solidFill>
                    <a:latin typeface="Century" panose="02040604050505020304" pitchFamily="18" charset="0"/>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'2.CO2-Sector'!$AA$71:$BE$71</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'2.CO2-Sector'!$AA$73:$BE$73</c:f>
              <c:numCache>
                <c:formatCode>#,##0_ </c:formatCode>
                <c:ptCount val="28"/>
                <c:pt idx="0">
                  <c:v>379.43293558807915</c:v>
                </c:pt>
                <c:pt idx="1">
                  <c:v>376.93236115127036</c:v>
                </c:pt>
                <c:pt idx="2">
                  <c:v>371.33954566083264</c:v>
                </c:pt>
                <c:pt idx="3">
                  <c:v>373.17090826986504</c:v>
                </c:pt>
                <c:pt idx="4">
                  <c:v>379.82004765512886</c:v>
                </c:pt>
                <c:pt idx="5">
                  <c:v>386.84132073711118</c:v>
                </c:pt>
                <c:pt idx="6">
                  <c:v>391.55115122935229</c:v>
                </c:pt>
                <c:pt idx="7">
                  <c:v>387.16907769880117</c:v>
                </c:pt>
                <c:pt idx="8">
                  <c:v>363.31945304239252</c:v>
                </c:pt>
                <c:pt idx="9">
                  <c:v>367.91617257073574</c:v>
                </c:pt>
                <c:pt idx="10">
                  <c:v>377.8211820137625</c:v>
                </c:pt>
                <c:pt idx="11">
                  <c:v>371.70551368265154</c:v>
                </c:pt>
                <c:pt idx="12">
                  <c:v>376.98055364049145</c:v>
                </c:pt>
                <c:pt idx="13">
                  <c:v>376.61720164532483</c:v>
                </c:pt>
                <c:pt idx="14">
                  <c:v>377.36596196453524</c:v>
                </c:pt>
                <c:pt idx="15">
                  <c:v>366.55378190483623</c:v>
                </c:pt>
                <c:pt idx="16">
                  <c:v>363.02598390406621</c:v>
                </c:pt>
                <c:pt idx="17">
                  <c:v>359.35673004093178</c:v>
                </c:pt>
                <c:pt idx="18">
                  <c:v>328.60630881623797</c:v>
                </c:pt>
                <c:pt idx="19">
                  <c:v>314.78253163066847</c:v>
                </c:pt>
                <c:pt idx="20">
                  <c:v>329.17421818346628</c:v>
                </c:pt>
                <c:pt idx="21">
                  <c:v>326.7347956748651</c:v>
                </c:pt>
                <c:pt idx="22">
                  <c:v>324.83201715263777</c:v>
                </c:pt>
                <c:pt idx="23">
                  <c:v>332.13587795917419</c:v>
                </c:pt>
                <c:pt idx="24">
                  <c:v>322.81460821147124</c:v>
                </c:pt>
                <c:pt idx="25">
                  <c:v>314.29489241158802</c:v>
                </c:pt>
                <c:pt idx="26">
                  <c:v>299.69610762980875</c:v>
                </c:pt>
                <c:pt idx="27">
                  <c:v>295.91938070929723</c:v>
                </c:pt>
              </c:numCache>
            </c:numRef>
          </c:val>
          <c:smooth val="0"/>
          <c:extLst>
            <c:ext xmlns:c16="http://schemas.microsoft.com/office/drawing/2014/chart" uri="{C3380CC4-5D6E-409C-BE32-E72D297353CC}">
              <c16:uniqueId val="{00000013-F59B-43F4-99B9-DD1255C8739E}"/>
            </c:ext>
          </c:extLst>
        </c:ser>
        <c:ser>
          <c:idx val="4"/>
          <c:order val="3"/>
          <c:tx>
            <c:strRef>
              <c:f>'2.CO2-Sector'!$Y$74</c:f>
              <c:strCache>
                <c:ptCount val="1"/>
                <c:pt idx="0">
                  <c:v>Transportation</c:v>
                </c:pt>
              </c:strCache>
            </c:strRef>
          </c:tx>
          <c:spPr>
            <a:ln>
              <a:solidFill>
                <a:srgbClr val="669900"/>
              </a:solidFill>
            </a:ln>
          </c:spPr>
          <c:marker>
            <c:symbol val="star"/>
            <c:size val="7"/>
            <c:spPr>
              <a:noFill/>
              <a:ln w="15875">
                <a:solidFill>
                  <a:srgbClr val="669900"/>
                </a:solidFill>
              </a:ln>
            </c:spPr>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59B-43F4-99B9-DD1255C8739E}"/>
                </c:ext>
              </c:extLst>
            </c:dLbl>
            <c:dLbl>
              <c:idx val="15"/>
              <c:layout>
                <c:manualLayout>
                  <c:x val="-1.8185724654659077E-2"/>
                  <c:y val="-2.10259013821450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59B-43F4-99B9-DD1255C8739E}"/>
                </c:ext>
              </c:extLst>
            </c:dLbl>
            <c:dLbl>
              <c:idx val="23"/>
              <c:layout>
                <c:manualLayout>
                  <c:x val="-2.201742614370299E-2"/>
                  <c:y val="-1.47060124479890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59B-43F4-99B9-DD1255C8739E}"/>
                </c:ext>
              </c:extLst>
            </c:dLbl>
            <c:dLbl>
              <c:idx val="24"/>
              <c:delete val="1"/>
              <c:extLst>
                <c:ext xmlns:c15="http://schemas.microsoft.com/office/drawing/2012/chart" uri="{CE6537A1-D6FC-4f65-9D91-7224C49458BB}"/>
                <c:ext xmlns:c16="http://schemas.microsoft.com/office/drawing/2014/chart" uri="{C3380CC4-5D6E-409C-BE32-E72D297353CC}">
                  <c16:uniqueId val="{00000017-F59B-43F4-99B9-DD1255C8739E}"/>
                </c:ext>
              </c:extLst>
            </c:dLbl>
            <c:dLbl>
              <c:idx val="25"/>
              <c:delete val="1"/>
              <c:extLst>
                <c:ext xmlns:c15="http://schemas.microsoft.com/office/drawing/2012/chart" uri="{CE6537A1-D6FC-4f65-9D91-7224C49458BB}"/>
                <c:ext xmlns:c16="http://schemas.microsoft.com/office/drawing/2014/chart" uri="{C3380CC4-5D6E-409C-BE32-E72D297353CC}">
                  <c16:uniqueId val="{00000018-F59B-43F4-99B9-DD1255C8739E}"/>
                </c:ext>
              </c:extLst>
            </c:dLbl>
            <c:dLbl>
              <c:idx val="26"/>
              <c:delete val="1"/>
              <c:extLst>
                <c:ext xmlns:c15="http://schemas.microsoft.com/office/drawing/2012/chart" uri="{CE6537A1-D6FC-4f65-9D91-7224C49458BB}"/>
                <c:ext xmlns:c16="http://schemas.microsoft.com/office/drawing/2014/chart" uri="{C3380CC4-5D6E-409C-BE32-E72D297353CC}">
                  <c16:uniqueId val="{00000019-F59B-43F4-99B9-DD1255C8739E}"/>
                </c:ext>
              </c:extLst>
            </c:dLbl>
            <c:dLbl>
              <c:idx val="27"/>
              <c:layout>
                <c:manualLayout>
                  <c:x val="2.4501167496042598E-3"/>
                  <c:y val="1.6529128704599102E-3"/>
                </c:manualLayout>
              </c:layout>
              <c:numFmt formatCode="###&quot;Mt&quot;" sourceLinked="0"/>
              <c:spPr>
                <a:noFill/>
                <a:ln>
                  <a:noFill/>
                </a:ln>
                <a:effectLst/>
              </c:spPr>
              <c:txPr>
                <a:bodyPr wrap="square" lIns="38100" tIns="19050" rIns="38100" bIns="19050" anchor="ctr">
                  <a:spAutoFit/>
                </a:bodyPr>
                <a:lstStyle/>
                <a:p>
                  <a:pPr>
                    <a:defRPr sz="1200">
                      <a:solidFill>
                        <a:srgbClr val="669900"/>
                      </a:solidFill>
                      <a:latin typeface="Century" panose="02040604050505020304" pitchFamily="18" charset="0"/>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536-4F85-937C-33B251F4FB63}"/>
                </c:ext>
              </c:extLst>
            </c:dLbl>
            <c:spPr>
              <a:noFill/>
              <a:ln>
                <a:noFill/>
              </a:ln>
              <a:effectLst/>
            </c:spPr>
            <c:txPr>
              <a:bodyPr wrap="square" lIns="38100" tIns="19050" rIns="38100" bIns="19050" anchor="ctr">
                <a:spAutoFit/>
              </a:bodyPr>
              <a:lstStyle/>
              <a:p>
                <a:pPr>
                  <a:defRPr>
                    <a:solidFill>
                      <a:srgbClr val="669900"/>
                    </a:solidFill>
                    <a:latin typeface="Century" panose="02040604050505020304" pitchFamily="18" charset="0"/>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'2.CO2-Sector'!$AA$71:$BE$71</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'2.CO2-Sector'!$AA$74:$BE$74</c:f>
              <c:numCache>
                <c:formatCode>#,##0_ </c:formatCode>
                <c:ptCount val="28"/>
                <c:pt idx="0">
                  <c:v>200.59626279585336</c:v>
                </c:pt>
                <c:pt idx="1">
                  <c:v>212.30190184523818</c:v>
                </c:pt>
                <c:pt idx="2">
                  <c:v>218.96297042941686</c:v>
                </c:pt>
                <c:pt idx="3">
                  <c:v>222.80708858339233</c:v>
                </c:pt>
                <c:pt idx="4">
                  <c:v>232.17927026446233</c:v>
                </c:pt>
                <c:pt idx="5">
                  <c:v>241.58972851991706</c:v>
                </c:pt>
                <c:pt idx="6">
                  <c:v>248.32049583294412</c:v>
                </c:pt>
                <c:pt idx="7">
                  <c:v>250.13065313120802</c:v>
                </c:pt>
                <c:pt idx="8">
                  <c:v>248.34017277310465</c:v>
                </c:pt>
                <c:pt idx="9">
                  <c:v>252.46214638444823</c:v>
                </c:pt>
                <c:pt idx="10">
                  <c:v>252.13820079660451</c:v>
                </c:pt>
                <c:pt idx="11">
                  <c:v>256.3228673722972</c:v>
                </c:pt>
                <c:pt idx="12">
                  <c:v>252.70967044072725</c:v>
                </c:pt>
                <c:pt idx="13">
                  <c:v>248.70970304080191</c:v>
                </c:pt>
                <c:pt idx="14">
                  <c:v>242.79823710314557</c:v>
                </c:pt>
                <c:pt idx="15">
                  <c:v>237.32294762975246</c:v>
                </c:pt>
                <c:pt idx="16">
                  <c:v>234.69198293296068</c:v>
                </c:pt>
                <c:pt idx="17">
                  <c:v>231.96625606244729</c:v>
                </c:pt>
                <c:pt idx="18">
                  <c:v>224.39091436567762</c:v>
                </c:pt>
                <c:pt idx="19">
                  <c:v>221.1249427849167</c:v>
                </c:pt>
                <c:pt idx="20">
                  <c:v>221.62963127802303</c:v>
                </c:pt>
                <c:pt idx="21">
                  <c:v>216.84274845979689</c:v>
                </c:pt>
                <c:pt idx="22">
                  <c:v>217.73668527545004</c:v>
                </c:pt>
                <c:pt idx="23">
                  <c:v>214.84785000038534</c:v>
                </c:pt>
                <c:pt idx="24">
                  <c:v>209.87794122970806</c:v>
                </c:pt>
                <c:pt idx="25">
                  <c:v>208.61480623208783</c:v>
                </c:pt>
                <c:pt idx="26">
                  <c:v>206.73753817612101</c:v>
                </c:pt>
                <c:pt idx="27">
                  <c:v>205.01434491715784</c:v>
                </c:pt>
              </c:numCache>
            </c:numRef>
          </c:val>
          <c:smooth val="0"/>
          <c:extLst>
            <c:ext xmlns:c16="http://schemas.microsoft.com/office/drawing/2014/chart" uri="{C3380CC4-5D6E-409C-BE32-E72D297353CC}">
              <c16:uniqueId val="{0000001A-F59B-43F4-99B9-DD1255C8739E}"/>
            </c:ext>
          </c:extLst>
        </c:ser>
        <c:ser>
          <c:idx val="5"/>
          <c:order val="4"/>
          <c:tx>
            <c:strRef>
              <c:f>'2.CO2-Sector'!$Y$75</c:f>
              <c:strCache>
                <c:ptCount val="1"/>
                <c:pt idx="0">
                  <c:v>Commercial </c:v>
                </c:pt>
              </c:strCache>
            </c:strRef>
          </c:tx>
          <c:spPr>
            <a:ln>
              <a:solidFill>
                <a:srgbClr val="666699"/>
              </a:solidFill>
            </a:ln>
          </c:spPr>
          <c:marker>
            <c:symbol val="triangle"/>
            <c:size val="7"/>
            <c:spPr>
              <a:solidFill>
                <a:srgbClr val="666699"/>
              </a:solidFill>
              <a:ln>
                <a:solidFill>
                  <a:srgbClr val="666699"/>
                </a:solidFill>
              </a:ln>
            </c:spPr>
          </c:marker>
          <c:dLbls>
            <c:dLbl>
              <c:idx val="0"/>
              <c:layout>
                <c:manualLayout>
                  <c:x val="-1.8150388078828388E-2"/>
                  <c:y val="-1.9687876473208053E-2"/>
                </c:manualLayout>
              </c:layout>
              <c:numFmt formatCode="#,##0.0_);[Red]\(#,##0.0\)" sourceLinked="0"/>
              <c:spPr>
                <a:noFill/>
                <a:ln>
                  <a:noFill/>
                </a:ln>
                <a:effectLst/>
              </c:spPr>
              <c:txPr>
                <a:bodyPr wrap="square" lIns="38100" tIns="19050" rIns="38100" bIns="19050" anchor="ctr">
                  <a:spAutoFit/>
                </a:bodyPr>
                <a:lstStyle/>
                <a:p>
                  <a:pPr>
                    <a:defRPr>
                      <a:solidFill>
                        <a:srgbClr val="666699"/>
                      </a:solidFill>
                      <a:latin typeface="Century" panose="02040604050505020304" pitchFamily="18" charset="0"/>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59B-43F4-99B9-DD1255C8739E}"/>
                </c:ext>
              </c:extLst>
            </c:dLbl>
            <c:dLbl>
              <c:idx val="15"/>
              <c:layout>
                <c:manualLayout>
                  <c:x val="-2.1257441126973982E-2"/>
                  <c:y val="-1.70308919946903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F59B-43F4-99B9-DD1255C8739E}"/>
                </c:ext>
              </c:extLst>
            </c:dLbl>
            <c:dLbl>
              <c:idx val="23"/>
              <c:layout>
                <c:manualLayout>
                  <c:x val="-2.3023028787001458E-2"/>
                  <c:y val="-1.51181706210115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F59B-43F4-99B9-DD1255C8739E}"/>
                </c:ext>
              </c:extLst>
            </c:dLbl>
            <c:dLbl>
              <c:idx val="24"/>
              <c:delete val="1"/>
              <c:extLst>
                <c:ext xmlns:c15="http://schemas.microsoft.com/office/drawing/2012/chart" uri="{CE6537A1-D6FC-4f65-9D91-7224C49458BB}"/>
                <c:ext xmlns:c16="http://schemas.microsoft.com/office/drawing/2014/chart" uri="{C3380CC4-5D6E-409C-BE32-E72D297353CC}">
                  <c16:uniqueId val="{0000001E-F59B-43F4-99B9-DD1255C8739E}"/>
                </c:ext>
              </c:extLst>
            </c:dLbl>
            <c:dLbl>
              <c:idx val="25"/>
              <c:delete val="1"/>
              <c:extLst>
                <c:ext xmlns:c15="http://schemas.microsoft.com/office/drawing/2012/chart" uri="{CE6537A1-D6FC-4f65-9D91-7224C49458BB}"/>
                <c:ext xmlns:c16="http://schemas.microsoft.com/office/drawing/2014/chart" uri="{C3380CC4-5D6E-409C-BE32-E72D297353CC}">
                  <c16:uniqueId val="{0000001F-F59B-43F4-99B9-DD1255C8739E}"/>
                </c:ext>
              </c:extLst>
            </c:dLbl>
            <c:dLbl>
              <c:idx val="26"/>
              <c:delete val="1"/>
              <c:extLst>
                <c:ext xmlns:c15="http://schemas.microsoft.com/office/drawing/2012/chart" uri="{CE6537A1-D6FC-4f65-9D91-7224C49458BB}"/>
                <c:ext xmlns:c16="http://schemas.microsoft.com/office/drawing/2014/chart" uri="{C3380CC4-5D6E-409C-BE32-E72D297353CC}">
                  <c16:uniqueId val="{00000020-F59B-43F4-99B9-DD1255C8739E}"/>
                </c:ext>
              </c:extLst>
            </c:dLbl>
            <c:dLbl>
              <c:idx val="27"/>
              <c:layout>
                <c:manualLayout>
                  <c:x val="-1.9491422769471972E-3"/>
                  <c:y val="-2.0448707663531542E-2"/>
                </c:manualLayout>
              </c:layout>
              <c:numFmt formatCode="##.#&quot;Mt&quot;" sourceLinked="0"/>
              <c:spPr>
                <a:noFill/>
                <a:ln>
                  <a:noFill/>
                </a:ln>
                <a:effectLst/>
              </c:spPr>
              <c:txPr>
                <a:bodyPr wrap="square" lIns="38100" tIns="19050" rIns="38100" bIns="19050" anchor="ctr">
                  <a:spAutoFit/>
                </a:bodyPr>
                <a:lstStyle/>
                <a:p>
                  <a:pPr>
                    <a:defRPr sz="1200">
                      <a:solidFill>
                        <a:srgbClr val="666699"/>
                      </a:solidFill>
                      <a:latin typeface="Century" panose="02040604050505020304" pitchFamily="18" charset="0"/>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536-4F85-937C-33B251F4FB63}"/>
                </c:ext>
              </c:extLst>
            </c:dLbl>
            <c:spPr>
              <a:noFill/>
              <a:ln>
                <a:noFill/>
              </a:ln>
              <a:effectLst/>
            </c:spPr>
            <c:txPr>
              <a:bodyPr wrap="square" lIns="38100" tIns="19050" rIns="38100" bIns="19050" anchor="ctr">
                <a:spAutoFit/>
              </a:bodyPr>
              <a:lstStyle/>
              <a:p>
                <a:pPr>
                  <a:defRPr>
                    <a:solidFill>
                      <a:srgbClr val="666699"/>
                    </a:solidFill>
                    <a:latin typeface="Century" panose="02040604050505020304" pitchFamily="18" charset="0"/>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'2.CO2-Sector'!$AA$71:$BE$71</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'2.CO2-Sector'!$AA$75:$BE$75</c:f>
              <c:numCache>
                <c:formatCode>#,##0.0_ </c:formatCode>
                <c:ptCount val="28"/>
                <c:pt idx="0">
                  <c:v>80.963519745776949</c:v>
                </c:pt>
                <c:pt idx="1">
                  <c:v>79.557892449342816</c:v>
                </c:pt>
                <c:pt idx="2">
                  <c:v>78.175410355055007</c:v>
                </c:pt>
                <c:pt idx="3">
                  <c:v>80.655457360589921</c:v>
                </c:pt>
                <c:pt idx="4">
                  <c:v>82.296350492406006</c:v>
                </c:pt>
                <c:pt idx="5">
                  <c:v>85.538464349379652</c:v>
                </c:pt>
                <c:pt idx="6">
                  <c:v>80.57347232249758</c:v>
                </c:pt>
                <c:pt idx="7">
                  <c:v>85.285227298976451</c:v>
                </c:pt>
                <c:pt idx="8">
                  <c:v>90.196808839802145</c:v>
                </c:pt>
                <c:pt idx="9">
                  <c:v>94.285510601320695</c:v>
                </c:pt>
                <c:pt idx="10">
                  <c:v>93.194295334127787</c:v>
                </c:pt>
                <c:pt idx="11">
                  <c:v>94.936865807517293</c:v>
                </c:pt>
                <c:pt idx="12">
                  <c:v>96.542403318984171</c:v>
                </c:pt>
                <c:pt idx="13">
                  <c:v>96.309781312297005</c:v>
                </c:pt>
                <c:pt idx="14" formatCode="#,##0_ ">
                  <c:v>101.49191927629077</c:v>
                </c:pt>
                <c:pt idx="15" formatCode="#,##0_ ">
                  <c:v>102.32202262807284</c:v>
                </c:pt>
                <c:pt idx="16" formatCode="#,##0_ ">
                  <c:v>100.00602069007677</c:v>
                </c:pt>
                <c:pt idx="17">
                  <c:v>90.573396163669287</c:v>
                </c:pt>
                <c:pt idx="18">
                  <c:v>95.762520191634181</c:v>
                </c:pt>
                <c:pt idx="19">
                  <c:v>92.190990002966842</c:v>
                </c:pt>
                <c:pt idx="20" formatCode="#,##0_ ">
                  <c:v>99.961675366483391</c:v>
                </c:pt>
                <c:pt idx="21" formatCode="#,##0_ ">
                  <c:v>102.50486195553498</c:v>
                </c:pt>
                <c:pt idx="22">
                  <c:v>97.213424281702103</c:v>
                </c:pt>
                <c:pt idx="23" formatCode="#,##0_ ">
                  <c:v>102.92935015160417</c:v>
                </c:pt>
                <c:pt idx="24">
                  <c:v>97.367021413371091</c:v>
                </c:pt>
                <c:pt idx="25">
                  <c:v>95.696412134269991</c:v>
                </c:pt>
                <c:pt idx="26">
                  <c:v>61.32877339229924</c:v>
                </c:pt>
                <c:pt idx="27">
                  <c:v>59.668673032100166</c:v>
                </c:pt>
              </c:numCache>
            </c:numRef>
          </c:val>
          <c:smooth val="0"/>
          <c:extLst>
            <c:ext xmlns:c16="http://schemas.microsoft.com/office/drawing/2014/chart" uri="{C3380CC4-5D6E-409C-BE32-E72D297353CC}">
              <c16:uniqueId val="{00000021-F59B-43F4-99B9-DD1255C8739E}"/>
            </c:ext>
          </c:extLst>
        </c:ser>
        <c:ser>
          <c:idx val="6"/>
          <c:order val="5"/>
          <c:tx>
            <c:strRef>
              <c:f>'2.CO2-Sector'!$Y$76</c:f>
              <c:strCache>
                <c:ptCount val="1"/>
                <c:pt idx="0">
                  <c:v>Residential</c:v>
                </c:pt>
              </c:strCache>
            </c:strRef>
          </c:tx>
          <c:spPr>
            <a:ln>
              <a:solidFill>
                <a:srgbClr val="0099CC"/>
              </a:solidFill>
            </a:ln>
          </c:spPr>
          <c:marker>
            <c:symbol val="x"/>
            <c:size val="7"/>
            <c:spPr>
              <a:noFill/>
              <a:ln>
                <a:solidFill>
                  <a:srgbClr val="0099CC"/>
                </a:solidFill>
              </a:ln>
            </c:spPr>
          </c:marker>
          <c:dLbls>
            <c:dLbl>
              <c:idx val="0"/>
              <c:layout>
                <c:manualLayout>
                  <c:x val="-1.5400046482689082E-2"/>
                  <c:y val="1.5638516688852921E-2"/>
                </c:manualLayout>
              </c:layout>
              <c:numFmt formatCode="#,##0.0_);[Red]\(#,##0.0\)" sourceLinked="0"/>
              <c:spPr>
                <a:noFill/>
                <a:ln>
                  <a:noFill/>
                </a:ln>
                <a:effectLst/>
              </c:spPr>
              <c:txPr>
                <a:bodyPr wrap="square" lIns="38100" tIns="19050" rIns="38100" bIns="19050" anchor="ctr">
                  <a:spAutoFit/>
                </a:bodyPr>
                <a:lstStyle/>
                <a:p>
                  <a:pPr>
                    <a:defRPr>
                      <a:solidFill>
                        <a:srgbClr val="0099CC"/>
                      </a:solidFill>
                      <a:latin typeface="Century" panose="02040604050505020304" pitchFamily="18" charset="0"/>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F59B-43F4-99B9-DD1255C8739E}"/>
                </c:ext>
              </c:extLst>
            </c:dLbl>
            <c:dLbl>
              <c:idx val="15"/>
              <c:layout>
                <c:manualLayout>
                  <c:x val="-2.201822038016724E-2"/>
                  <c:y val="-1.6206720672632857E-2"/>
                </c:manualLayout>
              </c:layout>
              <c:numFmt formatCode="#,##0.0_);[Red]\(#,##0.0\)" sourceLinked="0"/>
              <c:spPr>
                <a:noFill/>
                <a:ln>
                  <a:noFill/>
                </a:ln>
                <a:effectLst/>
              </c:spPr>
              <c:txPr>
                <a:bodyPr wrap="square" lIns="38100" tIns="19050" rIns="38100" bIns="19050" anchor="ctr">
                  <a:spAutoFit/>
                </a:bodyPr>
                <a:lstStyle/>
                <a:p>
                  <a:pPr>
                    <a:defRPr>
                      <a:solidFill>
                        <a:srgbClr val="0099CC"/>
                      </a:solidFill>
                      <a:latin typeface="Century" panose="02040604050505020304" pitchFamily="18" charset="0"/>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F59B-43F4-99B9-DD1255C8739E}"/>
                </c:ext>
              </c:extLst>
            </c:dLbl>
            <c:dLbl>
              <c:idx val="23"/>
              <c:layout>
                <c:manualLayout>
                  <c:x val="-1.9738761727770091E-2"/>
                  <c:y val="-2.1411341542947913E-2"/>
                </c:manualLayout>
              </c:layout>
              <c:numFmt formatCode="#,##0.0_);[Red]\(#,##0.0\)" sourceLinked="0"/>
              <c:spPr>
                <a:noFill/>
                <a:ln>
                  <a:noFill/>
                </a:ln>
                <a:effectLst/>
              </c:spPr>
              <c:txPr>
                <a:bodyPr wrap="square" lIns="38100" tIns="19050" rIns="38100" bIns="19050" anchor="ctr">
                  <a:spAutoFit/>
                </a:bodyPr>
                <a:lstStyle/>
                <a:p>
                  <a:pPr>
                    <a:defRPr>
                      <a:solidFill>
                        <a:srgbClr val="0099CC"/>
                      </a:solidFill>
                      <a:latin typeface="Century" panose="02040604050505020304" pitchFamily="18" charset="0"/>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59B-43F4-99B9-DD1255C8739E}"/>
                </c:ext>
              </c:extLst>
            </c:dLbl>
            <c:dLbl>
              <c:idx val="25"/>
              <c:delete val="1"/>
              <c:extLst>
                <c:ext xmlns:c15="http://schemas.microsoft.com/office/drawing/2012/chart" uri="{CE6537A1-D6FC-4f65-9D91-7224C49458BB}"/>
                <c:ext xmlns:c16="http://schemas.microsoft.com/office/drawing/2014/chart" uri="{C3380CC4-5D6E-409C-BE32-E72D297353CC}">
                  <c16:uniqueId val="{00000025-F59B-43F4-99B9-DD1255C8739E}"/>
                </c:ext>
              </c:extLst>
            </c:dLbl>
            <c:dLbl>
              <c:idx val="26"/>
              <c:delete val="1"/>
              <c:extLst>
                <c:ext xmlns:c15="http://schemas.microsoft.com/office/drawing/2012/chart" uri="{CE6537A1-D6FC-4f65-9D91-7224C49458BB}"/>
                <c:ext xmlns:c16="http://schemas.microsoft.com/office/drawing/2014/chart" uri="{C3380CC4-5D6E-409C-BE32-E72D297353CC}">
                  <c16:uniqueId val="{00000026-F59B-43F4-99B9-DD1255C8739E}"/>
                </c:ext>
              </c:extLst>
            </c:dLbl>
            <c:dLbl>
              <c:idx val="27"/>
              <c:layout>
                <c:manualLayout>
                  <c:x val="-1.3628829815416463E-3"/>
                  <c:y val="-2.0245472377491474E-3"/>
                </c:manualLayout>
              </c:layout>
              <c:numFmt formatCode="##.#&quot;Mt&quot;" sourceLinked="0"/>
              <c:spPr>
                <a:noFill/>
                <a:ln>
                  <a:noFill/>
                </a:ln>
                <a:effectLst/>
              </c:spPr>
              <c:txPr>
                <a:bodyPr wrap="square" lIns="38100" tIns="19050" rIns="38100" bIns="19050" anchor="ctr">
                  <a:spAutoFit/>
                </a:bodyPr>
                <a:lstStyle/>
                <a:p>
                  <a:pPr>
                    <a:defRPr sz="1200">
                      <a:solidFill>
                        <a:srgbClr val="0099CC"/>
                      </a:solidFill>
                      <a:latin typeface="Century" panose="02040604050505020304" pitchFamily="18" charset="0"/>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536-4F85-937C-33B251F4FB63}"/>
                </c:ext>
              </c:extLst>
            </c:dLbl>
            <c:spPr>
              <a:noFill/>
              <a:ln>
                <a:noFill/>
              </a:ln>
              <a:effectLst/>
            </c:spPr>
            <c:txPr>
              <a:bodyPr wrap="square" lIns="38100" tIns="19050" rIns="38100" bIns="19050" anchor="ctr">
                <a:spAutoFit/>
              </a:bodyPr>
              <a:lstStyle/>
              <a:p>
                <a:pPr>
                  <a:defRPr>
                    <a:solidFill>
                      <a:srgbClr val="0099CC"/>
                    </a:solidFill>
                    <a:latin typeface="Century" panose="02040604050505020304" pitchFamily="18" charset="0"/>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'2.CO2-Sector'!$AA$71:$BE$71</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'2.CO2-Sector'!$AA$76:$BE$76</c:f>
              <c:numCache>
                <c:formatCode>#,##0.0_ </c:formatCode>
                <c:ptCount val="28"/>
                <c:pt idx="0">
                  <c:v>58.167167508504079</c:v>
                </c:pt>
                <c:pt idx="1">
                  <c:v>59.301332402088718</c:v>
                </c:pt>
                <c:pt idx="2">
                  <c:v>62.218053306693371</c:v>
                </c:pt>
                <c:pt idx="3">
                  <c:v>65.643249734996388</c:v>
                </c:pt>
                <c:pt idx="4">
                  <c:v>63.833413322368237</c:v>
                </c:pt>
                <c:pt idx="5">
                  <c:v>67.477227735701618</c:v>
                </c:pt>
                <c:pt idx="6">
                  <c:v>69.880366957828869</c:v>
                </c:pt>
                <c:pt idx="7">
                  <c:v>66.730205120783324</c:v>
                </c:pt>
                <c:pt idx="8">
                  <c:v>66.775264262267569</c:v>
                </c:pt>
                <c:pt idx="9">
                  <c:v>68.588834743351953</c:v>
                </c:pt>
                <c:pt idx="10">
                  <c:v>72.226242006261273</c:v>
                </c:pt>
                <c:pt idx="11">
                  <c:v>68.553135738847644</c:v>
                </c:pt>
                <c:pt idx="12">
                  <c:v>71.334893190037036</c:v>
                </c:pt>
                <c:pt idx="13">
                  <c:v>67.914862135508372</c:v>
                </c:pt>
                <c:pt idx="14">
                  <c:v>68.006409833997864</c:v>
                </c:pt>
                <c:pt idx="15">
                  <c:v>70.395478550084491</c:v>
                </c:pt>
                <c:pt idx="16">
                  <c:v>66.123070259378125</c:v>
                </c:pt>
                <c:pt idx="17">
                  <c:v>65.403902026637894</c:v>
                </c:pt>
                <c:pt idx="18">
                  <c:v>61.704132512039877</c:v>
                </c:pt>
                <c:pt idx="19">
                  <c:v>61.350897200800667</c:v>
                </c:pt>
                <c:pt idx="20">
                  <c:v>64.216941912273157</c:v>
                </c:pt>
                <c:pt idx="21">
                  <c:v>62.540928568696131</c:v>
                </c:pt>
                <c:pt idx="22">
                  <c:v>62.626438217539068</c:v>
                </c:pt>
                <c:pt idx="23">
                  <c:v>60.319274196172991</c:v>
                </c:pt>
                <c:pt idx="24">
                  <c:v>58.013755265486807</c:v>
                </c:pt>
                <c:pt idx="25">
                  <c:v>55.393296466596034</c:v>
                </c:pt>
                <c:pt idx="26">
                  <c:v>55.715318745823289</c:v>
                </c:pt>
                <c:pt idx="27">
                  <c:v>59.266597483660483</c:v>
                </c:pt>
              </c:numCache>
            </c:numRef>
          </c:val>
          <c:smooth val="0"/>
          <c:extLst>
            <c:ext xmlns:c16="http://schemas.microsoft.com/office/drawing/2014/chart" uri="{C3380CC4-5D6E-409C-BE32-E72D297353CC}">
              <c16:uniqueId val="{00000027-F59B-43F4-99B9-DD1255C8739E}"/>
            </c:ext>
          </c:extLst>
        </c:ser>
        <c:ser>
          <c:idx val="8"/>
          <c:order val="6"/>
          <c:tx>
            <c:strRef>
              <c:f>'2.CO2-Sector'!$Y$77</c:f>
              <c:strCache>
                <c:ptCount val="1"/>
                <c:pt idx="0">
                  <c:v>Industrial Processes and Product Use</c:v>
                </c:pt>
              </c:strCache>
            </c:strRef>
          </c:tx>
          <c:spPr>
            <a:ln>
              <a:solidFill>
                <a:srgbClr val="F79646">
                  <a:lumMod val="75000"/>
                </a:srgbClr>
              </a:solidFill>
            </a:ln>
          </c:spPr>
          <c:marker>
            <c:symbol val="circle"/>
            <c:size val="7"/>
            <c:spPr>
              <a:solidFill>
                <a:srgbClr val="F79646">
                  <a:lumMod val="75000"/>
                </a:srgbClr>
              </a:solidFill>
              <a:ln>
                <a:solidFill>
                  <a:srgbClr val="F79646">
                    <a:lumMod val="75000"/>
                  </a:srgbClr>
                </a:solidFill>
              </a:ln>
            </c:spPr>
          </c:marker>
          <c:dLbls>
            <c:dLbl>
              <c:idx val="0"/>
              <c:layout>
                <c:manualLayout>
                  <c:x val="2.595405917875751E-2"/>
                  <c:y val="-4.25703413473105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F59B-43F4-99B9-DD1255C8739E}"/>
                </c:ext>
              </c:extLst>
            </c:dLbl>
            <c:dLbl>
              <c:idx val="15"/>
              <c:layout>
                <c:manualLayout>
                  <c:x val="-7.3068761915408452E-3"/>
                  <c:y val="1.61832267866266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F59B-43F4-99B9-DD1255C8739E}"/>
                </c:ext>
              </c:extLst>
            </c:dLbl>
            <c:dLbl>
              <c:idx val="23"/>
              <c:layout>
                <c:manualLayout>
                  <c:x val="-1.8821517891119514E-2"/>
                  <c:y val="1.60585061572109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F59B-43F4-99B9-DD1255C8739E}"/>
                </c:ext>
              </c:extLst>
            </c:dLbl>
            <c:dLbl>
              <c:idx val="24"/>
              <c:delete val="1"/>
              <c:extLst>
                <c:ext xmlns:c15="http://schemas.microsoft.com/office/drawing/2012/chart" uri="{CE6537A1-D6FC-4f65-9D91-7224C49458BB}"/>
                <c:ext xmlns:c16="http://schemas.microsoft.com/office/drawing/2014/chart" uri="{C3380CC4-5D6E-409C-BE32-E72D297353CC}">
                  <c16:uniqueId val="{0000002B-F59B-43F4-99B9-DD1255C8739E}"/>
                </c:ext>
              </c:extLst>
            </c:dLbl>
            <c:dLbl>
              <c:idx val="25"/>
              <c:delete val="1"/>
              <c:extLst>
                <c:ext xmlns:c15="http://schemas.microsoft.com/office/drawing/2012/chart" uri="{CE6537A1-D6FC-4f65-9D91-7224C49458BB}"/>
                <c:ext xmlns:c16="http://schemas.microsoft.com/office/drawing/2014/chart" uri="{C3380CC4-5D6E-409C-BE32-E72D297353CC}">
                  <c16:uniqueId val="{0000002C-F59B-43F4-99B9-DD1255C8739E}"/>
                </c:ext>
              </c:extLst>
            </c:dLbl>
            <c:dLbl>
              <c:idx val="26"/>
              <c:delete val="1"/>
              <c:extLst>
                <c:ext xmlns:c15="http://schemas.microsoft.com/office/drawing/2012/chart" uri="{CE6537A1-D6FC-4f65-9D91-7224C49458BB}"/>
                <c:ext xmlns:c16="http://schemas.microsoft.com/office/drawing/2014/chart" uri="{C3380CC4-5D6E-409C-BE32-E72D297353CC}">
                  <c16:uniqueId val="{0000002D-F59B-43F4-99B9-DD1255C8739E}"/>
                </c:ext>
              </c:extLst>
            </c:dLbl>
            <c:dLbl>
              <c:idx val="27"/>
              <c:layout>
                <c:manualLayout>
                  <c:x val="-4.7029719434976205E-3"/>
                  <c:y val="3.6605504733510448E-3"/>
                </c:manualLayout>
              </c:layout>
              <c:numFmt formatCode="##.#&quot;Mt&quot;" sourceLinked="0"/>
              <c:spPr>
                <a:noFill/>
                <a:ln>
                  <a:noFill/>
                </a:ln>
                <a:effectLst/>
              </c:spPr>
              <c:txPr>
                <a:bodyPr wrap="square" lIns="38100" tIns="19050" rIns="38100" bIns="19050" anchor="ctr">
                  <a:noAutofit/>
                </a:bodyPr>
                <a:lstStyle/>
                <a:p>
                  <a:pPr>
                    <a:defRPr sz="1200">
                      <a:solidFill>
                        <a:schemeClr val="accent6">
                          <a:lumMod val="75000"/>
                        </a:schemeClr>
                      </a:solidFill>
                      <a:latin typeface="Century" panose="02040604050505020304" pitchFamily="18" charset="0"/>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6.3490071597438871E-2"/>
                      <c:h val="3.5777127715809834E-2"/>
                    </c:manualLayout>
                  </c15:layout>
                </c:ext>
                <c:ext xmlns:c16="http://schemas.microsoft.com/office/drawing/2014/chart" uri="{C3380CC4-5D6E-409C-BE32-E72D297353CC}">
                  <c16:uniqueId val="{00000004-F536-4F85-937C-33B251F4FB63}"/>
                </c:ext>
              </c:extLst>
            </c:dLbl>
            <c:numFmt formatCode="#,##0.0_);[Red]\(#,##0.0\)" sourceLinked="0"/>
            <c:spPr>
              <a:noFill/>
              <a:ln>
                <a:noFill/>
              </a:ln>
              <a:effectLst/>
            </c:spPr>
            <c:txPr>
              <a:bodyPr wrap="square" lIns="38100" tIns="19050" rIns="38100" bIns="19050" anchor="ctr">
                <a:spAutoFit/>
              </a:bodyPr>
              <a:lstStyle/>
              <a:p>
                <a:pPr>
                  <a:defRPr>
                    <a:solidFill>
                      <a:schemeClr val="accent6">
                        <a:lumMod val="75000"/>
                      </a:schemeClr>
                    </a:solidFill>
                    <a:latin typeface="Century" panose="02040604050505020304" pitchFamily="18" charset="0"/>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F79646">
                          <a:lumMod val="75000"/>
                        </a:srgbClr>
                      </a:solidFill>
                    </a:ln>
                  </c:spPr>
                </c15:leaderLines>
              </c:ext>
            </c:extLst>
          </c:dLbls>
          <c:cat>
            <c:numRef>
              <c:f>'2.CO2-Sector'!$AA$71:$BE$71</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'2.CO2-Sector'!$AA$77:$BE$77</c:f>
              <c:numCache>
                <c:formatCode>#,##0.0_ </c:formatCode>
                <c:ptCount val="28"/>
                <c:pt idx="0">
                  <c:v>65.74348867665833</c:v>
                </c:pt>
                <c:pt idx="1">
                  <c:v>66.833879787249188</c:v>
                </c:pt>
                <c:pt idx="2">
                  <c:v>66.771584400008294</c:v>
                </c:pt>
                <c:pt idx="3">
                  <c:v>65.520285395075888</c:v>
                </c:pt>
                <c:pt idx="4">
                  <c:v>67.190382666106515</c:v>
                </c:pt>
                <c:pt idx="5">
                  <c:v>67.527724777204583</c:v>
                </c:pt>
                <c:pt idx="6">
                  <c:v>68.245078986533798</c:v>
                </c:pt>
                <c:pt idx="7">
                  <c:v>65.655629115814662</c:v>
                </c:pt>
                <c:pt idx="8">
                  <c:v>59.549160836039235</c:v>
                </c:pt>
                <c:pt idx="9">
                  <c:v>59.870866561735085</c:v>
                </c:pt>
                <c:pt idx="10">
                  <c:v>60.347483244736715</c:v>
                </c:pt>
                <c:pt idx="11">
                  <c:v>59.019215501287739</c:v>
                </c:pt>
                <c:pt idx="12">
                  <c:v>56.366067984335537</c:v>
                </c:pt>
                <c:pt idx="13">
                  <c:v>55.570140995127908</c:v>
                </c:pt>
                <c:pt idx="14">
                  <c:v>55.569883933465903</c:v>
                </c:pt>
                <c:pt idx="15">
                  <c:v>56.762127511244735</c:v>
                </c:pt>
                <c:pt idx="16">
                  <c:v>57.159574928955031</c:v>
                </c:pt>
                <c:pt idx="17">
                  <c:v>56.390338804698963</c:v>
                </c:pt>
                <c:pt idx="18">
                  <c:v>51.969702780482983</c:v>
                </c:pt>
                <c:pt idx="19">
                  <c:v>46.381876690073192</c:v>
                </c:pt>
                <c:pt idx="20">
                  <c:v>47.467467226183729</c:v>
                </c:pt>
                <c:pt idx="21">
                  <c:v>47.31940927409952</c:v>
                </c:pt>
                <c:pt idx="22">
                  <c:v>47.465379188259966</c:v>
                </c:pt>
                <c:pt idx="23">
                  <c:v>49.231834637294511</c:v>
                </c:pt>
                <c:pt idx="24">
                  <c:v>48.603586053037823</c:v>
                </c:pt>
                <c:pt idx="25">
                  <c:v>47.100684301754328</c:v>
                </c:pt>
                <c:pt idx="26">
                  <c:v>46.677998148147331</c:v>
                </c:pt>
                <c:pt idx="27">
                  <c:v>47.254047579576408</c:v>
                </c:pt>
              </c:numCache>
            </c:numRef>
          </c:val>
          <c:smooth val="0"/>
          <c:extLst>
            <c:ext xmlns:c16="http://schemas.microsoft.com/office/drawing/2014/chart" uri="{C3380CC4-5D6E-409C-BE32-E72D297353CC}">
              <c16:uniqueId val="{0000002E-F59B-43F4-99B9-DD1255C8739E}"/>
            </c:ext>
          </c:extLst>
        </c:ser>
        <c:ser>
          <c:idx val="9"/>
          <c:order val="7"/>
          <c:tx>
            <c:strRef>
              <c:f>'2.CO2-Sector'!$Y$78</c:f>
              <c:strCache>
                <c:ptCount val="1"/>
                <c:pt idx="0">
                  <c:v>Waste</c:v>
                </c:pt>
              </c:strCache>
            </c:strRef>
          </c:tx>
          <c:spPr>
            <a:ln>
              <a:solidFill>
                <a:schemeClr val="accent1">
                  <a:lumMod val="60000"/>
                  <a:lumOff val="40000"/>
                </a:schemeClr>
              </a:solidFill>
            </a:ln>
          </c:spPr>
          <c:marker>
            <c:symbol val="none"/>
          </c:marker>
          <c:dLbls>
            <c:dLbl>
              <c:idx val="0"/>
              <c:layout>
                <c:manualLayout>
                  <c:x val="-1.448671648771367E-2"/>
                  <c:y val="-1.40546912423086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F59B-43F4-99B9-DD1255C8739E}"/>
                </c:ext>
              </c:extLst>
            </c:dLbl>
            <c:dLbl>
              <c:idx val="15"/>
              <c:layout>
                <c:manualLayout>
                  <c:x val="-3.4139857297548877E-2"/>
                  <c:y val="-1.5194743286513306E-2"/>
                </c:manualLayout>
              </c:layout>
              <c:numFmt formatCode="#,##0.0_);[Red]\(#,##0.0\)" sourceLinked="0"/>
              <c:spPr>
                <a:noFill/>
                <a:ln>
                  <a:noFill/>
                </a:ln>
                <a:effectLst/>
              </c:spPr>
              <c:txPr>
                <a:bodyPr wrap="square" lIns="38100" tIns="19050" rIns="38100" bIns="19050" anchor="ctr">
                  <a:spAutoFit/>
                </a:bodyPr>
                <a:lstStyle/>
                <a:p>
                  <a:pPr>
                    <a:defRPr>
                      <a:solidFill>
                        <a:srgbClr val="95B3D7"/>
                      </a:solidFill>
                      <a:latin typeface="Century" panose="02040604050505020304" pitchFamily="18" charset="0"/>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F59B-43F4-99B9-DD1255C8739E}"/>
                </c:ext>
              </c:extLst>
            </c:dLbl>
            <c:dLbl>
              <c:idx val="23"/>
              <c:layout>
                <c:manualLayout>
                  <c:x val="-1.085914841767744E-2"/>
                  <c:y val="1.0715169842667826E-2"/>
                </c:manualLayout>
              </c:layout>
              <c:numFmt formatCode="#,##0.0_);[Red]\(#,##0.0\)" sourceLinked="0"/>
              <c:spPr>
                <a:noFill/>
                <a:ln>
                  <a:noFill/>
                </a:ln>
                <a:effectLst/>
              </c:spPr>
              <c:txPr>
                <a:bodyPr wrap="square" lIns="38100" tIns="19050" rIns="38100" bIns="19050" anchor="ctr">
                  <a:noAutofit/>
                </a:bodyPr>
                <a:lstStyle/>
                <a:p>
                  <a:pPr>
                    <a:defRPr>
                      <a:solidFill>
                        <a:srgbClr val="95B3D7"/>
                      </a:solidFill>
                      <a:latin typeface="Century" panose="02040604050505020304" pitchFamily="18" charset="0"/>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3.4446227759844648E-2"/>
                      <c:h val="2.8025448495851202E-2"/>
                    </c:manualLayout>
                  </c15:layout>
                </c:ext>
                <c:ext xmlns:c16="http://schemas.microsoft.com/office/drawing/2014/chart" uri="{C3380CC4-5D6E-409C-BE32-E72D297353CC}">
                  <c16:uniqueId val="{00000031-F59B-43F4-99B9-DD1255C8739E}"/>
                </c:ext>
              </c:extLst>
            </c:dLbl>
            <c:dLbl>
              <c:idx val="27"/>
              <c:layout>
                <c:manualLayout>
                  <c:x val="1.2608503869965886E-3"/>
                  <c:y val="5.5254139310911372E-3"/>
                </c:manualLayout>
              </c:layout>
              <c:numFmt formatCode="##.#&quot;Mt&quot;" sourceLinked="0"/>
              <c:spPr>
                <a:noFill/>
                <a:ln>
                  <a:noFill/>
                </a:ln>
                <a:effectLst/>
              </c:spPr>
              <c:txPr>
                <a:bodyPr wrap="square" lIns="38100" tIns="19050" rIns="38100" bIns="19050" anchor="ctr">
                  <a:spAutoFit/>
                </a:bodyPr>
                <a:lstStyle/>
                <a:p>
                  <a:pPr>
                    <a:defRPr sz="1200">
                      <a:solidFill>
                        <a:schemeClr val="accent1">
                          <a:lumMod val="60000"/>
                          <a:lumOff val="40000"/>
                        </a:schemeClr>
                      </a:solidFill>
                      <a:latin typeface="Century" panose="02040604050505020304" pitchFamily="18" charset="0"/>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36-4F85-937C-33B251F4FB63}"/>
                </c:ext>
              </c:extLst>
            </c:dLbl>
            <c:numFmt formatCode="#,##0.0_);[Red]\(#,##0.0\)" sourceLinked="0"/>
            <c:spPr>
              <a:noFill/>
              <a:ln>
                <a:noFill/>
              </a:ln>
              <a:effectLst/>
            </c:spPr>
            <c:txPr>
              <a:bodyPr wrap="square" lIns="38100" tIns="19050" rIns="38100" bIns="19050" anchor="ctr">
                <a:spAutoFit/>
              </a:bodyPr>
              <a:lstStyle/>
              <a:p>
                <a:pPr>
                  <a:defRPr>
                    <a:solidFill>
                      <a:schemeClr val="accent1">
                        <a:lumMod val="60000"/>
                        <a:lumOff val="40000"/>
                      </a:schemeClr>
                    </a:solidFill>
                    <a:latin typeface="Century" panose="02040604050505020304" pitchFamily="18" charset="0"/>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'2.CO2-Sector'!$AA$71:$BE$71</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'2.CO2-Sector'!$AA$78:$BE$78</c:f>
              <c:numCache>
                <c:formatCode>#,##0.0_ </c:formatCode>
                <c:ptCount val="28"/>
                <c:pt idx="0">
                  <c:v>24.009919440480939</c:v>
                </c:pt>
                <c:pt idx="1">
                  <c:v>24.198433025104432</c:v>
                </c:pt>
                <c:pt idx="2">
                  <c:v>26.002914828499776</c:v>
                </c:pt>
                <c:pt idx="3">
                  <c:v>25.024946447143286</c:v>
                </c:pt>
                <c:pt idx="4">
                  <c:v>28.60356693581674</c:v>
                </c:pt>
                <c:pt idx="5">
                  <c:v>29.144796301750581</c:v>
                </c:pt>
                <c:pt idx="6">
                  <c:v>29.655014460891916</c:v>
                </c:pt>
                <c:pt idx="7">
                  <c:v>31.208889703732336</c:v>
                </c:pt>
                <c:pt idx="8">
                  <c:v>31.451722241133282</c:v>
                </c:pt>
                <c:pt idx="9">
                  <c:v>31.367978973028713</c:v>
                </c:pt>
                <c:pt idx="10">
                  <c:v>32.857906344402544</c:v>
                </c:pt>
                <c:pt idx="11">
                  <c:v>32.52316222944993</c:v>
                </c:pt>
                <c:pt idx="12">
                  <c:v>32.768137501850823</c:v>
                </c:pt>
                <c:pt idx="13">
                  <c:v>33.516424967093371</c:v>
                </c:pt>
                <c:pt idx="14">
                  <c:v>32.704041643759759</c:v>
                </c:pt>
                <c:pt idx="15">
                  <c:v>31.654058131881015</c:v>
                </c:pt>
                <c:pt idx="16">
                  <c:v>29.906983827804659</c:v>
                </c:pt>
                <c:pt idx="17">
                  <c:v>30.48177483563974</c:v>
                </c:pt>
                <c:pt idx="18">
                  <c:v>31.853390473384454</c:v>
                </c:pt>
                <c:pt idx="19">
                  <c:v>28.193590018879821</c:v>
                </c:pt>
                <c:pt idx="20">
                  <c:v>28.710200716789313</c:v>
                </c:pt>
                <c:pt idx="21">
                  <c:v>28.02635942868374</c:v>
                </c:pt>
                <c:pt idx="22">
                  <c:v>29.826927231768646</c:v>
                </c:pt>
                <c:pt idx="23">
                  <c:v>29.365198328277359</c:v>
                </c:pt>
                <c:pt idx="24">
                  <c:v>28.501962946270041</c:v>
                </c:pt>
                <c:pt idx="25">
                  <c:v>28.975413612931284</c:v>
                </c:pt>
                <c:pt idx="26">
                  <c:v>29.128757395068657</c:v>
                </c:pt>
                <c:pt idx="27">
                  <c:v>28.829480716945373</c:v>
                </c:pt>
              </c:numCache>
            </c:numRef>
          </c:val>
          <c:smooth val="0"/>
          <c:extLst>
            <c:ext xmlns:c16="http://schemas.microsoft.com/office/drawing/2014/chart" uri="{C3380CC4-5D6E-409C-BE32-E72D297353CC}">
              <c16:uniqueId val="{00000033-F59B-43F4-99B9-DD1255C8739E}"/>
            </c:ext>
          </c:extLst>
        </c:ser>
        <c:ser>
          <c:idx val="0"/>
          <c:order val="8"/>
          <c:tx>
            <c:strRef>
              <c:f>'2.CO2-Sector'!$Y$79</c:f>
              <c:strCache>
                <c:ptCount val="1"/>
                <c:pt idx="0">
                  <c:v>Other (Agriculture and indirect CO2, etc.)</c:v>
                </c:pt>
              </c:strCache>
            </c:strRef>
          </c:tx>
          <c:spPr>
            <a:ln>
              <a:solidFill>
                <a:srgbClr val="006600"/>
              </a:solidFill>
            </a:ln>
          </c:spPr>
          <c:marker>
            <c:spPr>
              <a:solidFill>
                <a:srgbClr val="006600"/>
              </a:solidFill>
              <a:ln>
                <a:solidFill>
                  <a:srgbClr val="006600"/>
                </a:solidFill>
              </a:ln>
            </c:spPr>
          </c:marker>
          <c:dLbls>
            <c:dLbl>
              <c:idx val="0"/>
              <c:layout>
                <c:manualLayout>
                  <c:x val="-1.5995738888371511E-2"/>
                  <c:y val="-1.32857817970147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F59B-43F4-99B9-DD1255C8739E}"/>
                </c:ext>
              </c:extLst>
            </c:dLbl>
            <c:dLbl>
              <c:idx val="15"/>
              <c:layout>
                <c:manualLayout>
                  <c:x val="-1.7499651267272102E-2"/>
                  <c:y val="-1.70940908566061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F59B-43F4-99B9-DD1255C8739E}"/>
                </c:ext>
              </c:extLst>
            </c:dLbl>
            <c:dLbl>
              <c:idx val="23"/>
              <c:layout>
                <c:manualLayout>
                  <c:x val="-2.8376579674277671E-2"/>
                  <c:y val="-1.5079594240285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F59B-43F4-99B9-DD1255C8739E}"/>
                </c:ext>
              </c:extLst>
            </c:dLbl>
            <c:dLbl>
              <c:idx val="27"/>
              <c:layout>
                <c:manualLayout>
                  <c:x val="8.8259527089766757E-3"/>
                  <c:y val="1.8418046436969556E-3"/>
                </c:manualLayout>
              </c:layout>
              <c:numFmt formatCode="##.#&quot;Mt&quot;" sourceLinked="0"/>
              <c:spPr>
                <a:noFill/>
                <a:ln>
                  <a:noFill/>
                </a:ln>
                <a:effectLst/>
              </c:spPr>
              <c:txPr>
                <a:bodyPr wrap="square" lIns="38100" tIns="19050" rIns="38100" bIns="19050" anchor="ctr">
                  <a:spAutoFit/>
                </a:bodyPr>
                <a:lstStyle/>
                <a:p>
                  <a:pPr>
                    <a:defRPr sz="1200">
                      <a:solidFill>
                        <a:srgbClr val="006600"/>
                      </a:solidFill>
                      <a:latin typeface="Century" panose="02040604050505020304" pitchFamily="18" charset="0"/>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536-4F85-937C-33B251F4FB63}"/>
                </c:ext>
              </c:extLst>
            </c:dLbl>
            <c:spPr>
              <a:noFill/>
              <a:ln>
                <a:noFill/>
              </a:ln>
              <a:effectLst/>
            </c:spPr>
            <c:txPr>
              <a:bodyPr wrap="square" lIns="38100" tIns="19050" rIns="38100" bIns="19050" anchor="ctr">
                <a:spAutoFit/>
              </a:bodyPr>
              <a:lstStyle/>
              <a:p>
                <a:pPr>
                  <a:defRPr>
                    <a:solidFill>
                      <a:srgbClr val="006600"/>
                    </a:solidFill>
                    <a:latin typeface="Century" panose="02040604050505020304" pitchFamily="18" charset="0"/>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'2.CO2-Sector'!$AA$71:$BE$71</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'2.CO2-Sector'!$AA$79:$BE$79</c:f>
              <c:numCache>
                <c:formatCode>#,##0.0_ </c:formatCode>
                <c:ptCount val="28"/>
                <c:pt idx="0">
                  <c:v>6.6635568082980683</c:v>
                </c:pt>
                <c:pt idx="1">
                  <c:v>6.4578797499713776</c:v>
                </c:pt>
                <c:pt idx="2">
                  <c:v>6.1978717162878674</c:v>
                </c:pt>
                <c:pt idx="3">
                  <c:v>5.9852402454945572</c:v>
                </c:pt>
                <c:pt idx="4">
                  <c:v>5.7741267543957226</c:v>
                </c:pt>
                <c:pt idx="5">
                  <c:v>5.9660139180256406</c:v>
                </c:pt>
                <c:pt idx="6">
                  <c:v>6.0790400914224811</c:v>
                </c:pt>
                <c:pt idx="7">
                  <c:v>6.0385660359228934</c:v>
                </c:pt>
                <c:pt idx="8">
                  <c:v>5.5965871918435424</c:v>
                </c:pt>
                <c:pt idx="9">
                  <c:v>5.6198754447494021</c:v>
                </c:pt>
                <c:pt idx="10">
                  <c:v>5.6926929563397213</c:v>
                </c:pt>
                <c:pt idx="11">
                  <c:v>5.2179564326039287</c:v>
                </c:pt>
                <c:pt idx="12">
                  <c:v>4.9548041647751182</c:v>
                </c:pt>
                <c:pt idx="13">
                  <c:v>4.7748651822542865</c:v>
                </c:pt>
                <c:pt idx="14">
                  <c:v>4.6175073481993332</c:v>
                </c:pt>
                <c:pt idx="15">
                  <c:v>4.5600404792828853</c:v>
                </c:pt>
                <c:pt idx="16">
                  <c:v>4.4949730369939767</c:v>
                </c:pt>
                <c:pt idx="17">
                  <c:v>4.5064438303054475</c:v>
                </c:pt>
                <c:pt idx="18">
                  <c:v>4.0789681798138977</c:v>
                </c:pt>
                <c:pt idx="19">
                  <c:v>3.7265182688178857</c:v>
                </c:pt>
                <c:pt idx="20">
                  <c:v>3.6221245341512494</c:v>
                </c:pt>
                <c:pt idx="21">
                  <c:v>3.5034257842848255</c:v>
                </c:pt>
                <c:pt idx="22">
                  <c:v>3.5153997346229371</c:v>
                </c:pt>
                <c:pt idx="23">
                  <c:v>3.5234465568864688</c:v>
                </c:pt>
                <c:pt idx="24">
                  <c:v>3.4187559702577492</c:v>
                </c:pt>
                <c:pt idx="25">
                  <c:v>3.3655262992508757</c:v>
                </c:pt>
                <c:pt idx="26">
                  <c:v>3.2990823254742372</c:v>
                </c:pt>
                <c:pt idx="27">
                  <c:v>3.2466213398602002</c:v>
                </c:pt>
              </c:numCache>
            </c:numRef>
          </c:val>
          <c:smooth val="0"/>
          <c:extLst>
            <c:ext xmlns:c16="http://schemas.microsoft.com/office/drawing/2014/chart" uri="{C3380CC4-5D6E-409C-BE32-E72D297353CC}">
              <c16:uniqueId val="{00000038-F59B-43F4-99B9-DD1255C8739E}"/>
            </c:ext>
          </c:extLst>
        </c:ser>
        <c:dLbls>
          <c:showLegendKey val="0"/>
          <c:showVal val="0"/>
          <c:showCatName val="0"/>
          <c:showSerName val="0"/>
          <c:showPercent val="0"/>
          <c:showBubbleSize val="0"/>
        </c:dLbls>
        <c:marker val="1"/>
        <c:smooth val="0"/>
        <c:axId val="179901568"/>
        <c:axId val="179903104"/>
      </c:lineChart>
      <c:lineChart>
        <c:grouping val="standard"/>
        <c:varyColors val="0"/>
        <c:ser>
          <c:idx val="7"/>
          <c:order val="9"/>
          <c:tx>
            <c:strRef>
              <c:f>'2.CO2-Sector'!$Y$94</c:f>
              <c:strCache>
                <c:ptCount val="1"/>
                <c:pt idx="0">
                  <c:v>■Comparison with FY2005 </c:v>
                </c:pt>
              </c:strCache>
            </c:strRef>
          </c:tx>
          <c:spPr>
            <a:ln>
              <a:noFill/>
            </a:ln>
          </c:spPr>
          <c:marker>
            <c:symbol val="none"/>
          </c:marker>
          <c:dLbls>
            <c:dLbl>
              <c:idx val="0"/>
              <c:layout>
                <c:manualLayout>
                  <c:x val="0.64404468688356842"/>
                  <c:y val="3.9991963099641661E-2"/>
                </c:manualLayout>
              </c:layout>
              <c:tx>
                <c:rich>
                  <a:bodyPr wrap="square" lIns="38100" tIns="19050" rIns="38100" bIns="19050" anchor="ctr">
                    <a:spAutoFit/>
                  </a:bodyPr>
                  <a:lstStyle/>
                  <a:p>
                    <a:pPr>
                      <a:defRPr sz="1200">
                        <a:solidFill>
                          <a:srgbClr val="336699"/>
                        </a:solidFill>
                        <a:latin typeface="Century" panose="02040604050505020304" pitchFamily="18" charset="0"/>
                      </a:defRPr>
                    </a:pPr>
                    <a:fld id="{9A0327DF-2615-45EA-84DC-163DBC652D9C}" type="VALUE">
                      <a:rPr lang="en-US" altLang="ja-JP" sz="1200" baseline="0">
                        <a:solidFill>
                          <a:srgbClr val="336699"/>
                        </a:solidFill>
                        <a:latin typeface="Century" panose="02040604050505020304" pitchFamily="18" charset="0"/>
                      </a:rPr>
                      <a:pPr>
                        <a:defRPr sz="1200">
                          <a:solidFill>
                            <a:srgbClr val="336699"/>
                          </a:solidFill>
                          <a:latin typeface="Century" panose="02040604050505020304" pitchFamily="18" charset="0"/>
                        </a:defRPr>
                      </a:pPr>
                      <a:t>[値]</a:t>
                    </a:fld>
                    <a:endParaRPr lang="ja-JP" altLang="en-US"/>
                  </a:p>
                </c:rich>
              </c:tx>
              <c:numFmt formatCode="\(\+##.#%;[Black]\(\-##.#%"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9-F59B-43F4-99B9-DD1255C8739E}"/>
                </c:ext>
              </c:extLst>
            </c:dLbl>
            <c:dLbl>
              <c:idx val="1"/>
              <c:layout>
                <c:manualLayout>
                  <c:x val="0.61728780476275347"/>
                  <c:y val="-7.8514228638251304E-2"/>
                </c:manualLayout>
              </c:layout>
              <c:tx>
                <c:rich>
                  <a:bodyPr wrap="square" lIns="38100" tIns="19050" rIns="38100" bIns="19050" anchor="ctr">
                    <a:noAutofit/>
                  </a:bodyPr>
                  <a:lstStyle/>
                  <a:p>
                    <a:pPr>
                      <a:defRPr sz="1200">
                        <a:solidFill>
                          <a:srgbClr val="CC0000"/>
                        </a:solidFill>
                        <a:latin typeface="Century" panose="02040604050505020304" pitchFamily="18" charset="0"/>
                      </a:defRPr>
                    </a:pPr>
                    <a:fld id="{664887D2-635D-4B80-9156-5D03C78A0AB7}" type="VALUE">
                      <a:rPr lang="en-US" altLang="ja-JP" sz="1200" baseline="0">
                        <a:solidFill>
                          <a:srgbClr val="CC0000"/>
                        </a:solidFill>
                        <a:latin typeface="Century" panose="02040604050505020304" pitchFamily="18" charset="0"/>
                      </a:rPr>
                      <a:pPr>
                        <a:defRPr sz="1200">
                          <a:solidFill>
                            <a:srgbClr val="CC0000"/>
                          </a:solidFill>
                          <a:latin typeface="Century" panose="02040604050505020304" pitchFamily="18" charset="0"/>
                        </a:defRPr>
                      </a:pPr>
                      <a:t>[値]</a:t>
                    </a:fld>
                    <a:endParaRPr lang="ja-JP" altLang="en-US"/>
                  </a:p>
                </c:rich>
              </c:tx>
              <c:numFmt formatCode="\(\+##.#%;[Black]\(\-##.#%"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6.9412792190908235E-2"/>
                      <c:h val="3.7739012221316467E-2"/>
                    </c:manualLayout>
                  </c15:layout>
                  <c15:dlblFieldTable/>
                  <c15:showDataLabelsRange val="0"/>
                </c:ext>
                <c:ext xmlns:c16="http://schemas.microsoft.com/office/drawing/2014/chart" uri="{C3380CC4-5D6E-409C-BE32-E72D297353CC}">
                  <c16:uniqueId val="{0000003A-F59B-43F4-99B9-DD1255C8739E}"/>
                </c:ext>
              </c:extLst>
            </c:dLbl>
            <c:dLbl>
              <c:idx val="2"/>
              <c:layout>
                <c:manualLayout>
                  <c:x val="0.59848309223464946"/>
                  <c:y val="0.11159626428681899"/>
                </c:manualLayout>
              </c:layout>
              <c:tx>
                <c:rich>
                  <a:bodyPr wrap="square" lIns="38100" tIns="19050" rIns="38100" bIns="19050" anchor="ctr">
                    <a:spAutoFit/>
                  </a:bodyPr>
                  <a:lstStyle/>
                  <a:p>
                    <a:pPr>
                      <a:defRPr sz="1200">
                        <a:solidFill>
                          <a:srgbClr val="669900"/>
                        </a:solidFill>
                        <a:latin typeface="Century" panose="02040604050505020304" pitchFamily="18" charset="0"/>
                      </a:defRPr>
                    </a:pPr>
                    <a:fld id="{B31EE4D9-9A6A-4A4E-A4EB-3788C18B74C6}" type="VALUE">
                      <a:rPr lang="en-US" altLang="ja-JP" sz="1200" baseline="0">
                        <a:solidFill>
                          <a:srgbClr val="669900"/>
                        </a:solidFill>
                        <a:latin typeface="Century" panose="02040604050505020304" pitchFamily="18" charset="0"/>
                      </a:rPr>
                      <a:pPr>
                        <a:defRPr sz="1200">
                          <a:solidFill>
                            <a:srgbClr val="669900"/>
                          </a:solidFill>
                          <a:latin typeface="Century" panose="02040604050505020304" pitchFamily="18" charset="0"/>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B-F59B-43F4-99B9-DD1255C8739E}"/>
                </c:ext>
              </c:extLst>
            </c:dLbl>
            <c:dLbl>
              <c:idx val="3"/>
              <c:layout>
                <c:manualLayout>
                  <c:x val="0.57930976412739144"/>
                  <c:y val="-1.607408981380699E-2"/>
                </c:manualLayout>
              </c:layout>
              <c:tx>
                <c:rich>
                  <a:bodyPr wrap="square" lIns="38100" tIns="19050" rIns="38100" bIns="19050" anchor="ctr">
                    <a:spAutoFit/>
                  </a:bodyPr>
                  <a:lstStyle/>
                  <a:p>
                    <a:pPr>
                      <a:defRPr sz="1200">
                        <a:solidFill>
                          <a:srgbClr val="666699"/>
                        </a:solidFill>
                        <a:latin typeface="Century" panose="02040604050505020304" pitchFamily="18" charset="0"/>
                      </a:defRPr>
                    </a:pPr>
                    <a:fld id="{D4A09C3D-5CB3-40C2-A785-E3116EAAC236}" type="VALUE">
                      <a:rPr lang="en-US" altLang="ja-JP" sz="1200" baseline="0">
                        <a:solidFill>
                          <a:srgbClr val="666699"/>
                        </a:solidFill>
                        <a:latin typeface="Century" panose="02040604050505020304" pitchFamily="18" charset="0"/>
                      </a:rPr>
                      <a:pPr>
                        <a:defRPr sz="1200">
                          <a:solidFill>
                            <a:srgbClr val="666699"/>
                          </a:solidFill>
                          <a:latin typeface="Century" panose="02040604050505020304" pitchFamily="18" charset="0"/>
                        </a:defRPr>
                      </a:pPr>
                      <a:t>[値]</a:t>
                    </a:fld>
                    <a:endParaRPr lang="ja-JP" altLang="en-US"/>
                  </a:p>
                </c:rich>
              </c:tx>
              <c:numFmt formatCode="\(\+##.#%;[Black]\(\-##.#%" sourceLinked="0"/>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5.9215044794228205E-2"/>
                      <c:h val="3.1988308911852836E-2"/>
                    </c:manualLayout>
                  </c15:layout>
                  <c15:dlblFieldTable/>
                  <c15:showDataLabelsRange val="0"/>
                </c:ext>
                <c:ext xmlns:c16="http://schemas.microsoft.com/office/drawing/2014/chart" uri="{C3380CC4-5D6E-409C-BE32-E72D297353CC}">
                  <c16:uniqueId val="{0000003C-F59B-43F4-99B9-DD1255C8739E}"/>
                </c:ext>
              </c:extLst>
            </c:dLbl>
            <c:dLbl>
              <c:idx val="4"/>
              <c:layout>
                <c:manualLayout>
                  <c:x val="0.5569138433132288"/>
                  <c:y val="0.28628416783278038"/>
                </c:manualLayout>
              </c:layout>
              <c:tx>
                <c:rich>
                  <a:bodyPr wrap="square" lIns="38100" tIns="19050" rIns="38100" bIns="19050" anchor="ctr">
                    <a:spAutoFit/>
                  </a:bodyPr>
                  <a:lstStyle/>
                  <a:p>
                    <a:pPr>
                      <a:defRPr sz="1200">
                        <a:solidFill>
                          <a:srgbClr val="0099CC"/>
                        </a:solidFill>
                        <a:latin typeface="Century" panose="02040604050505020304" pitchFamily="18" charset="0"/>
                      </a:defRPr>
                    </a:pPr>
                    <a:fld id="{51DB4A12-2D6C-485C-886D-6830555BCB86}" type="VALUE">
                      <a:rPr lang="en-US" altLang="ja-JP" sz="1200" baseline="0">
                        <a:solidFill>
                          <a:srgbClr val="0099CC"/>
                        </a:solidFill>
                        <a:latin typeface="Century" panose="02040604050505020304" pitchFamily="18" charset="0"/>
                      </a:rPr>
                      <a:pPr>
                        <a:defRPr sz="1200">
                          <a:solidFill>
                            <a:srgbClr val="0099CC"/>
                          </a:solidFill>
                          <a:latin typeface="Century" panose="02040604050505020304" pitchFamily="18" charset="0"/>
                        </a:defRPr>
                      </a:pPr>
                      <a:t>[値]</a:t>
                    </a:fld>
                    <a:endParaRPr lang="ja-JP" altLang="en-US"/>
                  </a:p>
                </c:rich>
              </c:tx>
              <c:numFmt formatCode="\(\+##.#%;[Black]\(\-##.#%"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D-F59B-43F4-99B9-DD1255C8739E}"/>
                </c:ext>
              </c:extLst>
            </c:dLbl>
            <c:dLbl>
              <c:idx val="5"/>
              <c:layout>
                <c:manualLayout>
                  <c:x val="0.5346494096291442"/>
                  <c:y val="0.29819049219836191"/>
                </c:manualLayout>
              </c:layout>
              <c:tx>
                <c:rich>
                  <a:bodyPr wrap="square" lIns="38100" tIns="19050" rIns="38100" bIns="19050" anchor="ctr">
                    <a:spAutoFit/>
                  </a:bodyPr>
                  <a:lstStyle/>
                  <a:p>
                    <a:pPr>
                      <a:defRPr sz="1200">
                        <a:solidFill>
                          <a:schemeClr val="accent6">
                            <a:lumMod val="75000"/>
                          </a:schemeClr>
                        </a:solidFill>
                        <a:latin typeface="Century" panose="02040604050505020304" pitchFamily="18" charset="0"/>
                      </a:defRPr>
                    </a:pPr>
                    <a:fld id="{BB573966-803B-4A8B-BA30-9C60F59375B9}" type="VALUE">
                      <a:rPr lang="en-US" altLang="ja-JP" sz="1200" baseline="0">
                        <a:solidFill>
                          <a:schemeClr val="accent6">
                            <a:lumMod val="75000"/>
                          </a:schemeClr>
                        </a:solidFill>
                        <a:latin typeface="Century" panose="02040604050505020304" pitchFamily="18" charset="0"/>
                      </a:rPr>
                      <a:pPr>
                        <a:defRPr sz="1200">
                          <a:solidFill>
                            <a:schemeClr val="accent6">
                              <a:lumMod val="75000"/>
                            </a:schemeClr>
                          </a:solidFill>
                          <a:latin typeface="Century" panose="02040604050505020304" pitchFamily="18" charset="0"/>
                        </a:defRPr>
                      </a:pPr>
                      <a:t>[値]</a:t>
                    </a:fld>
                    <a:endParaRPr lang="ja-JP" altLang="en-US"/>
                  </a:p>
                </c:rich>
              </c:tx>
              <c:numFmt formatCode="\(\+##.#%;[Black]\(\-##.#%"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E-F59B-43F4-99B9-DD1255C8739E}"/>
                </c:ext>
              </c:extLst>
            </c:dLbl>
            <c:dLbl>
              <c:idx val="6"/>
              <c:layout>
                <c:manualLayout>
                  <c:x val="0.5186146689319614"/>
                  <c:y val="0.40707870785367256"/>
                </c:manualLayout>
              </c:layout>
              <c:tx>
                <c:rich>
                  <a:bodyPr wrap="square" lIns="38100" tIns="19050" rIns="38100" bIns="19050" anchor="ctr">
                    <a:spAutoFit/>
                  </a:bodyPr>
                  <a:lstStyle/>
                  <a:p>
                    <a:pPr>
                      <a:defRPr sz="1200">
                        <a:solidFill>
                          <a:srgbClr val="95B3D7"/>
                        </a:solidFill>
                        <a:latin typeface="Century" panose="02040604050505020304" pitchFamily="18" charset="0"/>
                      </a:defRPr>
                    </a:pPr>
                    <a:fld id="{362432E5-3C66-46F1-B286-751B9AEDD15B}" type="VALUE">
                      <a:rPr lang="en-US" altLang="ja-JP" sz="1200" baseline="0">
                        <a:solidFill>
                          <a:srgbClr val="95B3D7"/>
                        </a:solidFill>
                        <a:latin typeface="Century" panose="02040604050505020304" pitchFamily="18" charset="0"/>
                      </a:rPr>
                      <a:pPr>
                        <a:defRPr sz="1200">
                          <a:solidFill>
                            <a:srgbClr val="95B3D7"/>
                          </a:solidFill>
                          <a:latin typeface="Century" panose="02040604050505020304" pitchFamily="18" charset="0"/>
                        </a:defRPr>
                      </a:pPr>
                      <a:t>[値]</a:t>
                    </a:fld>
                    <a:endParaRPr lang="ja-JP" altLang="en-US"/>
                  </a:p>
                </c:rich>
              </c:tx>
              <c:numFmt formatCode="\(\+\ #.#%;[Black]\(\-\ #.#%"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F-F59B-43F4-99B9-DD1255C8739E}"/>
                </c:ext>
              </c:extLst>
            </c:dLbl>
            <c:dLbl>
              <c:idx val="7"/>
              <c:layout>
                <c:manualLayout>
                  <c:x val="0.4923784321970886"/>
                  <c:y val="0.22498131709763808"/>
                </c:manualLayout>
              </c:layout>
              <c:tx>
                <c:rich>
                  <a:bodyPr wrap="square" lIns="38100" tIns="19050" rIns="38100" bIns="19050" anchor="ctr">
                    <a:spAutoFit/>
                  </a:bodyPr>
                  <a:lstStyle/>
                  <a:p>
                    <a:pPr>
                      <a:defRPr sz="1200">
                        <a:solidFill>
                          <a:srgbClr val="006600"/>
                        </a:solidFill>
                        <a:latin typeface="Century" panose="02040604050505020304" pitchFamily="18" charset="0"/>
                      </a:defRPr>
                    </a:pPr>
                    <a:fld id="{38C003A6-878C-49B0-AFD7-9FE22E54CB03}" type="VALUE">
                      <a:rPr lang="en-US" altLang="ja-JP" sz="1200" baseline="0">
                        <a:solidFill>
                          <a:srgbClr val="006600"/>
                        </a:solidFill>
                        <a:latin typeface="Century" panose="02040604050505020304" pitchFamily="18" charset="0"/>
                      </a:rPr>
                      <a:pPr>
                        <a:defRPr sz="1200">
                          <a:solidFill>
                            <a:srgbClr val="006600"/>
                          </a:solidFill>
                          <a:latin typeface="Century" panose="02040604050505020304" pitchFamily="18" charset="0"/>
                        </a:defRPr>
                      </a:pPr>
                      <a:t>[値]</a:t>
                    </a:fld>
                    <a:endParaRPr lang="ja-JP" altLang="en-US"/>
                  </a:p>
                </c:rich>
              </c:tx>
              <c:numFmt formatCode="\(\+##.#%;[Black]\(\-##.#%"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0-F59B-43F4-99B9-DD1255C8739E}"/>
                </c:ext>
              </c:extLst>
            </c:dLbl>
            <c:dLbl>
              <c:idx val="8"/>
              <c:layout>
                <c:manualLayout>
                  <c:x val="0.43686798673432964"/>
                  <c:y val="5.27174009505448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F59B-43F4-99B9-DD1255C8739E}"/>
                </c:ext>
              </c:extLst>
            </c:dLbl>
            <c:numFmt formatCode="\(\+##.#%;[Black]\(\-##.#%" sourceLinked="0"/>
            <c:spPr>
              <a:noFill/>
              <a:ln>
                <a:noFill/>
              </a:ln>
              <a:effectLst/>
            </c:spPr>
            <c:txPr>
              <a:bodyPr wrap="square" lIns="38100" tIns="19050" rIns="38100" bIns="19050" anchor="ctr">
                <a:spAutoFit/>
              </a:bodyPr>
              <a:lstStyle/>
              <a:p>
                <a:pPr>
                  <a:defRPr sz="1200">
                    <a:latin typeface="Century" panose="02040604050505020304" pitchFamily="18" charset="0"/>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'2.CO2-Sector'!$BB$96:$BB$103</c:f>
              <c:numCache>
                <c:formatCode>#,##0.0%;[Red]\-#,##0.0%</c:formatCode>
                <c:ptCount val="8"/>
                <c:pt idx="0">
                  <c:v>0.15831584062565551</c:v>
                </c:pt>
                <c:pt idx="1">
                  <c:v>-0.19269860163078856</c:v>
                </c:pt>
                <c:pt idx="2">
                  <c:v>-0.13613771038694189</c:v>
                </c:pt>
                <c:pt idx="3">
                  <c:v>-0.41685405057923863</c:v>
                </c:pt>
                <c:pt idx="4">
                  <c:v>-0.15809085037338166</c:v>
                </c:pt>
                <c:pt idx="5">
                  <c:v>-0.16750746225614521</c:v>
                </c:pt>
                <c:pt idx="6">
                  <c:v>-8.9232710800224768E-2</c:v>
                </c:pt>
                <c:pt idx="7">
                  <c:v>-0.28802795619683497</c:v>
                </c:pt>
              </c:numCache>
            </c:numRef>
          </c:val>
          <c:smooth val="0"/>
          <c:extLst>
            <c:ext xmlns:c16="http://schemas.microsoft.com/office/drawing/2014/chart" uri="{C3380CC4-5D6E-409C-BE32-E72D297353CC}">
              <c16:uniqueId val="{00000042-F59B-43F4-99B9-DD1255C8739E}"/>
            </c:ext>
          </c:extLst>
        </c:ser>
        <c:ser>
          <c:idx val="10"/>
          <c:order val="10"/>
          <c:tx>
            <c:strRef>
              <c:f>'2.CO2-Sector'!$Y$106</c:f>
              <c:strCache>
                <c:ptCount val="1"/>
                <c:pt idx="0">
                  <c:v>■Comparison with FY2013 </c:v>
                </c:pt>
              </c:strCache>
            </c:strRef>
          </c:tx>
          <c:spPr>
            <a:ln>
              <a:noFill/>
            </a:ln>
          </c:spPr>
          <c:marker>
            <c:symbol val="none"/>
          </c:marker>
          <c:dLbls>
            <c:dLbl>
              <c:idx val="0"/>
              <c:layout>
                <c:manualLayout>
                  <c:x val="0.70277224914592062"/>
                  <c:y val="-0.19860250444848221"/>
                </c:manualLayout>
              </c:layout>
              <c:tx>
                <c:rich>
                  <a:bodyPr wrap="square" lIns="38100" tIns="19050" rIns="38100" bIns="19050" anchor="ctr">
                    <a:spAutoFit/>
                  </a:bodyPr>
                  <a:lstStyle/>
                  <a:p>
                    <a:pPr>
                      <a:defRPr sz="1200">
                        <a:solidFill>
                          <a:srgbClr val="336699"/>
                        </a:solidFill>
                        <a:latin typeface="Century" panose="02040604050505020304" pitchFamily="18" charset="0"/>
                      </a:defRPr>
                    </a:pPr>
                    <a:fld id="{12F51AF5-743E-4FAD-8592-4653544EF7F3}" type="VALUE">
                      <a:rPr lang="en-US" altLang="ja-JP" sz="1200" baseline="0">
                        <a:solidFill>
                          <a:srgbClr val="336699"/>
                        </a:solidFill>
                        <a:latin typeface="Century" panose="02040604050505020304" pitchFamily="18" charset="0"/>
                      </a:rPr>
                      <a:pPr>
                        <a:defRPr sz="1200">
                          <a:solidFill>
                            <a:srgbClr val="336699"/>
                          </a:solidFill>
                          <a:latin typeface="Century" panose="02040604050505020304" pitchFamily="18" charset="0"/>
                        </a:defRPr>
                      </a:pPr>
                      <a:t>[値]</a:t>
                    </a:fld>
                    <a:endParaRPr lang="ja-JP" altLang="en-US"/>
                  </a:p>
                </c:rich>
              </c:tx>
              <c:numFmt formatCode="&quot;／&quot;\+\ 0.#%\);[Black]&quot;／&quot;\-\ 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3-F59B-43F4-99B9-DD1255C8739E}"/>
                </c:ext>
              </c:extLst>
            </c:dLbl>
            <c:dLbl>
              <c:idx val="1"/>
              <c:layout>
                <c:manualLayout>
                  <c:x val="0.67501509226222411"/>
                  <c:y val="1.3936071950495007E-2"/>
                </c:manualLayout>
              </c:layout>
              <c:tx>
                <c:rich>
                  <a:bodyPr wrap="square" lIns="38100" tIns="19050" rIns="38100" bIns="19050" anchor="ctr">
                    <a:spAutoFit/>
                  </a:bodyPr>
                  <a:lstStyle/>
                  <a:p>
                    <a:pPr>
                      <a:defRPr sz="1200">
                        <a:solidFill>
                          <a:srgbClr val="CC0000"/>
                        </a:solidFill>
                        <a:latin typeface="Century" panose="02040604050505020304" pitchFamily="18" charset="0"/>
                      </a:defRPr>
                    </a:pPr>
                    <a:fld id="{B4885629-DD54-4200-A2F4-A22D00B6614B}" type="VALUE">
                      <a:rPr lang="en-US" altLang="ja-JP" sz="1200" baseline="0">
                        <a:solidFill>
                          <a:srgbClr val="CC0000"/>
                        </a:solidFill>
                        <a:latin typeface="Century" panose="02040604050505020304" pitchFamily="18" charset="0"/>
                      </a:rPr>
                      <a:pPr>
                        <a:defRPr sz="1200">
                          <a:solidFill>
                            <a:srgbClr val="CC0000"/>
                          </a:solidFill>
                          <a:latin typeface="Century" panose="02040604050505020304" pitchFamily="18" charset="0"/>
                        </a:defRPr>
                      </a:pPr>
                      <a:t>[値]</a:t>
                    </a:fld>
                    <a:endParaRPr lang="ja-JP" altLang="en-US"/>
                  </a:p>
                </c:rich>
              </c:tx>
              <c:numFmt formatCode="&quot;／&quot;\+##.#%\);[Black]&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4-F59B-43F4-99B9-DD1255C8739E}"/>
                </c:ext>
              </c:extLst>
            </c:dLbl>
            <c:dLbl>
              <c:idx val="2"/>
              <c:layout>
                <c:manualLayout>
                  <c:x val="0.65718450917228943"/>
                  <c:y val="0.20795685710394929"/>
                </c:manualLayout>
              </c:layout>
              <c:tx>
                <c:rich>
                  <a:bodyPr wrap="square" lIns="38100" tIns="19050" rIns="38100" bIns="19050" anchor="ctr">
                    <a:spAutoFit/>
                  </a:bodyPr>
                  <a:lstStyle/>
                  <a:p>
                    <a:pPr>
                      <a:defRPr sz="1200">
                        <a:solidFill>
                          <a:srgbClr val="669900"/>
                        </a:solidFill>
                        <a:latin typeface="Century" panose="02040604050505020304" pitchFamily="18" charset="0"/>
                      </a:defRPr>
                    </a:pPr>
                    <a:fld id="{FBE84D81-9128-430A-8F42-35F3823043D9}" type="VALUE">
                      <a:rPr lang="en-US" altLang="ja-JP" sz="1200" baseline="0">
                        <a:solidFill>
                          <a:srgbClr val="669900"/>
                        </a:solidFill>
                        <a:latin typeface="Century" panose="02040604050505020304" pitchFamily="18" charset="0"/>
                      </a:rPr>
                      <a:pPr>
                        <a:defRPr sz="1200">
                          <a:solidFill>
                            <a:srgbClr val="669900"/>
                          </a:solidFill>
                          <a:latin typeface="Century" panose="02040604050505020304" pitchFamily="18" charset="0"/>
                        </a:defRPr>
                      </a:pPr>
                      <a:t>[値]</a:t>
                    </a:fld>
                    <a:endParaRPr lang="ja-JP" altLang="en-US"/>
                  </a:p>
                </c:rich>
              </c:tx>
              <c:numFmt formatCode="&quot;／&quot;\+\ 0.#%\);[Black]&quot;／&quot;\-\ #.#%\)"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5-F59B-43F4-99B9-DD1255C8739E}"/>
                </c:ext>
              </c:extLst>
            </c:dLbl>
            <c:dLbl>
              <c:idx val="3"/>
              <c:layout>
                <c:manualLayout>
                  <c:x val="0.63231537700369722"/>
                  <c:y val="-1.6696611703058743E-2"/>
                </c:manualLayout>
              </c:layout>
              <c:tx>
                <c:rich>
                  <a:bodyPr wrap="square" lIns="38100" tIns="19050" rIns="38100" bIns="19050" anchor="ctr">
                    <a:spAutoFit/>
                  </a:bodyPr>
                  <a:lstStyle/>
                  <a:p>
                    <a:pPr>
                      <a:defRPr sz="1200">
                        <a:solidFill>
                          <a:srgbClr val="666699"/>
                        </a:solidFill>
                        <a:latin typeface="Century" panose="02040604050505020304" pitchFamily="18" charset="0"/>
                      </a:defRPr>
                    </a:pPr>
                    <a:fld id="{0D642081-1A91-44F2-9ACB-52CEF261F025}" type="VALUE">
                      <a:rPr lang="en-US" altLang="ja-JP" sz="1200" baseline="0">
                        <a:solidFill>
                          <a:srgbClr val="666699"/>
                        </a:solidFill>
                        <a:latin typeface="Century" panose="02040604050505020304" pitchFamily="18" charset="0"/>
                      </a:rPr>
                      <a:pPr>
                        <a:defRPr sz="1200">
                          <a:solidFill>
                            <a:srgbClr val="666699"/>
                          </a:solidFill>
                          <a:latin typeface="Century" panose="02040604050505020304" pitchFamily="18" charset="0"/>
                        </a:defRPr>
                      </a:pPr>
                      <a:t>[値]</a:t>
                    </a:fld>
                    <a:endParaRPr lang="ja-JP" altLang="en-US"/>
                  </a:p>
                </c:rich>
              </c:tx>
              <c:numFmt formatCode="&quot;／&quot;\+##.0%\);[Black]&quot;／&quot;\-##.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6-F59B-43F4-99B9-DD1255C8739E}"/>
                </c:ext>
              </c:extLst>
            </c:dLbl>
            <c:dLbl>
              <c:idx val="4"/>
              <c:layout>
                <c:manualLayout>
                  <c:x val="0.61393648545775592"/>
                  <c:y val="0.43902392134245144"/>
                </c:manualLayout>
              </c:layout>
              <c:tx>
                <c:rich>
                  <a:bodyPr wrap="square" lIns="38100" tIns="19050" rIns="38100" bIns="19050" anchor="ctr">
                    <a:spAutoFit/>
                  </a:bodyPr>
                  <a:lstStyle/>
                  <a:p>
                    <a:pPr>
                      <a:defRPr sz="1200">
                        <a:solidFill>
                          <a:srgbClr val="0099CC"/>
                        </a:solidFill>
                        <a:latin typeface="Century" panose="02040604050505020304" pitchFamily="18" charset="0"/>
                      </a:defRPr>
                    </a:pPr>
                    <a:fld id="{D23DD246-43AB-4774-8344-D09B721D98F0}" type="VALUE">
                      <a:rPr lang="en-US" altLang="ja-JP" sz="1200" baseline="0">
                        <a:solidFill>
                          <a:srgbClr val="0099CC"/>
                        </a:solidFill>
                        <a:latin typeface="Century" panose="02040604050505020304" pitchFamily="18" charset="0"/>
                      </a:rPr>
                      <a:pPr>
                        <a:defRPr sz="1200">
                          <a:solidFill>
                            <a:srgbClr val="0099CC"/>
                          </a:solidFill>
                          <a:latin typeface="Century" panose="02040604050505020304" pitchFamily="18" charset="0"/>
                        </a:defRPr>
                      </a:pPr>
                      <a:t>[値]</a:t>
                    </a:fld>
                    <a:endParaRPr lang="ja-JP" altLang="en-US"/>
                  </a:p>
                </c:rich>
              </c:tx>
              <c:numFmt formatCode="&quot;／&quot;\+\ 0.#%\);[Black]&quot;／&quot;\-\ #.#%\)"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7-F59B-43F4-99B9-DD1255C8739E}"/>
                </c:ext>
              </c:extLst>
            </c:dLbl>
            <c:dLbl>
              <c:idx val="5"/>
              <c:layout>
                <c:manualLayout>
                  <c:x val="0.58936342659842567"/>
                  <c:y val="0.43559060376491199"/>
                </c:manualLayout>
              </c:layout>
              <c:tx>
                <c:rich>
                  <a:bodyPr wrap="square" lIns="38100" tIns="19050" rIns="38100" bIns="19050" anchor="ctr">
                    <a:spAutoFit/>
                  </a:bodyPr>
                  <a:lstStyle/>
                  <a:p>
                    <a:pPr>
                      <a:defRPr sz="1200">
                        <a:solidFill>
                          <a:schemeClr val="accent6">
                            <a:lumMod val="75000"/>
                          </a:schemeClr>
                        </a:solidFill>
                        <a:latin typeface="Century" panose="02040604050505020304" pitchFamily="18" charset="0"/>
                      </a:defRPr>
                    </a:pPr>
                    <a:fld id="{01DB3C14-8B65-4522-B00A-980EBDE72F03}" type="VALUE">
                      <a:rPr lang="en-US" altLang="ja-JP" sz="1200" baseline="0">
                        <a:solidFill>
                          <a:schemeClr val="accent6">
                            <a:lumMod val="75000"/>
                          </a:schemeClr>
                        </a:solidFill>
                        <a:latin typeface="Century" panose="02040604050505020304" pitchFamily="18" charset="0"/>
                      </a:rPr>
                      <a:pPr>
                        <a:defRPr sz="1200">
                          <a:solidFill>
                            <a:schemeClr val="accent6">
                              <a:lumMod val="75000"/>
                            </a:schemeClr>
                          </a:solidFill>
                          <a:latin typeface="Century" panose="02040604050505020304" pitchFamily="18" charset="0"/>
                        </a:defRPr>
                      </a:pPr>
                      <a:t>[値]</a:t>
                    </a:fld>
                    <a:endParaRPr lang="ja-JP" altLang="en-US"/>
                  </a:p>
                </c:rich>
              </c:tx>
              <c:numFmt formatCode="&quot;／&quot;\+\ #.0%\);[Black]&quot;／&quot;\-\ #.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8-F59B-43F4-99B9-DD1255C8739E}"/>
                </c:ext>
              </c:extLst>
            </c:dLbl>
            <c:dLbl>
              <c:idx val="6"/>
              <c:layout>
                <c:manualLayout>
                  <c:x val="0.5664014236459558"/>
                  <c:y val="0.48604831680420463"/>
                </c:manualLayout>
              </c:layout>
              <c:tx>
                <c:rich>
                  <a:bodyPr wrap="square" lIns="38100" tIns="19050" rIns="38100" bIns="19050" anchor="ctr">
                    <a:spAutoFit/>
                  </a:bodyPr>
                  <a:lstStyle/>
                  <a:p>
                    <a:pPr>
                      <a:defRPr sz="1200">
                        <a:solidFill>
                          <a:srgbClr val="95B3D7"/>
                        </a:solidFill>
                        <a:latin typeface="Century" panose="02040604050505020304" pitchFamily="18" charset="0"/>
                      </a:defRPr>
                    </a:pPr>
                    <a:fld id="{69380A69-A663-4C5C-BEF5-B727C921AEB2}" type="VALUE">
                      <a:rPr lang="en-US" altLang="ja-JP" sz="1200" baseline="0">
                        <a:solidFill>
                          <a:srgbClr val="95B3D7"/>
                        </a:solidFill>
                        <a:latin typeface="Century" panose="02040604050505020304" pitchFamily="18" charset="0"/>
                      </a:rPr>
                      <a:pPr>
                        <a:defRPr sz="1200">
                          <a:solidFill>
                            <a:srgbClr val="95B3D7"/>
                          </a:solidFill>
                          <a:latin typeface="Century" panose="02040604050505020304" pitchFamily="18" charset="0"/>
                        </a:defRPr>
                      </a:pPr>
                      <a:t>[値]</a:t>
                    </a:fld>
                    <a:endParaRPr lang="ja-JP" altLang="en-US"/>
                  </a:p>
                </c:rich>
              </c:tx>
              <c:numFmt formatCode="&quot;／&quot;\+\ 0.#%\);[Black]&quot;／&quot;\-\ 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9-F59B-43F4-99B9-DD1255C8739E}"/>
                </c:ext>
              </c:extLst>
            </c:dLbl>
            <c:dLbl>
              <c:idx val="7"/>
              <c:layout>
                <c:manualLayout>
                  <c:x val="0.5440144531184602"/>
                  <c:y val="0.45205280648271418"/>
                </c:manualLayout>
              </c:layout>
              <c:tx>
                <c:rich>
                  <a:bodyPr wrap="square" lIns="38100" tIns="19050" rIns="38100" bIns="19050" anchor="ctr">
                    <a:spAutoFit/>
                  </a:bodyPr>
                  <a:lstStyle/>
                  <a:p>
                    <a:pPr>
                      <a:defRPr sz="1200">
                        <a:solidFill>
                          <a:srgbClr val="006600"/>
                        </a:solidFill>
                        <a:latin typeface="Century" panose="02040604050505020304" pitchFamily="18" charset="0"/>
                      </a:defRPr>
                    </a:pPr>
                    <a:fld id="{F4A2D953-3C75-4560-91FC-2F688FE59705}" type="VALUE">
                      <a:rPr lang="en-US" altLang="ja-JP" sz="1200" baseline="0">
                        <a:solidFill>
                          <a:srgbClr val="006600"/>
                        </a:solidFill>
                        <a:latin typeface="Century" panose="02040604050505020304" pitchFamily="18" charset="0"/>
                      </a:rPr>
                      <a:pPr>
                        <a:defRPr sz="1200">
                          <a:solidFill>
                            <a:srgbClr val="006600"/>
                          </a:solidFill>
                          <a:latin typeface="Century" panose="02040604050505020304" pitchFamily="18" charset="0"/>
                        </a:defRPr>
                      </a:pPr>
                      <a:t>[値]</a:t>
                    </a:fld>
                    <a:endParaRPr lang="ja-JP" altLang="en-US"/>
                  </a:p>
                </c:rich>
              </c:tx>
              <c:numFmt formatCode="&quot;／&quot;\+\ 0.#%\);[Black]&quot;／&quot;\-\ #.#%\)"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4A-F59B-43F4-99B9-DD1255C8739E}"/>
                </c:ext>
              </c:extLst>
            </c:dLbl>
            <c:dLbl>
              <c:idx val="8"/>
              <c:layout>
                <c:manualLayout>
                  <c:x val="0.47813892557328719"/>
                  <c:y val="0.421739207604359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F59B-43F4-99B9-DD1255C8739E}"/>
                </c:ext>
              </c:extLst>
            </c:dLbl>
            <c:numFmt formatCode="&quot;／&quot;\+##.#%\);[Black]&quot;／&quot;\-##.#%\)" sourceLinked="0"/>
            <c:spPr>
              <a:noFill/>
              <a:ln>
                <a:noFill/>
              </a:ln>
              <a:effectLst/>
            </c:spPr>
            <c:txPr>
              <a:bodyPr wrap="square" lIns="38100" tIns="19050" rIns="38100" bIns="19050" anchor="ctr">
                <a:spAutoFit/>
              </a:bodyPr>
              <a:lstStyle/>
              <a:p>
                <a:pPr>
                  <a:defRPr sz="1200">
                    <a:latin typeface="Century" panose="02040604050505020304" pitchFamily="18" charset="0"/>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'2.CO2-Sector'!$BB$108:$BB$115</c:f>
              <c:numCache>
                <c:formatCode>#,##0.0%;[Red]\-#,##0.0%</c:formatCode>
                <c:ptCount val="8"/>
                <c:pt idx="0">
                  <c:v>-6.4620998945740582E-2</c:v>
                </c:pt>
                <c:pt idx="1">
                  <c:v>-0.10904120769009085</c:v>
                </c:pt>
                <c:pt idx="2">
                  <c:v>-4.5769622936463472E-2</c:v>
                </c:pt>
                <c:pt idx="3">
                  <c:v>-0.42029486298889041</c:v>
                </c:pt>
                <c:pt idx="4">
                  <c:v>-1.7451747000286288E-2</c:v>
                </c:pt>
                <c:pt idx="5">
                  <c:v>-4.017293022470203E-2</c:v>
                </c:pt>
                <c:pt idx="6">
                  <c:v>-1.8243282587201648E-2</c:v>
                </c:pt>
                <c:pt idx="7">
                  <c:v>-7.8566600218533789E-2</c:v>
                </c:pt>
              </c:numCache>
            </c:numRef>
          </c:val>
          <c:smooth val="0"/>
          <c:extLst>
            <c:ext xmlns:c16="http://schemas.microsoft.com/office/drawing/2014/chart" uri="{C3380CC4-5D6E-409C-BE32-E72D297353CC}">
              <c16:uniqueId val="{0000004C-F59B-43F4-99B9-DD1255C8739E}"/>
            </c:ext>
          </c:extLst>
        </c:ser>
        <c:dLbls>
          <c:showLegendKey val="0"/>
          <c:showVal val="0"/>
          <c:showCatName val="0"/>
          <c:showSerName val="0"/>
          <c:showPercent val="0"/>
          <c:showBubbleSize val="0"/>
        </c:dLbls>
        <c:marker val="1"/>
        <c:smooth val="0"/>
        <c:axId val="593178088"/>
        <c:axId val="593172184"/>
      </c:lineChart>
      <c:catAx>
        <c:axId val="179901568"/>
        <c:scaling>
          <c:orientation val="minMax"/>
        </c:scaling>
        <c:delete val="0"/>
        <c:axPos val="b"/>
        <c:numFmt formatCode="General" sourceLinked="1"/>
        <c:majorTickMark val="out"/>
        <c:minorTickMark val="none"/>
        <c:tickLblPos val="nextTo"/>
        <c:txPr>
          <a:bodyPr rot="-5400000" vert="horz"/>
          <a:lstStyle/>
          <a:p>
            <a:pPr>
              <a:defRPr sz="1200">
                <a:latin typeface="Century" panose="02040604050505020304" pitchFamily="18" charset="0"/>
              </a:defRPr>
            </a:pPr>
            <a:endParaRPr lang="ja-JP"/>
          </a:p>
        </c:txPr>
        <c:crossAx val="179903104"/>
        <c:crosses val="autoZero"/>
        <c:auto val="1"/>
        <c:lblAlgn val="ctr"/>
        <c:lblOffset val="100"/>
        <c:noMultiLvlLbl val="0"/>
      </c:catAx>
      <c:valAx>
        <c:axId val="179903104"/>
        <c:scaling>
          <c:orientation val="minMax"/>
          <c:max val="550"/>
          <c:min val="0"/>
        </c:scaling>
        <c:delete val="0"/>
        <c:axPos val="l"/>
        <c:numFmt formatCode="#,##0_ " sourceLinked="0"/>
        <c:majorTickMark val="out"/>
        <c:minorTickMark val="none"/>
        <c:tickLblPos val="nextTo"/>
        <c:txPr>
          <a:bodyPr/>
          <a:lstStyle/>
          <a:p>
            <a:pPr>
              <a:defRPr sz="1200">
                <a:latin typeface="Century" panose="02040604050505020304" pitchFamily="18" charset="0"/>
              </a:defRPr>
            </a:pPr>
            <a:endParaRPr lang="ja-JP"/>
          </a:p>
        </c:txPr>
        <c:crossAx val="179901568"/>
        <c:crosses val="autoZero"/>
        <c:crossBetween val="between"/>
      </c:valAx>
      <c:valAx>
        <c:axId val="593172184"/>
        <c:scaling>
          <c:orientation val="minMax"/>
        </c:scaling>
        <c:delete val="0"/>
        <c:axPos val="r"/>
        <c:numFmt formatCode="#,##0.0%;[Red]\-#,##0.0%" sourceLinked="1"/>
        <c:majorTickMark val="out"/>
        <c:minorTickMark val="none"/>
        <c:tickLblPos val="none"/>
        <c:spPr>
          <a:noFill/>
          <a:ln>
            <a:noFill/>
          </a:ln>
        </c:spPr>
        <c:crossAx val="593178088"/>
        <c:crosses val="max"/>
        <c:crossBetween val="between"/>
      </c:valAx>
      <c:catAx>
        <c:axId val="593178088"/>
        <c:scaling>
          <c:orientation val="minMax"/>
        </c:scaling>
        <c:delete val="1"/>
        <c:axPos val="b"/>
        <c:majorTickMark val="out"/>
        <c:minorTickMark val="none"/>
        <c:tickLblPos val="nextTo"/>
        <c:crossAx val="593172184"/>
        <c:crosses val="autoZero"/>
        <c:auto val="1"/>
        <c:lblAlgn val="ctr"/>
        <c:lblOffset val="100"/>
        <c:noMultiLvlLbl val="0"/>
      </c:catAx>
    </c:plotArea>
    <c:plotVisOnly val="1"/>
    <c:dispBlanksAs val="gap"/>
    <c:showDLblsOverMax val="0"/>
  </c:chart>
  <c:spPr>
    <a:solidFill>
      <a:schemeClr val="bg1"/>
    </a:solidFill>
    <a:ln>
      <a:noFill/>
    </a:ln>
  </c:spPr>
  <c:printSettings>
    <c:headerFooter/>
    <c:pageMargins b="0.75000000000000056" l="0.70000000000000051" r="0.70000000000000051" t="0.75000000000000056" header="0.30000000000000027" footer="0.30000000000000027"/>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日本語用のフォントを使用)"/>
                <a:ea typeface="+mn-ea"/>
                <a:cs typeface="+mn-cs"/>
              </a:defRPr>
            </a:pPr>
            <a:r>
              <a:rPr lang="ja-JP" altLang="ja-JP" sz="1800" b="1" i="0" baseline="0">
                <a:effectLst/>
              </a:rPr>
              <a:t>部門別 </a:t>
            </a:r>
            <a:r>
              <a:rPr lang="en-US" altLang="ja-JP" sz="1800" b="0" i="0" baseline="0">
                <a:effectLst/>
                <a:latin typeface="Century" panose="02040604050505020304" pitchFamily="18" charset="0"/>
              </a:rPr>
              <a:t>CO</a:t>
            </a:r>
            <a:r>
              <a:rPr lang="en-US" altLang="ja-JP" sz="1800" b="1" i="0" baseline="-25000">
                <a:effectLst/>
                <a:latin typeface="Century" panose="02040604050505020304" pitchFamily="18" charset="0"/>
              </a:rPr>
              <a:t>2</a:t>
            </a:r>
            <a:r>
              <a:rPr lang="en-US" altLang="ja-JP" sz="1800" b="1" i="0" baseline="-25000">
                <a:effectLst/>
              </a:rPr>
              <a:t> </a:t>
            </a:r>
            <a:r>
              <a:rPr lang="ja-JP" altLang="ja-JP" sz="1800" b="1" i="0" baseline="0">
                <a:effectLst/>
              </a:rPr>
              <a:t>排出量の（電気・熱配分前）推移（</a:t>
            </a:r>
            <a:r>
              <a:rPr lang="en-US" altLang="ja-JP" sz="1800" b="1" i="0" baseline="0">
                <a:effectLst/>
                <a:latin typeface="Century" panose="02040604050505020304" pitchFamily="18" charset="0"/>
              </a:rPr>
              <a:t>1990-2017</a:t>
            </a:r>
            <a:r>
              <a:rPr lang="ja-JP" altLang="ja-JP" sz="1800" b="1" i="0" baseline="0">
                <a:effectLst/>
              </a:rPr>
              <a:t>年度）</a:t>
            </a:r>
            <a:endParaRPr lang="ja-JP" altLang="ja-JP">
              <a:effectLst/>
            </a:endParaRPr>
          </a:p>
        </c:rich>
      </c:tx>
      <c:layout>
        <c:manualLayout>
          <c:xMode val="edge"/>
          <c:yMode val="edge"/>
          <c:x val="0.12982817587611975"/>
          <c:y val="4.843685169745502E-2"/>
        </c:manualLayout>
      </c:layout>
      <c:overlay val="0"/>
    </c:title>
    <c:autoTitleDeleted val="0"/>
    <c:plotArea>
      <c:layout>
        <c:manualLayout>
          <c:layoutTarget val="inner"/>
          <c:xMode val="edge"/>
          <c:yMode val="edge"/>
          <c:x val="9.513324078059833E-2"/>
          <c:y val="0.13997767071656961"/>
          <c:w val="0.60445759892127526"/>
          <c:h val="0.75157152337365851"/>
        </c:manualLayout>
      </c:layout>
      <c:lineChart>
        <c:grouping val="standard"/>
        <c:varyColors val="0"/>
        <c:ser>
          <c:idx val="1"/>
          <c:order val="0"/>
          <c:tx>
            <c:strRef>
              <c:f>'2.CO2-Sector'!$T$71</c:f>
              <c:strCache>
                <c:ptCount val="1"/>
                <c:pt idx="0">
                  <c:v>排出源</c:v>
                </c:pt>
              </c:strCache>
            </c:strRef>
          </c:tx>
          <c:dPt>
            <c:idx val="1"/>
            <c:bubble3D val="0"/>
            <c:spPr/>
            <c:extLst>
              <c:ext xmlns:c16="http://schemas.microsoft.com/office/drawing/2014/chart" uri="{C3380CC4-5D6E-409C-BE32-E72D297353CC}">
                <c16:uniqueId val="{00000001-31C3-470B-90AF-94AF719A3D72}"/>
              </c:ext>
            </c:extLst>
          </c:dPt>
          <c:dLbls>
            <c:dLbl>
              <c:idx val="0"/>
              <c:layout>
                <c:manualLayout>
                  <c:x val="-2.3330344889897946E-2"/>
                  <c:y val="-2.305718827400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1C3-470B-90AF-94AF719A3D72}"/>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1C3-470B-90AF-94AF719A3D72}"/>
                </c:ext>
              </c:extLst>
            </c:dLbl>
            <c:dLbl>
              <c:idx val="23"/>
              <c:delete val="1"/>
              <c:extLst>
                <c:ext xmlns:c15="http://schemas.microsoft.com/office/drawing/2012/chart" uri="{CE6537A1-D6FC-4f65-9D91-7224C49458BB}"/>
                <c:ext xmlns:c16="http://schemas.microsoft.com/office/drawing/2014/chart" uri="{C3380CC4-5D6E-409C-BE32-E72D297353CC}">
                  <c16:uniqueId val="{00000004-31C3-470B-90AF-94AF719A3D72}"/>
                </c:ext>
              </c:extLst>
            </c:dLbl>
            <c:dLbl>
              <c:idx val="24"/>
              <c:layout>
                <c:manualLayout>
                  <c:x val="-2.341560493243566E-2"/>
                  <c:y val="-2.55327419515598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1C3-470B-90AF-94AF719A3D72}"/>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'2.CO2-Sector'!$AA$71:$BE$71</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'2.CO2-Sector'!$AA$71:$BE$71</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val>
          <c:smooth val="0"/>
          <c:extLst>
            <c:ext xmlns:c16="http://schemas.microsoft.com/office/drawing/2014/chart" uri="{C3380CC4-5D6E-409C-BE32-E72D297353CC}">
              <c16:uniqueId val="{00000006-31C3-470B-90AF-94AF719A3D72}"/>
            </c:ext>
          </c:extLst>
        </c:ser>
        <c:ser>
          <c:idx val="2"/>
          <c:order val="1"/>
          <c:tx>
            <c:strRef>
              <c:f>'2.CO2-Sector'!$T$72</c:f>
              <c:strCache>
                <c:ptCount val="1"/>
                <c:pt idx="0">
                  <c:v>エネルギー転換部門</c:v>
                </c:pt>
              </c:strCache>
            </c:strRef>
          </c:tx>
          <c:spPr>
            <a:ln>
              <a:solidFill>
                <a:srgbClr val="336699"/>
              </a:solidFill>
            </a:ln>
          </c:spPr>
          <c:marker>
            <c:symbol val="diamond"/>
            <c:size val="7"/>
            <c:spPr>
              <a:solidFill>
                <a:srgbClr val="336699"/>
              </a:solidFill>
              <a:ln>
                <a:solidFill>
                  <a:srgbClr val="336699"/>
                </a:solidFill>
              </a:ln>
            </c:spPr>
          </c:marker>
          <c:dLbls>
            <c:dLbl>
              <c:idx val="0"/>
              <c:layout>
                <c:manualLayout>
                  <c:x val="-2.1045379991019183E-2"/>
                  <c:y val="2.7097877124365757E-2"/>
                </c:manualLayout>
              </c:layout>
              <c:numFmt formatCode="#,##0_ ;[Red]\-#,##0\ " sourceLinked="0"/>
              <c:spPr>
                <a:noFill/>
                <a:ln>
                  <a:noFill/>
                </a:ln>
                <a:effectLst/>
              </c:spPr>
              <c:txPr>
                <a:bodyPr wrap="square" lIns="38100" tIns="19050" rIns="38100" bIns="19050" anchor="ctr">
                  <a:spAutoFit/>
                </a:bodyPr>
                <a:lstStyle/>
                <a:p>
                  <a:pPr>
                    <a:defRPr>
                      <a:solidFill>
                        <a:srgbClr val="336699"/>
                      </a:solidFill>
                      <a:latin typeface="Century" panose="02040604050505020304" pitchFamily="18" charset="0"/>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1C3-470B-90AF-94AF719A3D72}"/>
                </c:ext>
              </c:extLst>
            </c:dLbl>
            <c:dLbl>
              <c:idx val="15"/>
              <c:layout>
                <c:manualLayout>
                  <c:x val="-1.4741097715826598E-2"/>
                  <c:y val="-1.7201224658391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1C3-470B-90AF-94AF719A3D72}"/>
                </c:ext>
              </c:extLst>
            </c:dLbl>
            <c:dLbl>
              <c:idx val="23"/>
              <c:layout>
                <c:manualLayout>
                  <c:x val="-1.8046709003803899E-2"/>
                  <c:y val="-2.0892687559354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1C3-470B-90AF-94AF719A3D72}"/>
                </c:ext>
              </c:extLst>
            </c:dLbl>
            <c:dLbl>
              <c:idx val="25"/>
              <c:delete val="1"/>
              <c:extLst>
                <c:ext xmlns:c15="http://schemas.microsoft.com/office/drawing/2012/chart" uri="{CE6537A1-D6FC-4f65-9D91-7224C49458BB}"/>
                <c:ext xmlns:c16="http://schemas.microsoft.com/office/drawing/2014/chart" uri="{C3380CC4-5D6E-409C-BE32-E72D297353CC}">
                  <c16:uniqueId val="{0000000A-31C3-470B-90AF-94AF719A3D72}"/>
                </c:ext>
              </c:extLst>
            </c:dLbl>
            <c:dLbl>
              <c:idx val="26"/>
              <c:delete val="1"/>
              <c:extLst>
                <c:ext xmlns:c15="http://schemas.microsoft.com/office/drawing/2012/chart" uri="{CE6537A1-D6FC-4f65-9D91-7224C49458BB}"/>
                <c:ext xmlns:c16="http://schemas.microsoft.com/office/drawing/2014/chart" uri="{C3380CC4-5D6E-409C-BE32-E72D297353CC}">
                  <c16:uniqueId val="{0000000B-31C3-470B-90AF-94AF719A3D72}"/>
                </c:ext>
              </c:extLst>
            </c:dLbl>
            <c:dLbl>
              <c:idx val="27"/>
              <c:layout>
                <c:manualLayout>
                  <c:x val="7.4326633915664199E-3"/>
                  <c:y val="3.4947880554182728E-3"/>
                </c:manualLayout>
              </c:layout>
              <c:numFmt formatCode="###&quot;百万トン&quot;" sourceLinked="0"/>
              <c:spPr>
                <a:noFill/>
                <a:ln>
                  <a:noFill/>
                </a:ln>
                <a:effectLst/>
              </c:spPr>
              <c:txPr>
                <a:bodyPr wrap="square" lIns="38100" tIns="19050" rIns="38100" bIns="19050" anchor="ctr">
                  <a:spAutoFit/>
                </a:bodyPr>
                <a:lstStyle/>
                <a:p>
                  <a:pPr>
                    <a:defRPr sz="1200">
                      <a:solidFill>
                        <a:srgbClr val="336699"/>
                      </a:solidFill>
                      <a:latin typeface="Century" panose="02040604050505020304" pitchFamily="18" charset="0"/>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1C3-470B-90AF-94AF719A3D72}"/>
                </c:ext>
              </c:extLst>
            </c:dLbl>
            <c:spPr>
              <a:noFill/>
              <a:ln>
                <a:noFill/>
              </a:ln>
              <a:effectLst/>
            </c:spPr>
            <c:txPr>
              <a:bodyPr wrap="square" lIns="38100" tIns="19050" rIns="38100" bIns="19050" anchor="ctr">
                <a:spAutoFit/>
              </a:bodyPr>
              <a:lstStyle/>
              <a:p>
                <a:pPr>
                  <a:defRPr>
                    <a:solidFill>
                      <a:srgbClr val="336699"/>
                    </a:solidFill>
                    <a:latin typeface="Century" panose="02040604050505020304" pitchFamily="18" charset="0"/>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'2.CO2-Sector'!$AA$71:$BE$71</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'2.CO2-Sector'!$AA$72:$BE$72</c:f>
              <c:numCache>
                <c:formatCode>#,##0_ </c:formatCode>
                <c:ptCount val="28"/>
                <c:pt idx="0">
                  <c:v>348.41179447028634</c:v>
                </c:pt>
                <c:pt idx="1">
                  <c:v>349.74258710949579</c:v>
                </c:pt>
                <c:pt idx="2">
                  <c:v>355.12614215324686</c:v>
                </c:pt>
                <c:pt idx="3">
                  <c:v>338.72492179417719</c:v>
                </c:pt>
                <c:pt idx="4">
                  <c:v>372.71652054267736</c:v>
                </c:pt>
                <c:pt idx="5">
                  <c:v>360.59531972801585</c:v>
                </c:pt>
                <c:pt idx="6">
                  <c:v>362.4691212051091</c:v>
                </c:pt>
                <c:pt idx="7">
                  <c:v>357.64184247294844</c:v>
                </c:pt>
                <c:pt idx="8">
                  <c:v>344.51684317773794</c:v>
                </c:pt>
                <c:pt idx="9">
                  <c:v>366.22601919401677</c:v>
                </c:pt>
                <c:pt idx="10">
                  <c:v>374.92024083416112</c:v>
                </c:pt>
                <c:pt idx="11">
                  <c:v>365.84175823433213</c:v>
                </c:pt>
                <c:pt idx="12">
                  <c:v>391.42328482875729</c:v>
                </c:pt>
                <c:pt idx="13">
                  <c:v>407.74666526328861</c:v>
                </c:pt>
                <c:pt idx="14">
                  <c:v>403.77988285122586</c:v>
                </c:pt>
                <c:pt idx="15">
                  <c:v>423.92684168544571</c:v>
                </c:pt>
                <c:pt idx="16">
                  <c:v>414.87062379360515</c:v>
                </c:pt>
                <c:pt idx="17">
                  <c:v>467.18903156868345</c:v>
                </c:pt>
                <c:pt idx="18">
                  <c:v>436.55731213543805</c:v>
                </c:pt>
                <c:pt idx="19">
                  <c:v>397.6822033693656</c:v>
                </c:pt>
                <c:pt idx="20">
                  <c:v>422.04719202207656</c:v>
                </c:pt>
                <c:pt idx="21">
                  <c:v>479.36174286509265</c:v>
                </c:pt>
                <c:pt idx="22">
                  <c:v>524.9068807143135</c:v>
                </c:pt>
                <c:pt idx="23">
                  <c:v>524.96493446742659</c:v>
                </c:pt>
                <c:pt idx="24">
                  <c:v>498.44901991529639</c:v>
                </c:pt>
                <c:pt idx="25">
                  <c:v>473.24862670927479</c:v>
                </c:pt>
                <c:pt idx="26">
                  <c:v>505.68469211711317</c:v>
                </c:pt>
                <c:pt idx="27">
                  <c:v>491.04117599065626</c:v>
                </c:pt>
              </c:numCache>
            </c:numRef>
          </c:val>
          <c:smooth val="0"/>
          <c:extLst>
            <c:ext xmlns:c16="http://schemas.microsoft.com/office/drawing/2014/chart" uri="{C3380CC4-5D6E-409C-BE32-E72D297353CC}">
              <c16:uniqueId val="{0000000D-31C3-470B-90AF-94AF719A3D72}"/>
            </c:ext>
          </c:extLst>
        </c:ser>
        <c:ser>
          <c:idx val="3"/>
          <c:order val="2"/>
          <c:tx>
            <c:strRef>
              <c:f>'2.CO2-Sector'!$T$73</c:f>
              <c:strCache>
                <c:ptCount val="1"/>
                <c:pt idx="0">
                  <c:v>産業部門</c:v>
                </c:pt>
              </c:strCache>
            </c:strRef>
          </c:tx>
          <c:spPr>
            <a:ln>
              <a:solidFill>
                <a:srgbClr val="CC0000"/>
              </a:solidFill>
            </a:ln>
          </c:spPr>
          <c:marker>
            <c:symbol val="square"/>
            <c:size val="7"/>
            <c:spPr>
              <a:solidFill>
                <a:srgbClr val="CC0000"/>
              </a:solidFill>
              <a:ln>
                <a:solidFill>
                  <a:srgbClr val="CC0000"/>
                </a:solidFill>
              </a:ln>
            </c:spPr>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1C3-470B-90AF-94AF719A3D72}"/>
                </c:ext>
              </c:extLst>
            </c:dLbl>
            <c:dLbl>
              <c:idx val="15"/>
              <c:layout>
                <c:manualLayout>
                  <c:x val="-1.7885551397064995E-2"/>
                  <c:y val="-1.74599711766936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1C3-470B-90AF-94AF719A3D72}"/>
                </c:ext>
              </c:extLst>
            </c:dLbl>
            <c:dLbl>
              <c:idx val="23"/>
              <c:layout>
                <c:manualLayout>
                  <c:x val="-2.5566171088722191E-2"/>
                  <c:y val="-2.6590693257359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1C3-470B-90AF-94AF719A3D72}"/>
                </c:ext>
              </c:extLst>
            </c:dLbl>
            <c:dLbl>
              <c:idx val="24"/>
              <c:delete val="1"/>
              <c:extLst>
                <c:ext xmlns:c15="http://schemas.microsoft.com/office/drawing/2012/chart" uri="{CE6537A1-D6FC-4f65-9D91-7224C49458BB}"/>
                <c:ext xmlns:c16="http://schemas.microsoft.com/office/drawing/2014/chart" uri="{C3380CC4-5D6E-409C-BE32-E72D297353CC}">
                  <c16:uniqueId val="{00000011-31C3-470B-90AF-94AF719A3D72}"/>
                </c:ext>
              </c:extLst>
            </c:dLbl>
            <c:dLbl>
              <c:idx val="25"/>
              <c:delete val="1"/>
              <c:extLst>
                <c:ext xmlns:c15="http://schemas.microsoft.com/office/drawing/2012/chart" uri="{CE6537A1-D6FC-4f65-9D91-7224C49458BB}"/>
                <c:ext xmlns:c16="http://schemas.microsoft.com/office/drawing/2014/chart" uri="{C3380CC4-5D6E-409C-BE32-E72D297353CC}">
                  <c16:uniqueId val="{00000012-31C3-470B-90AF-94AF719A3D72}"/>
                </c:ext>
              </c:extLst>
            </c:dLbl>
            <c:dLbl>
              <c:idx val="26"/>
              <c:delete val="1"/>
              <c:extLst>
                <c:ext xmlns:c15="http://schemas.microsoft.com/office/drawing/2012/chart" uri="{CE6537A1-D6FC-4f65-9D91-7224C49458BB}"/>
                <c:ext xmlns:c16="http://schemas.microsoft.com/office/drawing/2014/chart" uri="{C3380CC4-5D6E-409C-BE32-E72D297353CC}">
                  <c16:uniqueId val="{00000013-31C3-470B-90AF-94AF719A3D72}"/>
                </c:ext>
              </c:extLst>
            </c:dLbl>
            <c:dLbl>
              <c:idx val="27"/>
              <c:layout>
                <c:manualLayout>
                  <c:x val="8.6935137785631011E-3"/>
                  <c:y val="-3.8724305193701238E-3"/>
                </c:manualLayout>
              </c:layout>
              <c:numFmt formatCode="###&quot;百万トン&quot;" sourceLinked="0"/>
              <c:spPr>
                <a:noFill/>
                <a:ln>
                  <a:noFill/>
                </a:ln>
                <a:effectLst/>
              </c:spPr>
              <c:txPr>
                <a:bodyPr wrap="square" lIns="38100" tIns="19050" rIns="38100" bIns="19050" anchor="ctr">
                  <a:spAutoFit/>
                </a:bodyPr>
                <a:lstStyle/>
                <a:p>
                  <a:pPr>
                    <a:defRPr sz="1200">
                      <a:solidFill>
                        <a:srgbClr val="CC0000"/>
                      </a:solidFill>
                      <a:latin typeface="Century" panose="02040604050505020304" pitchFamily="18" charset="0"/>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1C3-470B-90AF-94AF719A3D72}"/>
                </c:ext>
              </c:extLst>
            </c:dLbl>
            <c:spPr>
              <a:noFill/>
              <a:ln>
                <a:noFill/>
              </a:ln>
              <a:effectLst/>
            </c:spPr>
            <c:txPr>
              <a:bodyPr wrap="square" lIns="38100" tIns="19050" rIns="38100" bIns="19050" anchor="ctr">
                <a:spAutoFit/>
              </a:bodyPr>
              <a:lstStyle/>
              <a:p>
                <a:pPr>
                  <a:defRPr>
                    <a:solidFill>
                      <a:srgbClr val="CC0000"/>
                    </a:solidFill>
                    <a:latin typeface="Century" panose="02040604050505020304" pitchFamily="18" charset="0"/>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'2.CO2-Sector'!$AA$71:$BE$71</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'2.CO2-Sector'!$AA$73:$BE$73</c:f>
              <c:numCache>
                <c:formatCode>#,##0_ </c:formatCode>
                <c:ptCount val="28"/>
                <c:pt idx="0">
                  <c:v>379.43293558807915</c:v>
                </c:pt>
                <c:pt idx="1">
                  <c:v>376.93236115127036</c:v>
                </c:pt>
                <c:pt idx="2">
                  <c:v>371.33954566083264</c:v>
                </c:pt>
                <c:pt idx="3">
                  <c:v>373.17090826986504</c:v>
                </c:pt>
                <c:pt idx="4">
                  <c:v>379.82004765512886</c:v>
                </c:pt>
                <c:pt idx="5">
                  <c:v>386.84132073711118</c:v>
                </c:pt>
                <c:pt idx="6">
                  <c:v>391.55115122935229</c:v>
                </c:pt>
                <c:pt idx="7">
                  <c:v>387.16907769880117</c:v>
                </c:pt>
                <c:pt idx="8">
                  <c:v>363.31945304239252</c:v>
                </c:pt>
                <c:pt idx="9">
                  <c:v>367.91617257073574</c:v>
                </c:pt>
                <c:pt idx="10">
                  <c:v>377.8211820137625</c:v>
                </c:pt>
                <c:pt idx="11">
                  <c:v>371.70551368265154</c:v>
                </c:pt>
                <c:pt idx="12">
                  <c:v>376.98055364049145</c:v>
                </c:pt>
                <c:pt idx="13">
                  <c:v>376.61720164532483</c:v>
                </c:pt>
                <c:pt idx="14">
                  <c:v>377.36596196453524</c:v>
                </c:pt>
                <c:pt idx="15">
                  <c:v>366.55378190483623</c:v>
                </c:pt>
                <c:pt idx="16">
                  <c:v>363.02598390406621</c:v>
                </c:pt>
                <c:pt idx="17">
                  <c:v>359.35673004093178</c:v>
                </c:pt>
                <c:pt idx="18">
                  <c:v>328.60630881623797</c:v>
                </c:pt>
                <c:pt idx="19">
                  <c:v>314.78253163066847</c:v>
                </c:pt>
                <c:pt idx="20">
                  <c:v>329.17421818346628</c:v>
                </c:pt>
                <c:pt idx="21">
                  <c:v>326.7347956748651</c:v>
                </c:pt>
                <c:pt idx="22">
                  <c:v>324.83201715263777</c:v>
                </c:pt>
                <c:pt idx="23">
                  <c:v>332.13587795917419</c:v>
                </c:pt>
                <c:pt idx="24">
                  <c:v>322.81460821147124</c:v>
                </c:pt>
                <c:pt idx="25">
                  <c:v>314.29489241158802</c:v>
                </c:pt>
                <c:pt idx="26">
                  <c:v>299.69610762980875</c:v>
                </c:pt>
                <c:pt idx="27">
                  <c:v>295.91938070929723</c:v>
                </c:pt>
              </c:numCache>
            </c:numRef>
          </c:val>
          <c:smooth val="0"/>
          <c:extLst>
            <c:ext xmlns:c16="http://schemas.microsoft.com/office/drawing/2014/chart" uri="{C3380CC4-5D6E-409C-BE32-E72D297353CC}">
              <c16:uniqueId val="{00000015-31C3-470B-90AF-94AF719A3D72}"/>
            </c:ext>
          </c:extLst>
        </c:ser>
        <c:ser>
          <c:idx val="4"/>
          <c:order val="3"/>
          <c:tx>
            <c:strRef>
              <c:f>'2.CO2-Sector'!$T$74</c:f>
              <c:strCache>
                <c:ptCount val="1"/>
                <c:pt idx="0">
                  <c:v>運輸部門</c:v>
                </c:pt>
              </c:strCache>
            </c:strRef>
          </c:tx>
          <c:spPr>
            <a:ln>
              <a:solidFill>
                <a:srgbClr val="669900"/>
              </a:solidFill>
            </a:ln>
          </c:spPr>
          <c:marker>
            <c:symbol val="star"/>
            <c:size val="7"/>
            <c:spPr>
              <a:noFill/>
              <a:ln w="15875">
                <a:solidFill>
                  <a:srgbClr val="669900"/>
                </a:solidFill>
              </a:ln>
            </c:spPr>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1C3-470B-90AF-94AF719A3D72}"/>
                </c:ext>
              </c:extLst>
            </c:dLbl>
            <c:dLbl>
              <c:idx val="15"/>
              <c:layout>
                <c:manualLayout>
                  <c:x val="-1.8185724654659077E-2"/>
                  <c:y val="-2.10259013821450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1C3-470B-90AF-94AF719A3D72}"/>
                </c:ext>
              </c:extLst>
            </c:dLbl>
            <c:dLbl>
              <c:idx val="23"/>
              <c:layout>
                <c:manualLayout>
                  <c:x val="-2.201742614370299E-2"/>
                  <c:y val="-1.47060124479890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1C3-470B-90AF-94AF719A3D72}"/>
                </c:ext>
              </c:extLst>
            </c:dLbl>
            <c:dLbl>
              <c:idx val="24"/>
              <c:delete val="1"/>
              <c:extLst>
                <c:ext xmlns:c15="http://schemas.microsoft.com/office/drawing/2012/chart" uri="{CE6537A1-D6FC-4f65-9D91-7224C49458BB}"/>
                <c:ext xmlns:c16="http://schemas.microsoft.com/office/drawing/2014/chart" uri="{C3380CC4-5D6E-409C-BE32-E72D297353CC}">
                  <c16:uniqueId val="{00000019-31C3-470B-90AF-94AF719A3D72}"/>
                </c:ext>
              </c:extLst>
            </c:dLbl>
            <c:dLbl>
              <c:idx val="25"/>
              <c:delete val="1"/>
              <c:extLst>
                <c:ext xmlns:c15="http://schemas.microsoft.com/office/drawing/2012/chart" uri="{CE6537A1-D6FC-4f65-9D91-7224C49458BB}"/>
                <c:ext xmlns:c16="http://schemas.microsoft.com/office/drawing/2014/chart" uri="{C3380CC4-5D6E-409C-BE32-E72D297353CC}">
                  <c16:uniqueId val="{0000001A-31C3-470B-90AF-94AF719A3D72}"/>
                </c:ext>
              </c:extLst>
            </c:dLbl>
            <c:dLbl>
              <c:idx val="26"/>
              <c:delete val="1"/>
              <c:extLst>
                <c:ext xmlns:c15="http://schemas.microsoft.com/office/drawing/2012/chart" uri="{CE6537A1-D6FC-4f65-9D91-7224C49458BB}"/>
                <c:ext xmlns:c16="http://schemas.microsoft.com/office/drawing/2014/chart" uri="{C3380CC4-5D6E-409C-BE32-E72D297353CC}">
                  <c16:uniqueId val="{0000001B-31C3-470B-90AF-94AF719A3D72}"/>
                </c:ext>
              </c:extLst>
            </c:dLbl>
            <c:dLbl>
              <c:idx val="27"/>
              <c:layout>
                <c:manualLayout>
                  <c:x val="9.9543641655597832E-3"/>
                  <c:y val="1.6529834117211483E-3"/>
                </c:manualLayout>
              </c:layout>
              <c:numFmt formatCode="###&quot;百万トン&quot;" sourceLinked="0"/>
              <c:spPr>
                <a:noFill/>
                <a:ln>
                  <a:noFill/>
                </a:ln>
                <a:effectLst/>
              </c:spPr>
              <c:txPr>
                <a:bodyPr wrap="square" lIns="38100" tIns="19050" rIns="38100" bIns="19050" anchor="ctr">
                  <a:spAutoFit/>
                </a:bodyPr>
                <a:lstStyle/>
                <a:p>
                  <a:pPr>
                    <a:defRPr sz="1200">
                      <a:solidFill>
                        <a:srgbClr val="669900"/>
                      </a:solidFill>
                      <a:latin typeface="Century" panose="02040604050505020304" pitchFamily="18" charset="0"/>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31C3-470B-90AF-94AF719A3D72}"/>
                </c:ext>
              </c:extLst>
            </c:dLbl>
            <c:spPr>
              <a:noFill/>
              <a:ln>
                <a:noFill/>
              </a:ln>
              <a:effectLst/>
            </c:spPr>
            <c:txPr>
              <a:bodyPr wrap="square" lIns="38100" tIns="19050" rIns="38100" bIns="19050" anchor="ctr">
                <a:spAutoFit/>
              </a:bodyPr>
              <a:lstStyle/>
              <a:p>
                <a:pPr>
                  <a:defRPr>
                    <a:solidFill>
                      <a:srgbClr val="669900"/>
                    </a:solidFill>
                    <a:latin typeface="Century" panose="02040604050505020304" pitchFamily="18" charset="0"/>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'2.CO2-Sector'!$AA$71:$BE$71</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'2.CO2-Sector'!$AA$74:$BE$74</c:f>
              <c:numCache>
                <c:formatCode>#,##0_ </c:formatCode>
                <c:ptCount val="28"/>
                <c:pt idx="0">
                  <c:v>200.59626279585336</c:v>
                </c:pt>
                <c:pt idx="1">
                  <c:v>212.30190184523818</c:v>
                </c:pt>
                <c:pt idx="2">
                  <c:v>218.96297042941686</c:v>
                </c:pt>
                <c:pt idx="3">
                  <c:v>222.80708858339233</c:v>
                </c:pt>
                <c:pt idx="4">
                  <c:v>232.17927026446233</c:v>
                </c:pt>
                <c:pt idx="5">
                  <c:v>241.58972851991706</c:v>
                </c:pt>
                <c:pt idx="6">
                  <c:v>248.32049583294412</c:v>
                </c:pt>
                <c:pt idx="7">
                  <c:v>250.13065313120802</c:v>
                </c:pt>
                <c:pt idx="8">
                  <c:v>248.34017277310465</c:v>
                </c:pt>
                <c:pt idx="9">
                  <c:v>252.46214638444823</c:v>
                </c:pt>
                <c:pt idx="10">
                  <c:v>252.13820079660451</c:v>
                </c:pt>
                <c:pt idx="11">
                  <c:v>256.3228673722972</c:v>
                </c:pt>
                <c:pt idx="12">
                  <c:v>252.70967044072725</c:v>
                </c:pt>
                <c:pt idx="13">
                  <c:v>248.70970304080191</c:v>
                </c:pt>
                <c:pt idx="14">
                  <c:v>242.79823710314557</c:v>
                </c:pt>
                <c:pt idx="15">
                  <c:v>237.32294762975246</c:v>
                </c:pt>
                <c:pt idx="16">
                  <c:v>234.69198293296068</c:v>
                </c:pt>
                <c:pt idx="17">
                  <c:v>231.96625606244729</c:v>
                </c:pt>
                <c:pt idx="18">
                  <c:v>224.39091436567762</c:v>
                </c:pt>
                <c:pt idx="19">
                  <c:v>221.1249427849167</c:v>
                </c:pt>
                <c:pt idx="20">
                  <c:v>221.62963127802303</c:v>
                </c:pt>
                <c:pt idx="21">
                  <c:v>216.84274845979689</c:v>
                </c:pt>
                <c:pt idx="22">
                  <c:v>217.73668527545004</c:v>
                </c:pt>
                <c:pt idx="23">
                  <c:v>214.84785000038534</c:v>
                </c:pt>
                <c:pt idx="24">
                  <c:v>209.87794122970806</c:v>
                </c:pt>
                <c:pt idx="25">
                  <c:v>208.61480623208783</c:v>
                </c:pt>
                <c:pt idx="26">
                  <c:v>206.73753817612101</c:v>
                </c:pt>
                <c:pt idx="27">
                  <c:v>205.01434491715784</c:v>
                </c:pt>
              </c:numCache>
            </c:numRef>
          </c:val>
          <c:smooth val="0"/>
          <c:extLst>
            <c:ext xmlns:c16="http://schemas.microsoft.com/office/drawing/2014/chart" uri="{C3380CC4-5D6E-409C-BE32-E72D297353CC}">
              <c16:uniqueId val="{0000001D-31C3-470B-90AF-94AF719A3D72}"/>
            </c:ext>
          </c:extLst>
        </c:ser>
        <c:ser>
          <c:idx val="5"/>
          <c:order val="4"/>
          <c:tx>
            <c:strRef>
              <c:f>'2.CO2-Sector'!$T$75</c:f>
              <c:strCache>
                <c:ptCount val="1"/>
                <c:pt idx="0">
                  <c:v>業務その他部門</c:v>
                </c:pt>
              </c:strCache>
            </c:strRef>
          </c:tx>
          <c:spPr>
            <a:ln>
              <a:solidFill>
                <a:srgbClr val="666699"/>
              </a:solidFill>
            </a:ln>
          </c:spPr>
          <c:marker>
            <c:symbol val="triangle"/>
            <c:size val="7"/>
            <c:spPr>
              <a:solidFill>
                <a:srgbClr val="666699"/>
              </a:solidFill>
              <a:ln>
                <a:solidFill>
                  <a:srgbClr val="666699"/>
                </a:solidFill>
              </a:ln>
            </c:spPr>
          </c:marker>
          <c:dLbls>
            <c:dLbl>
              <c:idx val="0"/>
              <c:layout>
                <c:manualLayout>
                  <c:x val="-1.8150388078828388E-2"/>
                  <c:y val="-1.9687876473208053E-2"/>
                </c:manualLayout>
              </c:layout>
              <c:numFmt formatCode="#,##0.0_);[Red]\(#,##0.0\)" sourceLinked="0"/>
              <c:spPr>
                <a:noFill/>
                <a:ln>
                  <a:noFill/>
                </a:ln>
                <a:effectLst/>
              </c:spPr>
              <c:txPr>
                <a:bodyPr wrap="square" lIns="38100" tIns="19050" rIns="38100" bIns="19050" anchor="ctr">
                  <a:spAutoFit/>
                </a:bodyPr>
                <a:lstStyle/>
                <a:p>
                  <a:pPr>
                    <a:defRPr>
                      <a:solidFill>
                        <a:srgbClr val="666699"/>
                      </a:solidFill>
                      <a:latin typeface="Century" panose="02040604050505020304" pitchFamily="18" charset="0"/>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31C3-470B-90AF-94AF719A3D72}"/>
                </c:ext>
              </c:extLst>
            </c:dLbl>
            <c:dLbl>
              <c:idx val="15"/>
              <c:layout>
                <c:manualLayout>
                  <c:x val="-2.1257441126973982E-2"/>
                  <c:y val="-1.70308919946903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31C3-470B-90AF-94AF719A3D72}"/>
                </c:ext>
              </c:extLst>
            </c:dLbl>
            <c:dLbl>
              <c:idx val="23"/>
              <c:layout>
                <c:manualLayout>
                  <c:x val="-2.3023028787001458E-2"/>
                  <c:y val="-1.51181706210115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31C3-470B-90AF-94AF719A3D72}"/>
                </c:ext>
              </c:extLst>
            </c:dLbl>
            <c:dLbl>
              <c:idx val="24"/>
              <c:delete val="1"/>
              <c:extLst>
                <c:ext xmlns:c15="http://schemas.microsoft.com/office/drawing/2012/chart" uri="{CE6537A1-D6FC-4f65-9D91-7224C49458BB}"/>
                <c:ext xmlns:c16="http://schemas.microsoft.com/office/drawing/2014/chart" uri="{C3380CC4-5D6E-409C-BE32-E72D297353CC}">
                  <c16:uniqueId val="{00000021-31C3-470B-90AF-94AF719A3D72}"/>
                </c:ext>
              </c:extLst>
            </c:dLbl>
            <c:dLbl>
              <c:idx val="25"/>
              <c:delete val="1"/>
              <c:extLst>
                <c:ext xmlns:c15="http://schemas.microsoft.com/office/drawing/2012/chart" uri="{CE6537A1-D6FC-4f65-9D91-7224C49458BB}"/>
                <c:ext xmlns:c16="http://schemas.microsoft.com/office/drawing/2014/chart" uri="{C3380CC4-5D6E-409C-BE32-E72D297353CC}">
                  <c16:uniqueId val="{00000022-31C3-470B-90AF-94AF719A3D72}"/>
                </c:ext>
              </c:extLst>
            </c:dLbl>
            <c:dLbl>
              <c:idx val="26"/>
              <c:delete val="1"/>
              <c:extLst>
                <c:ext xmlns:c15="http://schemas.microsoft.com/office/drawing/2012/chart" uri="{CE6537A1-D6FC-4f65-9D91-7224C49458BB}"/>
                <c:ext xmlns:c16="http://schemas.microsoft.com/office/drawing/2014/chart" uri="{C3380CC4-5D6E-409C-BE32-E72D297353CC}">
                  <c16:uniqueId val="{00000023-31C3-470B-90AF-94AF719A3D72}"/>
                </c:ext>
              </c:extLst>
            </c:dLbl>
            <c:dLbl>
              <c:idx val="27"/>
              <c:layout>
                <c:manualLayout>
                  <c:x val="-4.5012358815782446E-3"/>
                  <c:y val="-2.5974086243735144E-2"/>
                </c:manualLayout>
              </c:layout>
              <c:numFmt formatCode="##.#&quot;百万トン&quot;" sourceLinked="0"/>
              <c:spPr>
                <a:noFill/>
                <a:ln>
                  <a:noFill/>
                </a:ln>
                <a:effectLst/>
              </c:spPr>
              <c:txPr>
                <a:bodyPr wrap="square" lIns="38100" tIns="19050" rIns="38100" bIns="19050" anchor="ctr">
                  <a:spAutoFit/>
                </a:bodyPr>
                <a:lstStyle/>
                <a:p>
                  <a:pPr>
                    <a:defRPr sz="1200">
                      <a:solidFill>
                        <a:srgbClr val="666699"/>
                      </a:solidFill>
                      <a:latin typeface="Century" panose="02040604050505020304" pitchFamily="18" charset="0"/>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31C3-470B-90AF-94AF719A3D72}"/>
                </c:ext>
              </c:extLst>
            </c:dLbl>
            <c:spPr>
              <a:noFill/>
              <a:ln>
                <a:noFill/>
              </a:ln>
              <a:effectLst/>
            </c:spPr>
            <c:txPr>
              <a:bodyPr wrap="square" lIns="38100" tIns="19050" rIns="38100" bIns="19050" anchor="ctr">
                <a:spAutoFit/>
              </a:bodyPr>
              <a:lstStyle/>
              <a:p>
                <a:pPr>
                  <a:defRPr>
                    <a:solidFill>
                      <a:srgbClr val="666699"/>
                    </a:solidFill>
                    <a:latin typeface="Century" panose="02040604050505020304" pitchFamily="18" charset="0"/>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'2.CO2-Sector'!$AA$71:$BE$71</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'2.CO2-Sector'!$AA$75:$BE$75</c:f>
              <c:numCache>
                <c:formatCode>#,##0.0_ </c:formatCode>
                <c:ptCount val="28"/>
                <c:pt idx="0">
                  <c:v>80.963519745776949</c:v>
                </c:pt>
                <c:pt idx="1">
                  <c:v>79.557892449342816</c:v>
                </c:pt>
                <c:pt idx="2">
                  <c:v>78.175410355055007</c:v>
                </c:pt>
                <c:pt idx="3">
                  <c:v>80.655457360589921</c:v>
                </c:pt>
                <c:pt idx="4">
                  <c:v>82.296350492406006</c:v>
                </c:pt>
                <c:pt idx="5">
                  <c:v>85.538464349379652</c:v>
                </c:pt>
                <c:pt idx="6">
                  <c:v>80.57347232249758</c:v>
                </c:pt>
                <c:pt idx="7">
                  <c:v>85.285227298976451</c:v>
                </c:pt>
                <c:pt idx="8">
                  <c:v>90.196808839802145</c:v>
                </c:pt>
                <c:pt idx="9">
                  <c:v>94.285510601320695</c:v>
                </c:pt>
                <c:pt idx="10">
                  <c:v>93.194295334127787</c:v>
                </c:pt>
                <c:pt idx="11">
                  <c:v>94.936865807517293</c:v>
                </c:pt>
                <c:pt idx="12">
                  <c:v>96.542403318984171</c:v>
                </c:pt>
                <c:pt idx="13">
                  <c:v>96.309781312297005</c:v>
                </c:pt>
                <c:pt idx="14" formatCode="#,##0_ ">
                  <c:v>101.49191927629077</c:v>
                </c:pt>
                <c:pt idx="15" formatCode="#,##0_ ">
                  <c:v>102.32202262807284</c:v>
                </c:pt>
                <c:pt idx="16" formatCode="#,##0_ ">
                  <c:v>100.00602069007677</c:v>
                </c:pt>
                <c:pt idx="17">
                  <c:v>90.573396163669287</c:v>
                </c:pt>
                <c:pt idx="18">
                  <c:v>95.762520191634181</c:v>
                </c:pt>
                <c:pt idx="19">
                  <c:v>92.190990002966842</c:v>
                </c:pt>
                <c:pt idx="20" formatCode="#,##0_ ">
                  <c:v>99.961675366483391</c:v>
                </c:pt>
                <c:pt idx="21" formatCode="#,##0_ ">
                  <c:v>102.50486195553498</c:v>
                </c:pt>
                <c:pt idx="22">
                  <c:v>97.213424281702103</c:v>
                </c:pt>
                <c:pt idx="23" formatCode="#,##0_ ">
                  <c:v>102.92935015160417</c:v>
                </c:pt>
                <c:pt idx="24">
                  <c:v>97.367021413371091</c:v>
                </c:pt>
                <c:pt idx="25">
                  <c:v>95.696412134269991</c:v>
                </c:pt>
                <c:pt idx="26">
                  <c:v>61.32877339229924</c:v>
                </c:pt>
                <c:pt idx="27">
                  <c:v>59.668673032100166</c:v>
                </c:pt>
              </c:numCache>
            </c:numRef>
          </c:val>
          <c:smooth val="0"/>
          <c:extLst>
            <c:ext xmlns:c16="http://schemas.microsoft.com/office/drawing/2014/chart" uri="{C3380CC4-5D6E-409C-BE32-E72D297353CC}">
              <c16:uniqueId val="{00000025-31C3-470B-90AF-94AF719A3D72}"/>
            </c:ext>
          </c:extLst>
        </c:ser>
        <c:ser>
          <c:idx val="6"/>
          <c:order val="5"/>
          <c:tx>
            <c:strRef>
              <c:f>'2.CO2-Sector'!$T$76</c:f>
              <c:strCache>
                <c:ptCount val="1"/>
                <c:pt idx="0">
                  <c:v>家庭部門</c:v>
                </c:pt>
              </c:strCache>
            </c:strRef>
          </c:tx>
          <c:spPr>
            <a:ln>
              <a:solidFill>
                <a:srgbClr val="0099CC"/>
              </a:solidFill>
            </a:ln>
          </c:spPr>
          <c:marker>
            <c:symbol val="x"/>
            <c:size val="7"/>
            <c:spPr>
              <a:noFill/>
              <a:ln>
                <a:solidFill>
                  <a:srgbClr val="0099CC"/>
                </a:solidFill>
              </a:ln>
            </c:spPr>
          </c:marker>
          <c:dLbls>
            <c:dLbl>
              <c:idx val="0"/>
              <c:layout>
                <c:manualLayout>
                  <c:x val="-1.5400046482689082E-2"/>
                  <c:y val="1.5638516688852921E-2"/>
                </c:manualLayout>
              </c:layout>
              <c:numFmt formatCode="#,##0.0_);[Red]\(#,##0.0\)" sourceLinked="0"/>
              <c:spPr>
                <a:noFill/>
                <a:ln>
                  <a:noFill/>
                </a:ln>
                <a:effectLst/>
              </c:spPr>
              <c:txPr>
                <a:bodyPr wrap="square" lIns="38100" tIns="19050" rIns="38100" bIns="19050" anchor="ctr">
                  <a:spAutoFit/>
                </a:bodyPr>
                <a:lstStyle/>
                <a:p>
                  <a:pPr>
                    <a:defRPr>
                      <a:solidFill>
                        <a:srgbClr val="0099CC"/>
                      </a:solidFill>
                      <a:latin typeface="Century" panose="02040604050505020304" pitchFamily="18" charset="0"/>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31C3-470B-90AF-94AF719A3D72}"/>
                </c:ext>
              </c:extLst>
            </c:dLbl>
            <c:dLbl>
              <c:idx val="15"/>
              <c:layout>
                <c:manualLayout>
                  <c:x val="-2.201822038016724E-2"/>
                  <c:y val="-1.6206720672632857E-2"/>
                </c:manualLayout>
              </c:layout>
              <c:numFmt formatCode="#,##0.0_);[Red]\(#,##0.0\)" sourceLinked="0"/>
              <c:spPr>
                <a:noFill/>
                <a:ln>
                  <a:noFill/>
                </a:ln>
                <a:effectLst/>
              </c:spPr>
              <c:txPr>
                <a:bodyPr wrap="square" lIns="38100" tIns="19050" rIns="38100" bIns="19050" anchor="ctr">
                  <a:spAutoFit/>
                </a:bodyPr>
                <a:lstStyle/>
                <a:p>
                  <a:pPr>
                    <a:defRPr>
                      <a:solidFill>
                        <a:srgbClr val="0099CC"/>
                      </a:solidFill>
                      <a:latin typeface="Century" panose="02040604050505020304" pitchFamily="18" charset="0"/>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31C3-470B-90AF-94AF719A3D72}"/>
                </c:ext>
              </c:extLst>
            </c:dLbl>
            <c:dLbl>
              <c:idx val="23"/>
              <c:layout>
                <c:manualLayout>
                  <c:x val="-1.9738761727770091E-2"/>
                  <c:y val="-2.1411341542947913E-2"/>
                </c:manualLayout>
              </c:layout>
              <c:numFmt formatCode="#,##0.0_);[Red]\(#,##0.0\)" sourceLinked="0"/>
              <c:spPr>
                <a:noFill/>
                <a:ln>
                  <a:noFill/>
                </a:ln>
                <a:effectLst/>
              </c:spPr>
              <c:txPr>
                <a:bodyPr wrap="square" lIns="38100" tIns="19050" rIns="38100" bIns="19050" anchor="ctr">
                  <a:spAutoFit/>
                </a:bodyPr>
                <a:lstStyle/>
                <a:p>
                  <a:pPr>
                    <a:defRPr>
                      <a:solidFill>
                        <a:srgbClr val="0099CC"/>
                      </a:solidFill>
                      <a:latin typeface="Century" panose="02040604050505020304" pitchFamily="18" charset="0"/>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31C3-470B-90AF-94AF719A3D72}"/>
                </c:ext>
              </c:extLst>
            </c:dLbl>
            <c:dLbl>
              <c:idx val="25"/>
              <c:delete val="1"/>
              <c:extLst>
                <c:ext xmlns:c15="http://schemas.microsoft.com/office/drawing/2012/chart" uri="{CE6537A1-D6FC-4f65-9D91-7224C49458BB}"/>
                <c:ext xmlns:c16="http://schemas.microsoft.com/office/drawing/2014/chart" uri="{C3380CC4-5D6E-409C-BE32-E72D297353CC}">
                  <c16:uniqueId val="{00000029-31C3-470B-90AF-94AF719A3D72}"/>
                </c:ext>
              </c:extLst>
            </c:dLbl>
            <c:dLbl>
              <c:idx val="26"/>
              <c:delete val="1"/>
              <c:extLst>
                <c:ext xmlns:c15="http://schemas.microsoft.com/office/drawing/2012/chart" uri="{CE6537A1-D6FC-4f65-9D91-7224C49458BB}"/>
                <c:ext xmlns:c16="http://schemas.microsoft.com/office/drawing/2014/chart" uri="{C3380CC4-5D6E-409C-BE32-E72D297353CC}">
                  <c16:uniqueId val="{0000002A-31C3-470B-90AF-94AF719A3D72}"/>
                </c:ext>
              </c:extLst>
            </c:dLbl>
            <c:dLbl>
              <c:idx val="27"/>
              <c:layout>
                <c:manualLayout>
                  <c:x val="-1.3932893174103483E-3"/>
                  <c:y val="-3.8724305193700566E-3"/>
                </c:manualLayout>
              </c:layout>
              <c:numFmt formatCode="##.#&quot;百万トン&quot;" sourceLinked="0"/>
              <c:spPr>
                <a:noFill/>
                <a:ln>
                  <a:noFill/>
                </a:ln>
                <a:effectLst/>
              </c:spPr>
              <c:txPr>
                <a:bodyPr wrap="square" lIns="38100" tIns="19050" rIns="38100" bIns="19050" anchor="ctr">
                  <a:spAutoFit/>
                </a:bodyPr>
                <a:lstStyle/>
                <a:p>
                  <a:pPr>
                    <a:defRPr sz="1200">
                      <a:solidFill>
                        <a:srgbClr val="0099CC"/>
                      </a:solidFill>
                      <a:latin typeface="Century" panose="02040604050505020304" pitchFamily="18" charset="0"/>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31C3-470B-90AF-94AF719A3D72}"/>
                </c:ext>
              </c:extLst>
            </c:dLbl>
            <c:spPr>
              <a:noFill/>
              <a:ln>
                <a:noFill/>
              </a:ln>
              <a:effectLst/>
            </c:spPr>
            <c:txPr>
              <a:bodyPr wrap="square" lIns="38100" tIns="19050" rIns="38100" bIns="19050" anchor="ctr">
                <a:spAutoFit/>
              </a:bodyPr>
              <a:lstStyle/>
              <a:p>
                <a:pPr>
                  <a:defRPr>
                    <a:solidFill>
                      <a:srgbClr val="0099CC"/>
                    </a:solidFill>
                    <a:latin typeface="Century" panose="02040604050505020304" pitchFamily="18" charset="0"/>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'2.CO2-Sector'!$AA$71:$BE$71</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'2.CO2-Sector'!$AA$76:$BE$76</c:f>
              <c:numCache>
                <c:formatCode>#,##0.0_ </c:formatCode>
                <c:ptCount val="28"/>
                <c:pt idx="0">
                  <c:v>58.167167508504079</c:v>
                </c:pt>
                <c:pt idx="1">
                  <c:v>59.301332402088718</c:v>
                </c:pt>
                <c:pt idx="2">
                  <c:v>62.218053306693371</c:v>
                </c:pt>
                <c:pt idx="3">
                  <c:v>65.643249734996388</c:v>
                </c:pt>
                <c:pt idx="4">
                  <c:v>63.833413322368237</c:v>
                </c:pt>
                <c:pt idx="5">
                  <c:v>67.477227735701618</c:v>
                </c:pt>
                <c:pt idx="6">
                  <c:v>69.880366957828869</c:v>
                </c:pt>
                <c:pt idx="7">
                  <c:v>66.730205120783324</c:v>
                </c:pt>
                <c:pt idx="8">
                  <c:v>66.775264262267569</c:v>
                </c:pt>
                <c:pt idx="9">
                  <c:v>68.588834743351953</c:v>
                </c:pt>
                <c:pt idx="10">
                  <c:v>72.226242006261273</c:v>
                </c:pt>
                <c:pt idx="11">
                  <c:v>68.553135738847644</c:v>
                </c:pt>
                <c:pt idx="12">
                  <c:v>71.334893190037036</c:v>
                </c:pt>
                <c:pt idx="13">
                  <c:v>67.914862135508372</c:v>
                </c:pt>
                <c:pt idx="14">
                  <c:v>68.006409833997864</c:v>
                </c:pt>
                <c:pt idx="15">
                  <c:v>70.395478550084491</c:v>
                </c:pt>
                <c:pt idx="16">
                  <c:v>66.123070259378125</c:v>
                </c:pt>
                <c:pt idx="17">
                  <c:v>65.403902026637894</c:v>
                </c:pt>
                <c:pt idx="18">
                  <c:v>61.704132512039877</c:v>
                </c:pt>
                <c:pt idx="19">
                  <c:v>61.350897200800667</c:v>
                </c:pt>
                <c:pt idx="20">
                  <c:v>64.216941912273157</c:v>
                </c:pt>
                <c:pt idx="21">
                  <c:v>62.540928568696131</c:v>
                </c:pt>
                <c:pt idx="22">
                  <c:v>62.626438217539068</c:v>
                </c:pt>
                <c:pt idx="23">
                  <c:v>60.319274196172991</c:v>
                </c:pt>
                <c:pt idx="24">
                  <c:v>58.013755265486807</c:v>
                </c:pt>
                <c:pt idx="25">
                  <c:v>55.393296466596034</c:v>
                </c:pt>
                <c:pt idx="26">
                  <c:v>55.715318745823289</c:v>
                </c:pt>
                <c:pt idx="27">
                  <c:v>59.266597483660483</c:v>
                </c:pt>
              </c:numCache>
            </c:numRef>
          </c:val>
          <c:smooth val="0"/>
          <c:extLst>
            <c:ext xmlns:c16="http://schemas.microsoft.com/office/drawing/2014/chart" uri="{C3380CC4-5D6E-409C-BE32-E72D297353CC}">
              <c16:uniqueId val="{0000002C-31C3-470B-90AF-94AF719A3D72}"/>
            </c:ext>
          </c:extLst>
        </c:ser>
        <c:ser>
          <c:idx val="8"/>
          <c:order val="6"/>
          <c:tx>
            <c:strRef>
              <c:f>'2.CO2-Sector'!$T$77</c:f>
              <c:strCache>
                <c:ptCount val="1"/>
                <c:pt idx="0">
                  <c:v>工業プロセス及び製品の使用</c:v>
                </c:pt>
              </c:strCache>
            </c:strRef>
          </c:tx>
          <c:spPr>
            <a:ln>
              <a:solidFill>
                <a:srgbClr val="F79646">
                  <a:lumMod val="75000"/>
                </a:srgbClr>
              </a:solidFill>
            </a:ln>
          </c:spPr>
          <c:marker>
            <c:symbol val="circle"/>
            <c:size val="7"/>
            <c:spPr>
              <a:solidFill>
                <a:srgbClr val="F79646">
                  <a:lumMod val="75000"/>
                </a:srgbClr>
              </a:solidFill>
              <a:ln>
                <a:solidFill>
                  <a:srgbClr val="F79646">
                    <a:lumMod val="75000"/>
                  </a:srgbClr>
                </a:solidFill>
              </a:ln>
            </c:spPr>
          </c:marker>
          <c:dLbls>
            <c:dLbl>
              <c:idx val="0"/>
              <c:layout>
                <c:manualLayout>
                  <c:x val="2.595405917875751E-2"/>
                  <c:y val="-4.25703413473105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31C3-470B-90AF-94AF719A3D72}"/>
                </c:ext>
              </c:extLst>
            </c:dLbl>
            <c:dLbl>
              <c:idx val="15"/>
              <c:layout>
                <c:manualLayout>
                  <c:x val="-7.3068974782848004E-3"/>
                  <c:y val="1.61831797977847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31C3-470B-90AF-94AF719A3D72}"/>
                </c:ext>
              </c:extLst>
            </c:dLbl>
            <c:dLbl>
              <c:idx val="23"/>
              <c:layout>
                <c:manualLayout>
                  <c:x val="-1.8821517891119514E-2"/>
                  <c:y val="1.60585061572109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31C3-470B-90AF-94AF719A3D72}"/>
                </c:ext>
              </c:extLst>
            </c:dLbl>
            <c:dLbl>
              <c:idx val="24"/>
              <c:delete val="1"/>
              <c:extLst>
                <c:ext xmlns:c15="http://schemas.microsoft.com/office/drawing/2012/chart" uri="{CE6537A1-D6FC-4f65-9D91-7224C49458BB}"/>
                <c:ext xmlns:c16="http://schemas.microsoft.com/office/drawing/2014/chart" uri="{C3380CC4-5D6E-409C-BE32-E72D297353CC}">
                  <c16:uniqueId val="{00000030-31C3-470B-90AF-94AF719A3D72}"/>
                </c:ext>
              </c:extLst>
            </c:dLbl>
            <c:dLbl>
              <c:idx val="25"/>
              <c:delete val="1"/>
              <c:extLst>
                <c:ext xmlns:c15="http://schemas.microsoft.com/office/drawing/2012/chart" uri="{CE6537A1-D6FC-4f65-9D91-7224C49458BB}"/>
                <c:ext xmlns:c16="http://schemas.microsoft.com/office/drawing/2014/chart" uri="{C3380CC4-5D6E-409C-BE32-E72D297353CC}">
                  <c16:uniqueId val="{00000031-31C3-470B-90AF-94AF719A3D72}"/>
                </c:ext>
              </c:extLst>
            </c:dLbl>
            <c:dLbl>
              <c:idx val="26"/>
              <c:delete val="1"/>
              <c:extLst>
                <c:ext xmlns:c15="http://schemas.microsoft.com/office/drawing/2012/chart" uri="{CE6537A1-D6FC-4f65-9D91-7224C49458BB}"/>
                <c:ext xmlns:c16="http://schemas.microsoft.com/office/drawing/2014/chart" uri="{C3380CC4-5D6E-409C-BE32-E72D297353CC}">
                  <c16:uniqueId val="{00000032-31C3-470B-90AF-94AF719A3D72}"/>
                </c:ext>
              </c:extLst>
            </c:dLbl>
            <c:dLbl>
              <c:idx val="27"/>
              <c:layout>
                <c:manualLayout>
                  <c:x val="-2.8116963630025068E-3"/>
                  <c:y val="1.8187458296539539E-3"/>
                </c:manualLayout>
              </c:layout>
              <c:numFmt formatCode="##.#&quot;百万トン&quot;" sourceLinked="0"/>
              <c:spPr>
                <a:noFill/>
                <a:ln>
                  <a:noFill/>
                </a:ln>
                <a:effectLst/>
              </c:spPr>
              <c:txPr>
                <a:bodyPr wrap="square" lIns="38100" tIns="19050" rIns="38100" bIns="19050" anchor="ctr">
                  <a:spAutoFit/>
                </a:bodyPr>
                <a:lstStyle/>
                <a:p>
                  <a:pPr>
                    <a:defRPr sz="1200">
                      <a:solidFill>
                        <a:schemeClr val="accent6">
                          <a:lumMod val="75000"/>
                        </a:schemeClr>
                      </a:solidFill>
                      <a:latin typeface="Century" panose="02040604050505020304" pitchFamily="18" charset="0"/>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31C3-470B-90AF-94AF719A3D72}"/>
                </c:ext>
              </c:extLst>
            </c:dLbl>
            <c:numFmt formatCode="#,##0.0_);[Red]\(#,##0.0\)" sourceLinked="0"/>
            <c:spPr>
              <a:noFill/>
              <a:ln>
                <a:noFill/>
              </a:ln>
              <a:effectLst/>
            </c:spPr>
            <c:txPr>
              <a:bodyPr wrap="square" lIns="38100" tIns="19050" rIns="38100" bIns="19050" anchor="ctr">
                <a:spAutoFit/>
              </a:bodyPr>
              <a:lstStyle/>
              <a:p>
                <a:pPr>
                  <a:defRPr>
                    <a:solidFill>
                      <a:schemeClr val="accent6">
                        <a:lumMod val="75000"/>
                      </a:schemeClr>
                    </a:solidFill>
                    <a:latin typeface="Century" panose="02040604050505020304" pitchFamily="18" charset="0"/>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F79646">
                          <a:lumMod val="75000"/>
                        </a:srgbClr>
                      </a:solidFill>
                    </a:ln>
                  </c:spPr>
                </c15:leaderLines>
              </c:ext>
            </c:extLst>
          </c:dLbls>
          <c:cat>
            <c:numRef>
              <c:f>'2.CO2-Sector'!$AA$71:$BE$71</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'2.CO2-Sector'!$AA$77:$BE$77</c:f>
              <c:numCache>
                <c:formatCode>#,##0.0_ </c:formatCode>
                <c:ptCount val="28"/>
                <c:pt idx="0">
                  <c:v>65.74348867665833</c:v>
                </c:pt>
                <c:pt idx="1">
                  <c:v>66.833879787249188</c:v>
                </c:pt>
                <c:pt idx="2">
                  <c:v>66.771584400008294</c:v>
                </c:pt>
                <c:pt idx="3">
                  <c:v>65.520285395075888</c:v>
                </c:pt>
                <c:pt idx="4">
                  <c:v>67.190382666106515</c:v>
                </c:pt>
                <c:pt idx="5">
                  <c:v>67.527724777204583</c:v>
                </c:pt>
                <c:pt idx="6">
                  <c:v>68.245078986533798</c:v>
                </c:pt>
                <c:pt idx="7">
                  <c:v>65.655629115814662</c:v>
                </c:pt>
                <c:pt idx="8">
                  <c:v>59.549160836039235</c:v>
                </c:pt>
                <c:pt idx="9">
                  <c:v>59.870866561735085</c:v>
                </c:pt>
                <c:pt idx="10">
                  <c:v>60.347483244736715</c:v>
                </c:pt>
                <c:pt idx="11">
                  <c:v>59.019215501287739</c:v>
                </c:pt>
                <c:pt idx="12">
                  <c:v>56.366067984335537</c:v>
                </c:pt>
                <c:pt idx="13">
                  <c:v>55.570140995127908</c:v>
                </c:pt>
                <c:pt idx="14">
                  <c:v>55.569883933465903</c:v>
                </c:pt>
                <c:pt idx="15">
                  <c:v>56.762127511244735</c:v>
                </c:pt>
                <c:pt idx="16">
                  <c:v>57.159574928955031</c:v>
                </c:pt>
                <c:pt idx="17">
                  <c:v>56.390338804698963</c:v>
                </c:pt>
                <c:pt idx="18">
                  <c:v>51.969702780482983</c:v>
                </c:pt>
                <c:pt idx="19">
                  <c:v>46.381876690073192</c:v>
                </c:pt>
                <c:pt idx="20">
                  <c:v>47.467467226183729</c:v>
                </c:pt>
                <c:pt idx="21">
                  <c:v>47.31940927409952</c:v>
                </c:pt>
                <c:pt idx="22">
                  <c:v>47.465379188259966</c:v>
                </c:pt>
                <c:pt idx="23">
                  <c:v>49.231834637294511</c:v>
                </c:pt>
                <c:pt idx="24">
                  <c:v>48.603586053037823</c:v>
                </c:pt>
                <c:pt idx="25">
                  <c:v>47.100684301754328</c:v>
                </c:pt>
                <c:pt idx="26">
                  <c:v>46.677998148147331</c:v>
                </c:pt>
                <c:pt idx="27">
                  <c:v>47.254047579576408</c:v>
                </c:pt>
              </c:numCache>
            </c:numRef>
          </c:val>
          <c:smooth val="0"/>
          <c:extLst>
            <c:ext xmlns:c16="http://schemas.microsoft.com/office/drawing/2014/chart" uri="{C3380CC4-5D6E-409C-BE32-E72D297353CC}">
              <c16:uniqueId val="{00000034-31C3-470B-90AF-94AF719A3D72}"/>
            </c:ext>
          </c:extLst>
        </c:ser>
        <c:ser>
          <c:idx val="9"/>
          <c:order val="7"/>
          <c:tx>
            <c:strRef>
              <c:f>'2.CO2-Sector'!$T$78</c:f>
              <c:strCache>
                <c:ptCount val="1"/>
                <c:pt idx="0">
                  <c:v>廃棄物</c:v>
                </c:pt>
              </c:strCache>
            </c:strRef>
          </c:tx>
          <c:spPr>
            <a:ln>
              <a:solidFill>
                <a:schemeClr val="accent1">
                  <a:lumMod val="60000"/>
                  <a:lumOff val="40000"/>
                </a:schemeClr>
              </a:solidFill>
            </a:ln>
          </c:spPr>
          <c:marker>
            <c:symbol val="none"/>
          </c:marker>
          <c:dLbls>
            <c:dLbl>
              <c:idx val="0"/>
              <c:layout>
                <c:manualLayout>
                  <c:x val="-1.448671648771367E-2"/>
                  <c:y val="-1.40546912423086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31C3-470B-90AF-94AF719A3D72}"/>
                </c:ext>
              </c:extLst>
            </c:dLbl>
            <c:dLbl>
              <c:idx val="15"/>
              <c:layout>
                <c:manualLayout>
                  <c:x val="2.3423879964925697E-2"/>
                  <c:y val="1.7853368611668741E-2"/>
                </c:manualLayout>
              </c:layout>
              <c:numFmt formatCode="#,##0.0_);[Red]\(#,##0.0\)" sourceLinked="0"/>
              <c:spPr>
                <a:noFill/>
                <a:ln>
                  <a:noFill/>
                </a:ln>
                <a:effectLst/>
              </c:spPr>
              <c:txPr>
                <a:bodyPr wrap="square" lIns="38100" tIns="19050" rIns="38100" bIns="19050" anchor="ctr">
                  <a:noAutofit/>
                </a:bodyPr>
                <a:lstStyle/>
                <a:p>
                  <a:pPr>
                    <a:defRPr>
                      <a:solidFill>
                        <a:srgbClr val="95B3D7"/>
                      </a:solidFill>
                      <a:latin typeface="Century" panose="02040604050505020304" pitchFamily="18" charset="0"/>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4.4374060415417943E-2"/>
                      <c:h val="2.7586089248482982E-2"/>
                    </c:manualLayout>
                  </c15:layout>
                </c:ext>
                <c:ext xmlns:c16="http://schemas.microsoft.com/office/drawing/2014/chart" uri="{C3380CC4-5D6E-409C-BE32-E72D297353CC}">
                  <c16:uniqueId val="{00000036-31C3-470B-90AF-94AF719A3D72}"/>
                </c:ext>
              </c:extLst>
            </c:dLbl>
            <c:dLbl>
              <c:idx val="23"/>
              <c:layout>
                <c:manualLayout>
                  <c:x val="-1.085914841767744E-2"/>
                  <c:y val="1.0715169842667826E-2"/>
                </c:manualLayout>
              </c:layout>
              <c:numFmt formatCode="#,##0.0_);[Red]\(#,##0.0\)" sourceLinked="0"/>
              <c:spPr>
                <a:noFill/>
                <a:ln>
                  <a:noFill/>
                </a:ln>
                <a:effectLst/>
              </c:spPr>
              <c:txPr>
                <a:bodyPr wrap="square" lIns="38100" tIns="19050" rIns="38100" bIns="19050" anchor="ctr">
                  <a:noAutofit/>
                </a:bodyPr>
                <a:lstStyle/>
                <a:p>
                  <a:pPr>
                    <a:defRPr>
                      <a:solidFill>
                        <a:srgbClr val="95B3D7"/>
                      </a:solidFill>
                      <a:latin typeface="Century" panose="02040604050505020304" pitchFamily="18" charset="0"/>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3.4446227759844648E-2"/>
                      <c:h val="2.8025448495851202E-2"/>
                    </c:manualLayout>
                  </c15:layout>
                </c:ext>
                <c:ext xmlns:c16="http://schemas.microsoft.com/office/drawing/2014/chart" uri="{C3380CC4-5D6E-409C-BE32-E72D297353CC}">
                  <c16:uniqueId val="{00000037-31C3-470B-90AF-94AF719A3D72}"/>
                </c:ext>
              </c:extLst>
            </c:dLbl>
            <c:dLbl>
              <c:idx val="27"/>
              <c:layout>
                <c:manualLayout>
                  <c:x val="-6.8731502063255562E-3"/>
                  <c:y val="5.525516026613015E-3"/>
                </c:manualLayout>
              </c:layout>
              <c:numFmt formatCode="##.#&quot;百万トン&quot;" sourceLinked="0"/>
              <c:spPr>
                <a:noFill/>
                <a:ln>
                  <a:noFill/>
                </a:ln>
                <a:effectLst/>
              </c:spPr>
              <c:txPr>
                <a:bodyPr wrap="square" lIns="38100" tIns="19050" rIns="38100" bIns="19050" anchor="ctr">
                  <a:spAutoFit/>
                </a:bodyPr>
                <a:lstStyle/>
                <a:p>
                  <a:pPr>
                    <a:defRPr sz="1200">
                      <a:solidFill>
                        <a:schemeClr val="accent1">
                          <a:lumMod val="60000"/>
                          <a:lumOff val="40000"/>
                        </a:schemeClr>
                      </a:solidFill>
                      <a:latin typeface="Century" panose="02040604050505020304" pitchFamily="18" charset="0"/>
                    </a:defRPr>
                  </a:pPr>
                  <a:endParaRPr lang="ja-JP"/>
                </a:p>
              </c:txPr>
              <c:showLegendKey val="0"/>
              <c:showVal val="1"/>
              <c:showCatName val="0"/>
              <c:showSerName val="0"/>
              <c:showPercent val="0"/>
              <c:showBubbleSize val="0"/>
              <c:extLst>
                <c:ext xmlns:c15="http://schemas.microsoft.com/office/drawing/2012/chart" uri="{CE6537A1-D6FC-4f65-9D91-7224C49458BB}">
                  <c15:layout>
                    <c:manualLayout>
                      <c:w val="0.10073637516754498"/>
                      <c:h val="3.4158997117612347E-2"/>
                    </c:manualLayout>
                  </c15:layout>
                </c:ext>
                <c:ext xmlns:c16="http://schemas.microsoft.com/office/drawing/2014/chart" uri="{C3380CC4-5D6E-409C-BE32-E72D297353CC}">
                  <c16:uniqueId val="{00000038-31C3-470B-90AF-94AF719A3D72}"/>
                </c:ext>
              </c:extLst>
            </c:dLbl>
            <c:numFmt formatCode="#,##0.0_);[Red]\(#,##0.0\)" sourceLinked="0"/>
            <c:spPr>
              <a:noFill/>
              <a:ln>
                <a:noFill/>
              </a:ln>
              <a:effectLst/>
            </c:spPr>
            <c:txPr>
              <a:bodyPr wrap="square" lIns="38100" tIns="19050" rIns="38100" bIns="19050" anchor="ctr">
                <a:spAutoFit/>
              </a:bodyPr>
              <a:lstStyle/>
              <a:p>
                <a:pPr>
                  <a:defRPr>
                    <a:solidFill>
                      <a:schemeClr val="accent1">
                        <a:lumMod val="60000"/>
                        <a:lumOff val="40000"/>
                      </a:schemeClr>
                    </a:solidFill>
                    <a:latin typeface="Century" panose="02040604050505020304" pitchFamily="18" charset="0"/>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4F81BD">
                          <a:lumMod val="60000"/>
                          <a:lumOff val="40000"/>
                        </a:srgbClr>
                      </a:solidFill>
                    </a:ln>
                  </c:spPr>
                </c15:leaderLines>
              </c:ext>
            </c:extLst>
          </c:dLbls>
          <c:cat>
            <c:numRef>
              <c:f>'2.CO2-Sector'!$AA$71:$BE$71</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'2.CO2-Sector'!$AA$78:$BE$78</c:f>
              <c:numCache>
                <c:formatCode>#,##0.0_ </c:formatCode>
                <c:ptCount val="28"/>
                <c:pt idx="0">
                  <c:v>24.009919440480939</c:v>
                </c:pt>
                <c:pt idx="1">
                  <c:v>24.198433025104432</c:v>
                </c:pt>
                <c:pt idx="2">
                  <c:v>26.002914828499776</c:v>
                </c:pt>
                <c:pt idx="3">
                  <c:v>25.024946447143286</c:v>
                </c:pt>
                <c:pt idx="4">
                  <c:v>28.60356693581674</c:v>
                </c:pt>
                <c:pt idx="5">
                  <c:v>29.144796301750581</c:v>
                </c:pt>
                <c:pt idx="6">
                  <c:v>29.655014460891916</c:v>
                </c:pt>
                <c:pt idx="7">
                  <c:v>31.208889703732336</c:v>
                </c:pt>
                <c:pt idx="8">
                  <c:v>31.451722241133282</c:v>
                </c:pt>
                <c:pt idx="9">
                  <c:v>31.367978973028713</c:v>
                </c:pt>
                <c:pt idx="10">
                  <c:v>32.857906344402544</c:v>
                </c:pt>
                <c:pt idx="11">
                  <c:v>32.52316222944993</c:v>
                </c:pt>
                <c:pt idx="12">
                  <c:v>32.768137501850823</c:v>
                </c:pt>
                <c:pt idx="13">
                  <c:v>33.516424967093371</c:v>
                </c:pt>
                <c:pt idx="14">
                  <c:v>32.704041643759759</c:v>
                </c:pt>
                <c:pt idx="15">
                  <c:v>31.654058131881015</c:v>
                </c:pt>
                <c:pt idx="16">
                  <c:v>29.906983827804659</c:v>
                </c:pt>
                <c:pt idx="17">
                  <c:v>30.48177483563974</c:v>
                </c:pt>
                <c:pt idx="18">
                  <c:v>31.853390473384454</c:v>
                </c:pt>
                <c:pt idx="19">
                  <c:v>28.193590018879821</c:v>
                </c:pt>
                <c:pt idx="20">
                  <c:v>28.710200716789313</c:v>
                </c:pt>
                <c:pt idx="21">
                  <c:v>28.02635942868374</c:v>
                </c:pt>
                <c:pt idx="22">
                  <c:v>29.826927231768646</c:v>
                </c:pt>
                <c:pt idx="23">
                  <c:v>29.365198328277359</c:v>
                </c:pt>
                <c:pt idx="24">
                  <c:v>28.501962946270041</c:v>
                </c:pt>
                <c:pt idx="25">
                  <c:v>28.975413612931284</c:v>
                </c:pt>
                <c:pt idx="26">
                  <c:v>29.128757395068657</c:v>
                </c:pt>
                <c:pt idx="27">
                  <c:v>28.829480716945373</c:v>
                </c:pt>
              </c:numCache>
            </c:numRef>
          </c:val>
          <c:smooth val="0"/>
          <c:extLst>
            <c:ext xmlns:c16="http://schemas.microsoft.com/office/drawing/2014/chart" uri="{C3380CC4-5D6E-409C-BE32-E72D297353CC}">
              <c16:uniqueId val="{00000039-31C3-470B-90AF-94AF719A3D72}"/>
            </c:ext>
          </c:extLst>
        </c:ser>
        <c:ser>
          <c:idx val="0"/>
          <c:order val="8"/>
          <c:tx>
            <c:strRef>
              <c:f>'2.CO2-Sector'!$T$79</c:f>
              <c:strCache>
                <c:ptCount val="1"/>
                <c:pt idx="0">
                  <c:v>その他（農業・間接CO2等）</c:v>
                </c:pt>
              </c:strCache>
            </c:strRef>
          </c:tx>
          <c:spPr>
            <a:ln>
              <a:solidFill>
                <a:srgbClr val="006600"/>
              </a:solidFill>
            </a:ln>
          </c:spPr>
          <c:marker>
            <c:spPr>
              <a:solidFill>
                <a:srgbClr val="006600"/>
              </a:solidFill>
              <a:ln>
                <a:solidFill>
                  <a:srgbClr val="006600"/>
                </a:solidFill>
              </a:ln>
            </c:spPr>
          </c:marker>
          <c:dLbls>
            <c:dLbl>
              <c:idx val="0"/>
              <c:layout>
                <c:manualLayout>
                  <c:x val="-1.5995738888371511E-2"/>
                  <c:y val="-1.32857817970147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31C3-470B-90AF-94AF719A3D72}"/>
                </c:ext>
              </c:extLst>
            </c:dLbl>
            <c:dLbl>
              <c:idx val="15"/>
              <c:layout>
                <c:manualLayout>
                  <c:x val="-1.7499651267272102E-2"/>
                  <c:y val="-1.70940908566061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31C3-470B-90AF-94AF719A3D72}"/>
                </c:ext>
              </c:extLst>
            </c:dLbl>
            <c:dLbl>
              <c:idx val="23"/>
              <c:layout>
                <c:manualLayout>
                  <c:x val="-2.8376579674277671E-2"/>
                  <c:y val="-1.5079594240285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31C3-470B-90AF-94AF719A3D72}"/>
                </c:ext>
              </c:extLst>
            </c:dLbl>
            <c:dLbl>
              <c:idx val="27"/>
              <c:layout>
                <c:manualLayout>
                  <c:x val="8.8259527089766757E-3"/>
                  <c:y val="1.8418046436969556E-3"/>
                </c:manualLayout>
              </c:layout>
              <c:numFmt formatCode="##.#&quot;百万トン&quot;" sourceLinked="0"/>
              <c:spPr>
                <a:noFill/>
                <a:ln>
                  <a:noFill/>
                </a:ln>
                <a:effectLst/>
              </c:spPr>
              <c:txPr>
                <a:bodyPr wrap="square" lIns="38100" tIns="19050" rIns="38100" bIns="19050" anchor="ctr">
                  <a:spAutoFit/>
                </a:bodyPr>
                <a:lstStyle/>
                <a:p>
                  <a:pPr>
                    <a:defRPr sz="1200">
                      <a:solidFill>
                        <a:srgbClr val="006600"/>
                      </a:solidFill>
                      <a:latin typeface="Century" panose="02040604050505020304" pitchFamily="18" charset="0"/>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31C3-470B-90AF-94AF719A3D72}"/>
                </c:ext>
              </c:extLst>
            </c:dLbl>
            <c:spPr>
              <a:noFill/>
              <a:ln>
                <a:noFill/>
              </a:ln>
              <a:effectLst/>
            </c:spPr>
            <c:txPr>
              <a:bodyPr wrap="square" lIns="38100" tIns="19050" rIns="38100" bIns="19050" anchor="ctr">
                <a:spAutoFit/>
              </a:bodyPr>
              <a:lstStyle/>
              <a:p>
                <a:pPr>
                  <a:defRPr>
                    <a:solidFill>
                      <a:srgbClr val="006600"/>
                    </a:solidFill>
                    <a:latin typeface="Century" panose="02040604050505020304" pitchFamily="18" charset="0"/>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'2.CO2-Sector'!$AA$71:$BE$71</c:f>
              <c:numCache>
                <c:formatCode>General</c:formatCode>
                <c:ptCount val="28"/>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numCache>
            </c:numRef>
          </c:cat>
          <c:val>
            <c:numRef>
              <c:f>'2.CO2-Sector'!$AA$79:$BE$79</c:f>
              <c:numCache>
                <c:formatCode>#,##0.0_ </c:formatCode>
                <c:ptCount val="28"/>
                <c:pt idx="0">
                  <c:v>6.6635568082980683</c:v>
                </c:pt>
                <c:pt idx="1">
                  <c:v>6.4578797499713776</c:v>
                </c:pt>
                <c:pt idx="2">
                  <c:v>6.1978717162878674</c:v>
                </c:pt>
                <c:pt idx="3">
                  <c:v>5.9852402454945572</c:v>
                </c:pt>
                <c:pt idx="4">
                  <c:v>5.7741267543957226</c:v>
                </c:pt>
                <c:pt idx="5">
                  <c:v>5.9660139180256406</c:v>
                </c:pt>
                <c:pt idx="6">
                  <c:v>6.0790400914224811</c:v>
                </c:pt>
                <c:pt idx="7">
                  <c:v>6.0385660359228934</c:v>
                </c:pt>
                <c:pt idx="8">
                  <c:v>5.5965871918435424</c:v>
                </c:pt>
                <c:pt idx="9">
                  <c:v>5.6198754447494021</c:v>
                </c:pt>
                <c:pt idx="10">
                  <c:v>5.6926929563397213</c:v>
                </c:pt>
                <c:pt idx="11">
                  <c:v>5.2179564326039287</c:v>
                </c:pt>
                <c:pt idx="12">
                  <c:v>4.9548041647751182</c:v>
                </c:pt>
                <c:pt idx="13">
                  <c:v>4.7748651822542865</c:v>
                </c:pt>
                <c:pt idx="14">
                  <c:v>4.6175073481993332</c:v>
                </c:pt>
                <c:pt idx="15">
                  <c:v>4.5600404792828853</c:v>
                </c:pt>
                <c:pt idx="16">
                  <c:v>4.4949730369939767</c:v>
                </c:pt>
                <c:pt idx="17">
                  <c:v>4.5064438303054475</c:v>
                </c:pt>
                <c:pt idx="18">
                  <c:v>4.0789681798138977</c:v>
                </c:pt>
                <c:pt idx="19">
                  <c:v>3.7265182688178857</c:v>
                </c:pt>
                <c:pt idx="20">
                  <c:v>3.6221245341512494</c:v>
                </c:pt>
                <c:pt idx="21">
                  <c:v>3.5034257842848255</c:v>
                </c:pt>
                <c:pt idx="22">
                  <c:v>3.5153997346229371</c:v>
                </c:pt>
                <c:pt idx="23">
                  <c:v>3.5234465568864688</c:v>
                </c:pt>
                <c:pt idx="24">
                  <c:v>3.4187559702577492</c:v>
                </c:pt>
                <c:pt idx="25">
                  <c:v>3.3655262992508757</c:v>
                </c:pt>
                <c:pt idx="26">
                  <c:v>3.2990823254742372</c:v>
                </c:pt>
                <c:pt idx="27">
                  <c:v>3.2466213398602002</c:v>
                </c:pt>
              </c:numCache>
            </c:numRef>
          </c:val>
          <c:smooth val="0"/>
          <c:extLst>
            <c:ext xmlns:c16="http://schemas.microsoft.com/office/drawing/2014/chart" uri="{C3380CC4-5D6E-409C-BE32-E72D297353CC}">
              <c16:uniqueId val="{0000003E-31C3-470B-90AF-94AF719A3D72}"/>
            </c:ext>
          </c:extLst>
        </c:ser>
        <c:dLbls>
          <c:showLegendKey val="0"/>
          <c:showVal val="0"/>
          <c:showCatName val="0"/>
          <c:showSerName val="0"/>
          <c:showPercent val="0"/>
          <c:showBubbleSize val="0"/>
        </c:dLbls>
        <c:marker val="1"/>
        <c:smooth val="0"/>
        <c:axId val="179901568"/>
        <c:axId val="179903104"/>
      </c:lineChart>
      <c:lineChart>
        <c:grouping val="standard"/>
        <c:varyColors val="0"/>
        <c:ser>
          <c:idx val="7"/>
          <c:order val="9"/>
          <c:tx>
            <c:strRef>
              <c:f>'2.CO2-Sector'!$T$94</c:f>
              <c:strCache>
                <c:ptCount val="1"/>
                <c:pt idx="0">
                  <c:v>■2005年度比</c:v>
                </c:pt>
              </c:strCache>
            </c:strRef>
          </c:tx>
          <c:spPr>
            <a:ln>
              <a:noFill/>
            </a:ln>
          </c:spPr>
          <c:marker>
            <c:symbol val="none"/>
          </c:marker>
          <c:dLbls>
            <c:dLbl>
              <c:idx val="0"/>
              <c:layout>
                <c:manualLayout>
                  <c:x val="0.67682409104475461"/>
                  <c:y val="4.1845653331081901E-2"/>
                </c:manualLayout>
              </c:layout>
              <c:tx>
                <c:rich>
                  <a:bodyPr wrap="square" lIns="38100" tIns="19050" rIns="38100" bIns="19050" anchor="ctr">
                    <a:spAutoFit/>
                  </a:bodyPr>
                  <a:lstStyle/>
                  <a:p>
                    <a:pPr>
                      <a:defRPr sz="1200">
                        <a:solidFill>
                          <a:srgbClr val="336699"/>
                        </a:solidFill>
                        <a:latin typeface="Century" panose="02040604050505020304" pitchFamily="18" charset="0"/>
                      </a:defRPr>
                    </a:pPr>
                    <a:fld id="{9A0327DF-2615-45EA-84DC-163DBC652D9C}" type="VALUE">
                      <a:rPr lang="en-US" altLang="ja-JP" sz="1200" baseline="0">
                        <a:solidFill>
                          <a:srgbClr val="336699"/>
                        </a:solidFill>
                        <a:latin typeface="Century" panose="02040604050505020304" pitchFamily="18" charset="0"/>
                      </a:rPr>
                      <a:pPr>
                        <a:defRPr sz="1200">
                          <a:solidFill>
                            <a:srgbClr val="336699"/>
                          </a:solidFill>
                          <a:latin typeface="Century" panose="02040604050505020304" pitchFamily="18" charset="0"/>
                        </a:defRPr>
                      </a:pPr>
                      <a:t>[値]</a:t>
                    </a:fld>
                    <a:endParaRPr lang="ja-JP" altLang="en-US"/>
                  </a:p>
                </c:rich>
              </c:tx>
              <c:numFmt formatCode="\(\+##.#%;[Black]\(\-##.#%"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F-31C3-470B-90AF-94AF719A3D72}"/>
                </c:ext>
              </c:extLst>
            </c:dLbl>
            <c:dLbl>
              <c:idx val="1"/>
              <c:layout>
                <c:manualLayout>
                  <c:x val="0.65131724868646601"/>
                  <c:y val="-8.0344062076146042E-2"/>
                </c:manualLayout>
              </c:layout>
              <c:tx>
                <c:rich>
                  <a:bodyPr wrap="square" lIns="38100" tIns="19050" rIns="38100" bIns="19050" anchor="ctr">
                    <a:noAutofit/>
                  </a:bodyPr>
                  <a:lstStyle/>
                  <a:p>
                    <a:pPr>
                      <a:defRPr sz="1200">
                        <a:solidFill>
                          <a:srgbClr val="CC0000"/>
                        </a:solidFill>
                        <a:latin typeface="Century" panose="02040604050505020304" pitchFamily="18" charset="0"/>
                      </a:defRPr>
                    </a:pPr>
                    <a:fld id="{664887D2-635D-4B80-9156-5D03C78A0AB7}" type="VALUE">
                      <a:rPr lang="en-US" altLang="ja-JP" sz="1200" baseline="0">
                        <a:solidFill>
                          <a:srgbClr val="CC0000"/>
                        </a:solidFill>
                        <a:latin typeface="Century" panose="02040604050505020304" pitchFamily="18" charset="0"/>
                      </a:rPr>
                      <a:pPr>
                        <a:defRPr sz="1200">
                          <a:solidFill>
                            <a:srgbClr val="CC0000"/>
                          </a:solidFill>
                          <a:latin typeface="Century" panose="02040604050505020304" pitchFamily="18" charset="0"/>
                        </a:defRPr>
                      </a:pPr>
                      <a:t>[値]</a:t>
                    </a:fld>
                    <a:endParaRPr lang="ja-JP" altLang="en-US"/>
                  </a:p>
                </c:rich>
              </c:tx>
              <c:numFmt formatCode="\(\+##.#%;[Black]\(\-##.#%"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6.9412792190908235E-2"/>
                      <c:h val="3.7739012221316467E-2"/>
                    </c:manualLayout>
                  </c15:layout>
                  <c15:dlblFieldTable/>
                  <c15:showDataLabelsRange val="0"/>
                </c:ext>
                <c:ext xmlns:c16="http://schemas.microsoft.com/office/drawing/2014/chart" uri="{C3380CC4-5D6E-409C-BE32-E72D297353CC}">
                  <c16:uniqueId val="{00000040-31C3-470B-90AF-94AF719A3D72}"/>
                </c:ext>
              </c:extLst>
            </c:dLbl>
            <c:dLbl>
              <c:idx val="2"/>
              <c:layout>
                <c:manualLayout>
                  <c:x val="0.63636272268345495"/>
                  <c:y val="0.11342060972228279"/>
                </c:manualLayout>
              </c:layout>
              <c:tx>
                <c:rich>
                  <a:bodyPr wrap="square" lIns="38100" tIns="19050" rIns="38100" bIns="19050" anchor="ctr">
                    <a:spAutoFit/>
                  </a:bodyPr>
                  <a:lstStyle/>
                  <a:p>
                    <a:pPr>
                      <a:defRPr sz="1200">
                        <a:solidFill>
                          <a:srgbClr val="669900"/>
                        </a:solidFill>
                        <a:latin typeface="Century" panose="02040604050505020304" pitchFamily="18" charset="0"/>
                      </a:defRPr>
                    </a:pPr>
                    <a:fld id="{B31EE4D9-9A6A-4A4E-A4EB-3788C18B74C6}" type="VALUE">
                      <a:rPr lang="en-US" altLang="ja-JP" sz="1200" baseline="0">
                        <a:solidFill>
                          <a:srgbClr val="669900"/>
                        </a:solidFill>
                        <a:latin typeface="Century" panose="02040604050505020304" pitchFamily="18" charset="0"/>
                      </a:rPr>
                      <a:pPr>
                        <a:defRPr sz="1200">
                          <a:solidFill>
                            <a:srgbClr val="669900"/>
                          </a:solidFill>
                          <a:latin typeface="Century" panose="02040604050505020304" pitchFamily="18" charset="0"/>
                        </a:defRPr>
                      </a:pPr>
                      <a:t>[値]</a:t>
                    </a:fld>
                    <a:endParaRPr lang="ja-JP" altLang="en-US"/>
                  </a:p>
                </c:rich>
              </c:tx>
              <c:numFmt formatCode="\(\+##.0%;[Black]\(\-##.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1-31C3-470B-90AF-94AF719A3D72}"/>
                </c:ext>
              </c:extLst>
            </c:dLbl>
            <c:dLbl>
              <c:idx val="3"/>
              <c:layout>
                <c:manualLayout>
                  <c:x val="0.61334189660675031"/>
                  <c:y val="-1.9804596727395637E-2"/>
                </c:manualLayout>
              </c:layout>
              <c:tx>
                <c:rich>
                  <a:bodyPr wrap="square" lIns="38100" tIns="19050" rIns="38100" bIns="19050" anchor="ctr">
                    <a:spAutoFit/>
                  </a:bodyPr>
                  <a:lstStyle/>
                  <a:p>
                    <a:pPr>
                      <a:defRPr sz="1200">
                        <a:solidFill>
                          <a:srgbClr val="666699"/>
                        </a:solidFill>
                        <a:latin typeface="Century" panose="02040604050505020304" pitchFamily="18" charset="0"/>
                      </a:defRPr>
                    </a:pPr>
                    <a:fld id="{D4A09C3D-5CB3-40C2-A785-E3116EAAC236}" type="VALUE">
                      <a:rPr lang="en-US" altLang="ja-JP" sz="1200" baseline="0">
                        <a:solidFill>
                          <a:srgbClr val="666699"/>
                        </a:solidFill>
                        <a:latin typeface="Century" panose="02040604050505020304" pitchFamily="18" charset="0"/>
                      </a:rPr>
                      <a:pPr>
                        <a:defRPr sz="1200">
                          <a:solidFill>
                            <a:srgbClr val="666699"/>
                          </a:solidFill>
                          <a:latin typeface="Century" panose="02040604050505020304" pitchFamily="18" charset="0"/>
                        </a:defRPr>
                      </a:pPr>
                      <a:t>[値]</a:t>
                    </a:fld>
                    <a:endParaRPr lang="ja-JP" altLang="en-US"/>
                  </a:p>
                </c:rich>
              </c:tx>
              <c:numFmt formatCode="\(\+##.#%;[Black]\(\-##.#%"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2-31C3-470B-90AF-94AF719A3D72}"/>
                </c:ext>
              </c:extLst>
            </c:dLbl>
            <c:dLbl>
              <c:idx val="4"/>
              <c:layout>
                <c:manualLayout>
                  <c:x val="0.59221765560289241"/>
                  <c:y val="0.2825831386249486"/>
                </c:manualLayout>
              </c:layout>
              <c:tx>
                <c:rich>
                  <a:bodyPr wrap="square" lIns="38100" tIns="19050" rIns="38100" bIns="19050" anchor="ctr">
                    <a:spAutoFit/>
                  </a:bodyPr>
                  <a:lstStyle/>
                  <a:p>
                    <a:pPr>
                      <a:defRPr sz="1200">
                        <a:solidFill>
                          <a:srgbClr val="0099CC"/>
                        </a:solidFill>
                        <a:latin typeface="Century" panose="02040604050505020304" pitchFamily="18" charset="0"/>
                      </a:defRPr>
                    </a:pPr>
                    <a:fld id="{51DB4A12-2D6C-485C-886D-6830555BCB86}" type="VALUE">
                      <a:rPr lang="en-US" altLang="ja-JP" sz="1200" baseline="0">
                        <a:solidFill>
                          <a:srgbClr val="0099CC"/>
                        </a:solidFill>
                        <a:latin typeface="Century" panose="02040604050505020304" pitchFamily="18" charset="0"/>
                      </a:rPr>
                      <a:pPr>
                        <a:defRPr sz="1200">
                          <a:solidFill>
                            <a:srgbClr val="0099CC"/>
                          </a:solidFill>
                          <a:latin typeface="Century" panose="02040604050505020304" pitchFamily="18" charset="0"/>
                        </a:defRPr>
                      </a:pPr>
                      <a:t>[値]</a:t>
                    </a:fld>
                    <a:endParaRPr lang="ja-JP" altLang="en-US"/>
                  </a:p>
                </c:rich>
              </c:tx>
              <c:numFmt formatCode="\(\+##.#%;[Black]\(\-##.#%"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3-31C3-470B-90AF-94AF719A3D72}"/>
                </c:ext>
              </c:extLst>
            </c:dLbl>
            <c:dLbl>
              <c:idx val="5"/>
              <c:layout>
                <c:manualLayout>
                  <c:x val="0.56743151969105776"/>
                  <c:y val="0.29634868755466498"/>
                </c:manualLayout>
              </c:layout>
              <c:tx>
                <c:rich>
                  <a:bodyPr wrap="square" lIns="38100" tIns="19050" rIns="38100" bIns="19050" anchor="ctr">
                    <a:spAutoFit/>
                  </a:bodyPr>
                  <a:lstStyle/>
                  <a:p>
                    <a:pPr>
                      <a:defRPr sz="1200">
                        <a:solidFill>
                          <a:schemeClr val="accent6">
                            <a:lumMod val="75000"/>
                          </a:schemeClr>
                        </a:solidFill>
                        <a:latin typeface="Century" panose="02040604050505020304" pitchFamily="18" charset="0"/>
                      </a:defRPr>
                    </a:pPr>
                    <a:fld id="{BB573966-803B-4A8B-BA30-9C60F59375B9}" type="VALUE">
                      <a:rPr lang="en-US" altLang="ja-JP" sz="1200" baseline="0">
                        <a:solidFill>
                          <a:schemeClr val="accent6">
                            <a:lumMod val="75000"/>
                          </a:schemeClr>
                        </a:solidFill>
                        <a:latin typeface="Century" panose="02040604050505020304" pitchFamily="18" charset="0"/>
                      </a:rPr>
                      <a:pPr>
                        <a:defRPr sz="1200">
                          <a:solidFill>
                            <a:schemeClr val="accent6">
                              <a:lumMod val="75000"/>
                            </a:schemeClr>
                          </a:solidFill>
                          <a:latin typeface="Century" panose="02040604050505020304" pitchFamily="18" charset="0"/>
                        </a:defRPr>
                      </a:pPr>
                      <a:t>[値]</a:t>
                    </a:fld>
                    <a:endParaRPr lang="ja-JP" altLang="en-US"/>
                  </a:p>
                </c:rich>
              </c:tx>
              <c:numFmt formatCode="\(\+##.#%;[Black]\(\-##.#%"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4-31C3-470B-90AF-94AF719A3D72}"/>
                </c:ext>
              </c:extLst>
            </c:dLbl>
            <c:dLbl>
              <c:idx val="6"/>
              <c:layout>
                <c:manualLayout>
                  <c:x val="0.55265762938087182"/>
                  <c:y val="0.40707870785367256"/>
                </c:manualLayout>
              </c:layout>
              <c:tx>
                <c:rich>
                  <a:bodyPr wrap="square" lIns="38100" tIns="19050" rIns="38100" bIns="19050" anchor="ctr">
                    <a:spAutoFit/>
                  </a:bodyPr>
                  <a:lstStyle/>
                  <a:p>
                    <a:pPr>
                      <a:defRPr sz="1200">
                        <a:solidFill>
                          <a:srgbClr val="95B3D7"/>
                        </a:solidFill>
                        <a:latin typeface="Century" panose="02040604050505020304" pitchFamily="18" charset="0"/>
                      </a:defRPr>
                    </a:pPr>
                    <a:fld id="{362432E5-3C66-46F1-B286-751B9AEDD15B}" type="VALUE">
                      <a:rPr lang="en-US" altLang="ja-JP" sz="1200" baseline="0">
                        <a:solidFill>
                          <a:srgbClr val="95B3D7"/>
                        </a:solidFill>
                        <a:latin typeface="Century" panose="02040604050505020304" pitchFamily="18" charset="0"/>
                      </a:rPr>
                      <a:pPr>
                        <a:defRPr sz="1200">
                          <a:solidFill>
                            <a:srgbClr val="95B3D7"/>
                          </a:solidFill>
                          <a:latin typeface="Century" panose="02040604050505020304" pitchFamily="18" charset="0"/>
                        </a:defRPr>
                      </a:pPr>
                      <a:t>[値]</a:t>
                    </a:fld>
                    <a:endParaRPr lang="ja-JP" altLang="en-US"/>
                  </a:p>
                </c:rich>
              </c:tx>
              <c:numFmt formatCode="\(\+##.#%;[Black]\(\-##.#%"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5-31C3-470B-90AF-94AF719A3D72}"/>
                </c:ext>
              </c:extLst>
            </c:dLbl>
            <c:dLbl>
              <c:idx val="7"/>
              <c:layout>
                <c:manualLayout>
                  <c:x val="0.52513008848687726"/>
                  <c:y val="0.22681708167939518"/>
                </c:manualLayout>
              </c:layout>
              <c:tx>
                <c:rich>
                  <a:bodyPr wrap="square" lIns="38100" tIns="19050" rIns="38100" bIns="19050" anchor="ctr">
                    <a:spAutoFit/>
                  </a:bodyPr>
                  <a:lstStyle/>
                  <a:p>
                    <a:pPr>
                      <a:defRPr sz="1200">
                        <a:solidFill>
                          <a:srgbClr val="006600"/>
                        </a:solidFill>
                        <a:latin typeface="Century" panose="02040604050505020304" pitchFamily="18" charset="0"/>
                      </a:defRPr>
                    </a:pPr>
                    <a:fld id="{38C003A6-878C-49B0-AFD7-9FE22E54CB03}" type="VALUE">
                      <a:rPr lang="en-US" altLang="ja-JP" sz="1200" baseline="0">
                        <a:solidFill>
                          <a:srgbClr val="006600"/>
                        </a:solidFill>
                        <a:latin typeface="Century" panose="02040604050505020304" pitchFamily="18" charset="0"/>
                      </a:rPr>
                      <a:pPr>
                        <a:defRPr sz="1200">
                          <a:solidFill>
                            <a:srgbClr val="006600"/>
                          </a:solidFill>
                          <a:latin typeface="Century" panose="02040604050505020304" pitchFamily="18" charset="0"/>
                        </a:defRPr>
                      </a:pPr>
                      <a:t>[値]</a:t>
                    </a:fld>
                    <a:endParaRPr lang="ja-JP" altLang="en-US"/>
                  </a:p>
                </c:rich>
              </c:tx>
              <c:numFmt formatCode="\(\+##.#%;[Black]\(\-##.#%"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6-31C3-470B-90AF-94AF719A3D72}"/>
                </c:ext>
              </c:extLst>
            </c:dLbl>
            <c:dLbl>
              <c:idx val="8"/>
              <c:layout>
                <c:manualLayout>
                  <c:x val="0.43686798673432964"/>
                  <c:y val="5.27174009505448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31C3-470B-90AF-94AF719A3D72}"/>
                </c:ext>
              </c:extLst>
            </c:dLbl>
            <c:numFmt formatCode="\(\+##.#%;[Black]\(\-##.#%" sourceLinked="0"/>
            <c:spPr>
              <a:noFill/>
              <a:ln>
                <a:noFill/>
              </a:ln>
              <a:effectLst/>
            </c:spPr>
            <c:txPr>
              <a:bodyPr wrap="square" lIns="38100" tIns="19050" rIns="38100" bIns="19050" anchor="ctr">
                <a:spAutoFit/>
              </a:bodyPr>
              <a:lstStyle/>
              <a:p>
                <a:pPr>
                  <a:defRPr sz="1200">
                    <a:latin typeface="Century" panose="02040604050505020304" pitchFamily="18" charset="0"/>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'2.CO2-Sector'!$BB$96:$BB$103</c:f>
              <c:numCache>
                <c:formatCode>#,##0.0%;[Red]\-#,##0.0%</c:formatCode>
                <c:ptCount val="8"/>
                <c:pt idx="0">
                  <c:v>0.15831584062565551</c:v>
                </c:pt>
                <c:pt idx="1">
                  <c:v>-0.19269860163078856</c:v>
                </c:pt>
                <c:pt idx="2">
                  <c:v>-0.13613771038694189</c:v>
                </c:pt>
                <c:pt idx="3">
                  <c:v>-0.41685405057923863</c:v>
                </c:pt>
                <c:pt idx="4">
                  <c:v>-0.15809085037338166</c:v>
                </c:pt>
                <c:pt idx="5">
                  <c:v>-0.16750746225614521</c:v>
                </c:pt>
                <c:pt idx="6">
                  <c:v>-8.9232710800224768E-2</c:v>
                </c:pt>
                <c:pt idx="7">
                  <c:v>-0.28802795619683497</c:v>
                </c:pt>
              </c:numCache>
            </c:numRef>
          </c:val>
          <c:smooth val="0"/>
          <c:extLst>
            <c:ext xmlns:c16="http://schemas.microsoft.com/office/drawing/2014/chart" uri="{C3380CC4-5D6E-409C-BE32-E72D297353CC}">
              <c16:uniqueId val="{00000048-31C3-470B-90AF-94AF719A3D72}"/>
            </c:ext>
          </c:extLst>
        </c:ser>
        <c:ser>
          <c:idx val="10"/>
          <c:order val="10"/>
          <c:tx>
            <c:strRef>
              <c:f>'2.CO2-Sector'!$T$106</c:f>
              <c:strCache>
                <c:ptCount val="1"/>
                <c:pt idx="0">
                  <c:v>■2013年度比</c:v>
                </c:pt>
              </c:strCache>
            </c:strRef>
          </c:tx>
          <c:spPr>
            <a:ln>
              <a:noFill/>
            </a:ln>
          </c:spPr>
          <c:marker>
            <c:symbol val="none"/>
          </c:marker>
          <c:dLbls>
            <c:dLbl>
              <c:idx val="0"/>
              <c:layout>
                <c:manualLayout>
                  <c:x val="0.73681187084105881"/>
                  <c:y val="-0.19673676361269662"/>
                </c:manualLayout>
              </c:layout>
              <c:tx>
                <c:rich>
                  <a:bodyPr wrap="square" lIns="38100" tIns="19050" rIns="38100" bIns="19050" anchor="ctr">
                    <a:spAutoFit/>
                  </a:bodyPr>
                  <a:lstStyle/>
                  <a:p>
                    <a:pPr>
                      <a:defRPr sz="1200">
                        <a:solidFill>
                          <a:srgbClr val="336699"/>
                        </a:solidFill>
                        <a:latin typeface="Century" panose="02040604050505020304" pitchFamily="18" charset="0"/>
                      </a:defRPr>
                    </a:pPr>
                    <a:fld id="{12F51AF5-743E-4FAD-8592-4653544EF7F3}" type="VALUE">
                      <a:rPr lang="en-US" altLang="ja-JP" sz="1200" baseline="0">
                        <a:solidFill>
                          <a:srgbClr val="336699"/>
                        </a:solidFill>
                        <a:latin typeface="Century" panose="02040604050505020304" pitchFamily="18" charset="0"/>
                      </a:rPr>
                      <a:pPr>
                        <a:defRPr sz="1200">
                          <a:solidFill>
                            <a:srgbClr val="336699"/>
                          </a:solidFill>
                          <a:latin typeface="Century" panose="02040604050505020304" pitchFamily="18" charset="0"/>
                        </a:defRPr>
                      </a:pPr>
                      <a:t>[値]</a:t>
                    </a:fld>
                    <a:endParaRPr lang="ja-JP" altLang="en-US"/>
                  </a:p>
                </c:rich>
              </c:tx>
              <c:numFmt formatCode="&quot;／&quot;\+##.#%\);[Black]&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9-31C3-470B-90AF-94AF719A3D72}"/>
                </c:ext>
              </c:extLst>
            </c:dLbl>
            <c:dLbl>
              <c:idx val="1"/>
              <c:layout>
                <c:manualLayout>
                  <c:x val="0.71153589396623251"/>
                  <c:y val="1.027658373019533E-2"/>
                </c:manualLayout>
              </c:layout>
              <c:tx>
                <c:rich>
                  <a:bodyPr wrap="square" lIns="38100" tIns="19050" rIns="38100" bIns="19050" anchor="ctr">
                    <a:spAutoFit/>
                  </a:bodyPr>
                  <a:lstStyle/>
                  <a:p>
                    <a:pPr>
                      <a:defRPr sz="1200">
                        <a:solidFill>
                          <a:srgbClr val="CC0000"/>
                        </a:solidFill>
                        <a:latin typeface="Century" panose="02040604050505020304" pitchFamily="18" charset="0"/>
                      </a:defRPr>
                    </a:pPr>
                    <a:fld id="{B4885629-DD54-4200-A2F4-A22D00B6614B}" type="VALUE">
                      <a:rPr lang="en-US" altLang="ja-JP" sz="1200" baseline="0">
                        <a:solidFill>
                          <a:srgbClr val="CC0000"/>
                        </a:solidFill>
                        <a:latin typeface="Century" panose="02040604050505020304" pitchFamily="18" charset="0"/>
                      </a:rPr>
                      <a:pPr>
                        <a:defRPr sz="1200">
                          <a:solidFill>
                            <a:srgbClr val="CC0000"/>
                          </a:solidFill>
                          <a:latin typeface="Century" panose="02040604050505020304" pitchFamily="18" charset="0"/>
                        </a:defRPr>
                      </a:pPr>
                      <a:t>[値]</a:t>
                    </a:fld>
                    <a:endParaRPr lang="ja-JP" altLang="en-US"/>
                  </a:p>
                </c:rich>
              </c:tx>
              <c:numFmt formatCode="&quot;／&quot;\+##.#%\);[Black]&quot;／&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A-31C3-470B-90AF-94AF719A3D72}"/>
                </c:ext>
              </c:extLst>
            </c:dLbl>
            <c:dLbl>
              <c:idx val="2"/>
              <c:layout>
                <c:manualLayout>
                  <c:x val="0.69255457337822413"/>
                  <c:y val="0.20978123750394301"/>
                </c:manualLayout>
              </c:layout>
              <c:tx>
                <c:rich>
                  <a:bodyPr wrap="square" lIns="38100" tIns="19050" rIns="38100" bIns="19050" anchor="ctr">
                    <a:spAutoFit/>
                  </a:bodyPr>
                  <a:lstStyle/>
                  <a:p>
                    <a:pPr>
                      <a:defRPr sz="1200">
                        <a:solidFill>
                          <a:srgbClr val="669900"/>
                        </a:solidFill>
                        <a:latin typeface="Century" panose="02040604050505020304" pitchFamily="18" charset="0"/>
                      </a:defRPr>
                    </a:pPr>
                    <a:fld id="{FBE84D81-9128-430A-8F42-35F3823043D9}" type="VALUE">
                      <a:rPr lang="en-US" altLang="ja-JP" sz="1200" baseline="0">
                        <a:solidFill>
                          <a:srgbClr val="669900"/>
                        </a:solidFill>
                        <a:latin typeface="Century" panose="02040604050505020304" pitchFamily="18" charset="0"/>
                      </a:rPr>
                      <a:pPr>
                        <a:defRPr sz="1200">
                          <a:solidFill>
                            <a:srgbClr val="669900"/>
                          </a:solidFill>
                          <a:latin typeface="Century" panose="02040604050505020304" pitchFamily="18" charset="0"/>
                        </a:defRPr>
                      </a:pPr>
                      <a:t>[値]</a:t>
                    </a:fld>
                    <a:endParaRPr lang="ja-JP" altLang="en-US"/>
                  </a:p>
                </c:rich>
              </c:tx>
              <c:numFmt formatCode="&quot;／&quot;\+\ 0.#%\);[Black]&quot;／&quot;\-\ #.#%\)"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B-31C3-470B-90AF-94AF719A3D72}"/>
                </c:ext>
              </c:extLst>
            </c:dLbl>
            <c:dLbl>
              <c:idx val="3"/>
              <c:layout>
                <c:manualLayout>
                  <c:x val="0.66388399694268263"/>
                  <c:y val="-2.0414960890142837E-2"/>
                </c:manualLayout>
              </c:layout>
              <c:tx>
                <c:rich>
                  <a:bodyPr wrap="square" lIns="38100" tIns="19050" rIns="38100" bIns="19050" anchor="ctr">
                    <a:spAutoFit/>
                  </a:bodyPr>
                  <a:lstStyle/>
                  <a:p>
                    <a:pPr>
                      <a:defRPr sz="1200">
                        <a:solidFill>
                          <a:srgbClr val="666699"/>
                        </a:solidFill>
                        <a:latin typeface="Century" panose="02040604050505020304" pitchFamily="18" charset="0"/>
                      </a:defRPr>
                    </a:pPr>
                    <a:fld id="{0D642081-1A91-44F2-9ACB-52CEF261F025}" type="VALUE">
                      <a:rPr lang="en-US" altLang="ja-JP" sz="1200" baseline="0">
                        <a:solidFill>
                          <a:srgbClr val="666699"/>
                        </a:solidFill>
                        <a:latin typeface="Century" panose="02040604050505020304" pitchFamily="18" charset="0"/>
                      </a:rPr>
                      <a:pPr>
                        <a:defRPr sz="1200">
                          <a:solidFill>
                            <a:srgbClr val="666699"/>
                          </a:solidFill>
                          <a:latin typeface="Century" panose="02040604050505020304" pitchFamily="18" charset="0"/>
                        </a:defRPr>
                      </a:pPr>
                      <a:t>[値]</a:t>
                    </a:fld>
                    <a:endParaRPr lang="ja-JP" altLang="en-US"/>
                  </a:p>
                </c:rich>
              </c:tx>
              <c:numFmt formatCode="&quot;／&quot;\+\ #.0%\);[Black]&quot;／&quot;\-\ #.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C-31C3-470B-90AF-94AF719A3D72}"/>
                </c:ext>
              </c:extLst>
            </c:dLbl>
            <c:dLbl>
              <c:idx val="4"/>
              <c:layout>
                <c:manualLayout>
                  <c:x val="0.64419687632990297"/>
                  <c:y val="0.43532351758273802"/>
                </c:manualLayout>
              </c:layout>
              <c:tx>
                <c:rich>
                  <a:bodyPr wrap="square" lIns="38100" tIns="19050" rIns="38100" bIns="19050" anchor="ctr">
                    <a:spAutoFit/>
                  </a:bodyPr>
                  <a:lstStyle/>
                  <a:p>
                    <a:pPr>
                      <a:defRPr sz="1200">
                        <a:solidFill>
                          <a:srgbClr val="0099CC"/>
                        </a:solidFill>
                        <a:latin typeface="Century" panose="02040604050505020304" pitchFamily="18" charset="0"/>
                      </a:defRPr>
                    </a:pPr>
                    <a:fld id="{D23DD246-43AB-4774-8344-D09B721D98F0}" type="VALUE">
                      <a:rPr lang="en-US" altLang="ja-JP" sz="1200" baseline="0">
                        <a:solidFill>
                          <a:srgbClr val="0099CC"/>
                        </a:solidFill>
                        <a:latin typeface="Century" panose="02040604050505020304" pitchFamily="18" charset="0"/>
                      </a:rPr>
                      <a:pPr>
                        <a:defRPr sz="1200">
                          <a:solidFill>
                            <a:srgbClr val="0099CC"/>
                          </a:solidFill>
                          <a:latin typeface="Century" panose="02040604050505020304" pitchFamily="18" charset="0"/>
                        </a:defRPr>
                      </a:pPr>
                      <a:t>[値]</a:t>
                    </a:fld>
                    <a:endParaRPr lang="ja-JP" altLang="en-US"/>
                  </a:p>
                </c:rich>
              </c:tx>
              <c:numFmt formatCode="&quot;／&quot;\+\ 0.#%\);[Black]&quot;／&quot;\-\ #.#%\)"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D-31C3-470B-90AF-94AF719A3D72}"/>
                </c:ext>
              </c:extLst>
            </c:dLbl>
            <c:dLbl>
              <c:idx val="5"/>
              <c:layout>
                <c:manualLayout>
                  <c:x val="0.62214557619720989"/>
                  <c:y val="0.43374281823084931"/>
                </c:manualLayout>
              </c:layout>
              <c:tx>
                <c:rich>
                  <a:bodyPr wrap="square" lIns="38100" tIns="19050" rIns="38100" bIns="19050" anchor="ctr">
                    <a:spAutoFit/>
                  </a:bodyPr>
                  <a:lstStyle/>
                  <a:p>
                    <a:pPr>
                      <a:defRPr sz="1200">
                        <a:solidFill>
                          <a:schemeClr val="accent6">
                            <a:lumMod val="75000"/>
                          </a:schemeClr>
                        </a:solidFill>
                        <a:latin typeface="Century" panose="02040604050505020304" pitchFamily="18" charset="0"/>
                      </a:defRPr>
                    </a:pPr>
                    <a:fld id="{01DB3C14-8B65-4522-B00A-980EBDE72F03}" type="VALUE">
                      <a:rPr lang="en-US" altLang="ja-JP" sz="1200" baseline="0">
                        <a:solidFill>
                          <a:schemeClr val="accent6">
                            <a:lumMod val="75000"/>
                          </a:schemeClr>
                        </a:solidFill>
                        <a:latin typeface="Century" panose="02040604050505020304" pitchFamily="18" charset="0"/>
                      </a:rPr>
                      <a:pPr>
                        <a:defRPr sz="1200">
                          <a:solidFill>
                            <a:schemeClr val="accent6">
                              <a:lumMod val="75000"/>
                            </a:schemeClr>
                          </a:solidFill>
                          <a:latin typeface="Century" panose="02040604050505020304" pitchFamily="18" charset="0"/>
                        </a:defRPr>
                      </a:pPr>
                      <a:t>[値]</a:t>
                    </a:fld>
                    <a:endParaRPr lang="ja-JP" altLang="en-US"/>
                  </a:p>
                </c:rich>
              </c:tx>
              <c:numFmt formatCode="&quot;／&quot;\+\ #.0%\);[Black]&quot;／&quot;\-\ #.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E-31C3-470B-90AF-94AF719A3D72}"/>
                </c:ext>
              </c:extLst>
            </c:dLbl>
            <c:dLbl>
              <c:idx val="6"/>
              <c:layout>
                <c:manualLayout>
                  <c:x val="0.60044435544583619"/>
                  <c:y val="0.48237081154408329"/>
                </c:manualLayout>
              </c:layout>
              <c:tx>
                <c:rich>
                  <a:bodyPr wrap="square" lIns="38100" tIns="19050" rIns="38100" bIns="19050" anchor="ctr">
                    <a:spAutoFit/>
                  </a:bodyPr>
                  <a:lstStyle/>
                  <a:p>
                    <a:pPr>
                      <a:defRPr sz="1200">
                        <a:solidFill>
                          <a:srgbClr val="95B3D7"/>
                        </a:solidFill>
                        <a:latin typeface="Century" panose="02040604050505020304" pitchFamily="18" charset="0"/>
                      </a:defRPr>
                    </a:pPr>
                    <a:fld id="{69380A69-A663-4C5C-BEF5-B727C921AEB2}" type="VALUE">
                      <a:rPr lang="en-US" altLang="ja-JP" sz="1200" baseline="0">
                        <a:solidFill>
                          <a:srgbClr val="95B3D7"/>
                        </a:solidFill>
                        <a:latin typeface="Century" panose="02040604050505020304" pitchFamily="18" charset="0"/>
                      </a:rPr>
                      <a:pPr>
                        <a:defRPr sz="1200">
                          <a:solidFill>
                            <a:srgbClr val="95B3D7"/>
                          </a:solidFill>
                          <a:latin typeface="Century" panose="02040604050505020304" pitchFamily="18" charset="0"/>
                        </a:defRPr>
                      </a:pPr>
                      <a:t>[値]</a:t>
                    </a:fld>
                    <a:endParaRPr lang="ja-JP" altLang="en-US"/>
                  </a:p>
                </c:rich>
              </c:tx>
              <c:numFmt formatCode="&quot;／&quot;\+\ 0.#%\);[Black]&quot;／&quot;\-\ 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4F-31C3-470B-90AF-94AF719A3D72}"/>
                </c:ext>
              </c:extLst>
            </c:dLbl>
            <c:dLbl>
              <c:idx val="7"/>
              <c:layout>
                <c:manualLayout>
                  <c:x val="0.58055885853129574"/>
                  <c:y val="0.45203469379852773"/>
                </c:manualLayout>
              </c:layout>
              <c:tx>
                <c:rich>
                  <a:bodyPr wrap="square" lIns="38100" tIns="19050" rIns="38100" bIns="19050" anchor="ctr">
                    <a:spAutoFit/>
                  </a:bodyPr>
                  <a:lstStyle/>
                  <a:p>
                    <a:pPr>
                      <a:defRPr sz="1200">
                        <a:solidFill>
                          <a:srgbClr val="006600"/>
                        </a:solidFill>
                        <a:latin typeface="Century" panose="02040604050505020304" pitchFamily="18" charset="0"/>
                      </a:defRPr>
                    </a:pPr>
                    <a:fld id="{F4A2D953-3C75-4560-91FC-2F688FE59705}" type="VALUE">
                      <a:rPr lang="en-US" altLang="ja-JP" sz="1200" baseline="0">
                        <a:solidFill>
                          <a:srgbClr val="006600"/>
                        </a:solidFill>
                        <a:latin typeface="Century" panose="02040604050505020304" pitchFamily="18" charset="0"/>
                      </a:rPr>
                      <a:pPr>
                        <a:defRPr sz="1200">
                          <a:solidFill>
                            <a:srgbClr val="006600"/>
                          </a:solidFill>
                          <a:latin typeface="Century" panose="02040604050505020304" pitchFamily="18" charset="0"/>
                        </a:defRPr>
                      </a:pPr>
                      <a:t>[値]</a:t>
                    </a:fld>
                    <a:endParaRPr lang="ja-JP" altLang="en-US"/>
                  </a:p>
                </c:rich>
              </c:tx>
              <c:numFmt formatCode="&quot;／&quot;\+\ 0.#%\);[Black]&quot;／&quot;\-\ #.#%\)"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50-31C3-470B-90AF-94AF719A3D72}"/>
                </c:ext>
              </c:extLst>
            </c:dLbl>
            <c:dLbl>
              <c:idx val="8"/>
              <c:layout>
                <c:manualLayout>
                  <c:x val="0.47813892557328719"/>
                  <c:y val="0.421739207604359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31C3-470B-90AF-94AF719A3D72}"/>
                </c:ext>
              </c:extLst>
            </c:dLbl>
            <c:numFmt formatCode="&quot;／&quot;\+##.#%\);[Black]&quot;／&quot;\-##.#%\)" sourceLinked="0"/>
            <c:spPr>
              <a:noFill/>
              <a:ln>
                <a:noFill/>
              </a:ln>
              <a:effectLst/>
            </c:spPr>
            <c:txPr>
              <a:bodyPr wrap="square" lIns="38100" tIns="19050" rIns="38100" bIns="19050" anchor="ctr">
                <a:spAutoFit/>
              </a:bodyPr>
              <a:lstStyle/>
              <a:p>
                <a:pPr>
                  <a:defRPr sz="1200">
                    <a:latin typeface="Century" panose="02040604050505020304" pitchFamily="18" charset="0"/>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'2.CO2-Sector'!$BB$108:$BB$115</c:f>
              <c:numCache>
                <c:formatCode>#,##0.0%;[Red]\-#,##0.0%</c:formatCode>
                <c:ptCount val="8"/>
                <c:pt idx="0">
                  <c:v>-6.4620998945740582E-2</c:v>
                </c:pt>
                <c:pt idx="1">
                  <c:v>-0.10904120769009085</c:v>
                </c:pt>
                <c:pt idx="2">
                  <c:v>-4.5769622936463472E-2</c:v>
                </c:pt>
                <c:pt idx="3">
                  <c:v>-0.42029486298889041</c:v>
                </c:pt>
                <c:pt idx="4">
                  <c:v>-1.7451747000286288E-2</c:v>
                </c:pt>
                <c:pt idx="5">
                  <c:v>-4.017293022470203E-2</c:v>
                </c:pt>
                <c:pt idx="6">
                  <c:v>-1.8243282587201648E-2</c:v>
                </c:pt>
                <c:pt idx="7">
                  <c:v>-7.8566600218533789E-2</c:v>
                </c:pt>
              </c:numCache>
            </c:numRef>
          </c:val>
          <c:smooth val="0"/>
          <c:extLst>
            <c:ext xmlns:c16="http://schemas.microsoft.com/office/drawing/2014/chart" uri="{C3380CC4-5D6E-409C-BE32-E72D297353CC}">
              <c16:uniqueId val="{00000052-31C3-470B-90AF-94AF719A3D72}"/>
            </c:ext>
          </c:extLst>
        </c:ser>
        <c:dLbls>
          <c:showLegendKey val="0"/>
          <c:showVal val="0"/>
          <c:showCatName val="0"/>
          <c:showSerName val="0"/>
          <c:showPercent val="0"/>
          <c:showBubbleSize val="0"/>
        </c:dLbls>
        <c:marker val="1"/>
        <c:smooth val="0"/>
        <c:axId val="593178088"/>
        <c:axId val="593172184"/>
      </c:lineChart>
      <c:catAx>
        <c:axId val="179901568"/>
        <c:scaling>
          <c:orientation val="minMax"/>
        </c:scaling>
        <c:delete val="0"/>
        <c:axPos val="b"/>
        <c:numFmt formatCode="General" sourceLinked="1"/>
        <c:majorTickMark val="out"/>
        <c:minorTickMark val="none"/>
        <c:tickLblPos val="nextTo"/>
        <c:txPr>
          <a:bodyPr rot="-5400000" vert="horz"/>
          <a:lstStyle/>
          <a:p>
            <a:pPr>
              <a:defRPr sz="1200">
                <a:latin typeface="Century" panose="02040604050505020304" pitchFamily="18" charset="0"/>
              </a:defRPr>
            </a:pPr>
            <a:endParaRPr lang="ja-JP"/>
          </a:p>
        </c:txPr>
        <c:crossAx val="179903104"/>
        <c:crosses val="autoZero"/>
        <c:auto val="1"/>
        <c:lblAlgn val="ctr"/>
        <c:lblOffset val="100"/>
        <c:noMultiLvlLbl val="0"/>
      </c:catAx>
      <c:valAx>
        <c:axId val="179903104"/>
        <c:scaling>
          <c:orientation val="minMax"/>
          <c:max val="550"/>
          <c:min val="0"/>
        </c:scaling>
        <c:delete val="0"/>
        <c:axPos val="l"/>
        <c:numFmt formatCode="#,##0_ " sourceLinked="0"/>
        <c:majorTickMark val="out"/>
        <c:minorTickMark val="none"/>
        <c:tickLblPos val="nextTo"/>
        <c:txPr>
          <a:bodyPr/>
          <a:lstStyle/>
          <a:p>
            <a:pPr>
              <a:defRPr sz="1200">
                <a:latin typeface="Century" panose="02040604050505020304" pitchFamily="18" charset="0"/>
              </a:defRPr>
            </a:pPr>
            <a:endParaRPr lang="ja-JP"/>
          </a:p>
        </c:txPr>
        <c:crossAx val="179901568"/>
        <c:crosses val="autoZero"/>
        <c:crossBetween val="between"/>
      </c:valAx>
      <c:valAx>
        <c:axId val="593172184"/>
        <c:scaling>
          <c:orientation val="minMax"/>
        </c:scaling>
        <c:delete val="0"/>
        <c:axPos val="r"/>
        <c:numFmt formatCode="#,##0.0%;[Red]\-#,##0.0%" sourceLinked="1"/>
        <c:majorTickMark val="out"/>
        <c:minorTickMark val="none"/>
        <c:tickLblPos val="none"/>
        <c:spPr>
          <a:noFill/>
          <a:ln>
            <a:noFill/>
          </a:ln>
        </c:spPr>
        <c:crossAx val="593178088"/>
        <c:crosses val="max"/>
        <c:crossBetween val="between"/>
      </c:valAx>
      <c:catAx>
        <c:axId val="593178088"/>
        <c:scaling>
          <c:orientation val="minMax"/>
        </c:scaling>
        <c:delete val="1"/>
        <c:axPos val="b"/>
        <c:majorTickMark val="out"/>
        <c:minorTickMark val="none"/>
        <c:tickLblPos val="nextTo"/>
        <c:crossAx val="593172184"/>
        <c:crosses val="autoZero"/>
        <c:auto val="1"/>
        <c:lblAlgn val="ctr"/>
        <c:lblOffset val="100"/>
        <c:noMultiLvlLbl val="0"/>
      </c:catAx>
    </c:plotArea>
    <c:plotVisOnly val="1"/>
    <c:dispBlanksAs val="gap"/>
    <c:showDLblsOverMax val="0"/>
  </c:chart>
  <c:spPr>
    <a:solidFill>
      <a:schemeClr val="bg1"/>
    </a:solidFill>
    <a:ln>
      <a:noFill/>
    </a:ln>
  </c:spPr>
  <c:printSettings>
    <c:headerFooter/>
    <c:pageMargins b="0.75000000000000056" l="0.70000000000000051" r="0.70000000000000051" t="0.75000000000000056" header="0.30000000000000027" footer="0.30000000000000027"/>
    <c:pageSetup/>
  </c:printSettings>
  <c:userShapes r:id="rId2"/>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1" Type="http://schemas.openxmlformats.org/officeDocument/2006/relationships/image" Target="../media/image1.emf"/></Relationships>
</file>

<file path=xl/drawings/_rels/drawing24.xml.rels><?xml version="1.0" encoding="UTF-8" standalone="yes"?>
<Relationships xmlns="http://schemas.openxmlformats.org/package/2006/relationships"><Relationship Id="rId1" Type="http://schemas.openxmlformats.org/officeDocument/2006/relationships/image" Target="../media/image1.emf"/></Relationships>
</file>

<file path=xl/drawings/_rels/drawing25.xml.rels><?xml version="1.0" encoding="UTF-8" standalone="yes"?>
<Relationships xmlns="http://schemas.openxmlformats.org/package/2006/relationships"><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chart" Target="../charts/chart25.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 Id="rId6" Type="http://schemas.openxmlformats.org/officeDocument/2006/relationships/chart" Target="../charts/chart31.xml"/><Relationship Id="rId5" Type="http://schemas.openxmlformats.org/officeDocument/2006/relationships/chart" Target="../charts/chart30.xml"/><Relationship Id="rId4" Type="http://schemas.openxmlformats.org/officeDocument/2006/relationships/chart" Target="../charts/chart29.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6" Type="http://schemas.openxmlformats.org/officeDocument/2006/relationships/chart" Target="../charts/chart37.xml"/><Relationship Id="rId5" Type="http://schemas.openxmlformats.org/officeDocument/2006/relationships/chart" Target="../charts/chart36.xml"/><Relationship Id="rId4" Type="http://schemas.openxmlformats.org/officeDocument/2006/relationships/chart" Target="../charts/chart35.xml"/></Relationships>
</file>

<file path=xl/drawings/_rels/drawing46.xml.rels><?xml version="1.0" encoding="UTF-8" standalone="yes"?>
<Relationships xmlns="http://schemas.openxmlformats.org/package/2006/relationships"><Relationship Id="rId8" Type="http://schemas.openxmlformats.org/officeDocument/2006/relationships/chart" Target="../charts/chart45.xml"/><Relationship Id="rId13" Type="http://schemas.openxmlformats.org/officeDocument/2006/relationships/chart" Target="../charts/chart50.xml"/><Relationship Id="rId18" Type="http://schemas.openxmlformats.org/officeDocument/2006/relationships/chart" Target="../charts/chart55.xml"/><Relationship Id="rId3" Type="http://schemas.openxmlformats.org/officeDocument/2006/relationships/chart" Target="../charts/chart40.xml"/><Relationship Id="rId21" Type="http://schemas.openxmlformats.org/officeDocument/2006/relationships/chart" Target="../charts/chart58.xml"/><Relationship Id="rId7" Type="http://schemas.openxmlformats.org/officeDocument/2006/relationships/chart" Target="../charts/chart44.xml"/><Relationship Id="rId12" Type="http://schemas.openxmlformats.org/officeDocument/2006/relationships/chart" Target="../charts/chart49.xml"/><Relationship Id="rId17" Type="http://schemas.openxmlformats.org/officeDocument/2006/relationships/chart" Target="../charts/chart54.xml"/><Relationship Id="rId2" Type="http://schemas.openxmlformats.org/officeDocument/2006/relationships/chart" Target="../charts/chart39.xml"/><Relationship Id="rId16" Type="http://schemas.openxmlformats.org/officeDocument/2006/relationships/chart" Target="../charts/chart53.xml"/><Relationship Id="rId20" Type="http://schemas.openxmlformats.org/officeDocument/2006/relationships/chart" Target="../charts/chart57.xml"/><Relationship Id="rId1" Type="http://schemas.openxmlformats.org/officeDocument/2006/relationships/chart" Target="../charts/chart38.xml"/><Relationship Id="rId6" Type="http://schemas.openxmlformats.org/officeDocument/2006/relationships/chart" Target="../charts/chart43.xml"/><Relationship Id="rId11" Type="http://schemas.openxmlformats.org/officeDocument/2006/relationships/chart" Target="../charts/chart48.xml"/><Relationship Id="rId24" Type="http://schemas.openxmlformats.org/officeDocument/2006/relationships/chart" Target="../charts/chart61.xml"/><Relationship Id="rId5" Type="http://schemas.openxmlformats.org/officeDocument/2006/relationships/chart" Target="../charts/chart42.xml"/><Relationship Id="rId15" Type="http://schemas.openxmlformats.org/officeDocument/2006/relationships/chart" Target="../charts/chart52.xml"/><Relationship Id="rId23" Type="http://schemas.openxmlformats.org/officeDocument/2006/relationships/chart" Target="../charts/chart60.xml"/><Relationship Id="rId10" Type="http://schemas.openxmlformats.org/officeDocument/2006/relationships/chart" Target="../charts/chart47.xml"/><Relationship Id="rId19" Type="http://schemas.openxmlformats.org/officeDocument/2006/relationships/chart" Target="../charts/chart56.xml"/><Relationship Id="rId4" Type="http://schemas.openxmlformats.org/officeDocument/2006/relationships/chart" Target="../charts/chart41.xml"/><Relationship Id="rId9" Type="http://schemas.openxmlformats.org/officeDocument/2006/relationships/chart" Target="../charts/chart46.xml"/><Relationship Id="rId14" Type="http://schemas.openxmlformats.org/officeDocument/2006/relationships/chart" Target="../charts/chart51.xml"/><Relationship Id="rId22" Type="http://schemas.openxmlformats.org/officeDocument/2006/relationships/chart" Target="../charts/chart59.xml"/></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71.xml.rels><?xml version="1.0" encoding="UTF-8" standalone="yes"?>
<Relationships xmlns="http://schemas.openxmlformats.org/package/2006/relationships"><Relationship Id="rId8" Type="http://schemas.openxmlformats.org/officeDocument/2006/relationships/chart" Target="../charts/chart69.xml"/><Relationship Id="rId3" Type="http://schemas.openxmlformats.org/officeDocument/2006/relationships/chart" Target="../charts/chart64.xml"/><Relationship Id="rId7" Type="http://schemas.openxmlformats.org/officeDocument/2006/relationships/chart" Target="../charts/chart68.xml"/><Relationship Id="rId2" Type="http://schemas.openxmlformats.org/officeDocument/2006/relationships/chart" Target="../charts/chart63.xml"/><Relationship Id="rId1" Type="http://schemas.openxmlformats.org/officeDocument/2006/relationships/chart" Target="../charts/chart62.xml"/><Relationship Id="rId6" Type="http://schemas.openxmlformats.org/officeDocument/2006/relationships/chart" Target="../charts/chart67.xml"/><Relationship Id="rId5" Type="http://schemas.openxmlformats.org/officeDocument/2006/relationships/chart" Target="../charts/chart66.xml"/><Relationship Id="rId4" Type="http://schemas.openxmlformats.org/officeDocument/2006/relationships/chart" Target="../charts/chart65.xml"/></Relationships>
</file>

<file path=xl/drawings/_rels/drawing8.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80.xml.rels><?xml version="1.0" encoding="UTF-8" standalone="yes"?>
<Relationships xmlns="http://schemas.openxmlformats.org/package/2006/relationships"><Relationship Id="rId8" Type="http://schemas.openxmlformats.org/officeDocument/2006/relationships/chart" Target="../charts/chart77.xml"/><Relationship Id="rId3" Type="http://schemas.openxmlformats.org/officeDocument/2006/relationships/chart" Target="../charts/chart72.xml"/><Relationship Id="rId7" Type="http://schemas.openxmlformats.org/officeDocument/2006/relationships/chart" Target="../charts/chart76.xml"/><Relationship Id="rId2" Type="http://schemas.openxmlformats.org/officeDocument/2006/relationships/chart" Target="../charts/chart71.xml"/><Relationship Id="rId1" Type="http://schemas.openxmlformats.org/officeDocument/2006/relationships/chart" Target="../charts/chart70.xml"/><Relationship Id="rId6" Type="http://schemas.openxmlformats.org/officeDocument/2006/relationships/chart" Target="../charts/chart75.xml"/><Relationship Id="rId5" Type="http://schemas.openxmlformats.org/officeDocument/2006/relationships/chart" Target="../charts/chart74.xml"/><Relationship Id="rId4" Type="http://schemas.openxmlformats.org/officeDocument/2006/relationships/chart" Target="../charts/chart73.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78.xml"/></Relationships>
</file>

<file path=xl/drawings/drawing1.xml><?xml version="1.0" encoding="utf-8"?>
<xdr:wsDr xmlns:xdr="http://schemas.openxmlformats.org/drawingml/2006/spreadsheetDrawing" xmlns:a="http://schemas.openxmlformats.org/drawingml/2006/main">
  <xdr:twoCellAnchor>
    <xdr:from>
      <xdr:col>58</xdr:col>
      <xdr:colOff>100853</xdr:colOff>
      <xdr:row>2</xdr:row>
      <xdr:rowOff>89647</xdr:rowOff>
    </xdr:from>
    <xdr:to>
      <xdr:col>67</xdr:col>
      <xdr:colOff>994438</xdr:colOff>
      <xdr:row>14</xdr:row>
      <xdr:rowOff>279347</xdr:rowOff>
    </xdr:to>
    <xdr:grpSp>
      <xdr:nvGrpSpPr>
        <xdr:cNvPr id="12" name="グループ化 11">
          <a:extLst>
            <a:ext uri="{FF2B5EF4-FFF2-40B4-BE49-F238E27FC236}">
              <a16:creationId xmlns:a16="http://schemas.microsoft.com/office/drawing/2014/main" id="{69CA6467-C0E1-43AD-B510-73E2A7450C65}"/>
            </a:ext>
          </a:extLst>
        </xdr:cNvPr>
        <xdr:cNvGrpSpPr/>
      </xdr:nvGrpSpPr>
      <xdr:grpSpPr>
        <a:xfrm>
          <a:off x="27163759" y="946897"/>
          <a:ext cx="7239617" cy="5059356"/>
          <a:chOff x="4412772" y="-6628956"/>
          <a:chExt cx="7463997" cy="11896890"/>
        </a:xfrm>
      </xdr:grpSpPr>
      <xdr:graphicFrame macro="">
        <xdr:nvGraphicFramePr>
          <xdr:cNvPr id="13" name="Chart 2">
            <a:extLst>
              <a:ext uri="{FF2B5EF4-FFF2-40B4-BE49-F238E27FC236}">
                <a16:creationId xmlns:a16="http://schemas.microsoft.com/office/drawing/2014/main" id="{AB351D33-0B6E-490C-8E06-86AEF25BF0EB}"/>
              </a:ext>
            </a:extLst>
          </xdr:cNvPr>
          <xdr:cNvGraphicFramePr>
            <a:graphicFrameLocks/>
          </xdr:cNvGraphicFramePr>
        </xdr:nvGraphicFramePr>
        <xdr:xfrm>
          <a:off x="4412772" y="-6628956"/>
          <a:ext cx="7463997" cy="1189689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4" name="Line 2">
            <a:extLst>
              <a:ext uri="{FF2B5EF4-FFF2-40B4-BE49-F238E27FC236}">
                <a16:creationId xmlns:a16="http://schemas.microsoft.com/office/drawing/2014/main" id="{553341C2-C7FC-48F5-AFBB-ADFD52BF0339}"/>
              </a:ext>
            </a:extLst>
          </xdr:cNvPr>
          <xdr:cNvSpPr>
            <a:spLocks noChangeShapeType="1"/>
          </xdr:cNvSpPr>
        </xdr:nvSpPr>
        <xdr:spPr bwMode="auto">
          <a:xfrm>
            <a:off x="5425843" y="-4096044"/>
            <a:ext cx="5585246" cy="2799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5" name="Line 15">
            <a:extLst>
              <a:ext uri="{FF2B5EF4-FFF2-40B4-BE49-F238E27FC236}">
                <a16:creationId xmlns:a16="http://schemas.microsoft.com/office/drawing/2014/main" id="{C7363122-B47F-4156-B15C-C4B031C7447C}"/>
              </a:ext>
            </a:extLst>
          </xdr:cNvPr>
          <xdr:cNvSpPr>
            <a:spLocks noChangeShapeType="1"/>
          </xdr:cNvSpPr>
        </xdr:nvSpPr>
        <xdr:spPr bwMode="auto">
          <a:xfrm>
            <a:off x="5438117" y="-4767973"/>
            <a:ext cx="5560695" cy="27999"/>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6" name="Line 16">
            <a:extLst>
              <a:ext uri="{FF2B5EF4-FFF2-40B4-BE49-F238E27FC236}">
                <a16:creationId xmlns:a16="http://schemas.microsoft.com/office/drawing/2014/main" id="{5CCCCD48-F617-4F02-A933-906900070175}"/>
              </a:ext>
            </a:extLst>
          </xdr:cNvPr>
          <xdr:cNvSpPr>
            <a:spLocks noChangeShapeType="1"/>
          </xdr:cNvSpPr>
        </xdr:nvSpPr>
        <xdr:spPr bwMode="auto">
          <a:xfrm>
            <a:off x="5438118" y="-3480107"/>
            <a:ext cx="5545457" cy="11957"/>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7" name="Text Box 17">
            <a:extLst>
              <a:ext uri="{FF2B5EF4-FFF2-40B4-BE49-F238E27FC236}">
                <a16:creationId xmlns:a16="http://schemas.microsoft.com/office/drawing/2014/main" id="{9829D34F-410D-488F-86A7-E71D4C07BC46}"/>
              </a:ext>
            </a:extLst>
          </xdr:cNvPr>
          <xdr:cNvSpPr txBox="1">
            <a:spLocks noChangeArrowheads="1"/>
          </xdr:cNvSpPr>
        </xdr:nvSpPr>
        <xdr:spPr bwMode="auto">
          <a:xfrm>
            <a:off x="11122152" y="-4963953"/>
            <a:ext cx="416772" cy="442336"/>
          </a:xfrm>
          <a:prstGeom prst="rect">
            <a:avLst/>
          </a:prstGeom>
          <a:noFill/>
          <a:ln w="38100" cmpd="dbl" algn="ctr">
            <a:noFill/>
            <a:miter lim="800000"/>
            <a:headEnd/>
            <a:tailEnd/>
          </a:ln>
          <a:effectLst/>
        </xdr:spPr>
        <xdr:txBody>
          <a:bodyPr wrap="square" lIns="27432" tIns="22860" rIns="0" bIns="0" anchor="t"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1" eaLnBrk="1" fontAlgn="auto" latinLnBrk="0" hangingPunct="1">
              <a:lnSpc>
                <a:spcPct val="100000"/>
              </a:lnSpc>
              <a:spcBef>
                <a:spcPts val="0"/>
              </a:spcBef>
              <a:spcAft>
                <a:spcPts val="0"/>
              </a:spcAft>
              <a:buClrTx/>
              <a:buSzTx/>
              <a:buFontTx/>
              <a:buNone/>
              <a:tabLst/>
              <a:defRPr sz="1000"/>
            </a:pPr>
            <a:r>
              <a:rPr kumimoji="0" lang="en-US" altLang="ja-JP" sz="1200" b="0" i="0" u="none" strike="noStrike" kern="0" cap="none" spc="0" normalizeH="0" baseline="0" noProof="0">
                <a:ln>
                  <a:noFill/>
                </a:ln>
                <a:solidFill>
                  <a:srgbClr val="000000"/>
                </a:solidFill>
                <a:effectLst/>
                <a:uLnTx/>
                <a:uFillTx/>
                <a:latin typeface="Century" panose="02040604050505020304" pitchFamily="18" charset="0"/>
                <a:ea typeface="ＭＳ Ｐゴシック"/>
                <a:cs typeface="+mn-cs"/>
              </a:rPr>
              <a:t>+5%</a:t>
            </a:r>
          </a:p>
        </xdr:txBody>
      </xdr:sp>
      <xdr:sp macro="" textlink="">
        <xdr:nvSpPr>
          <xdr:cNvPr id="18" name="Text Box 18">
            <a:extLst>
              <a:ext uri="{FF2B5EF4-FFF2-40B4-BE49-F238E27FC236}">
                <a16:creationId xmlns:a16="http://schemas.microsoft.com/office/drawing/2014/main" id="{88A4CA66-EBEA-4F0A-9C24-C7628ADEE09F}"/>
              </a:ext>
            </a:extLst>
          </xdr:cNvPr>
          <xdr:cNvSpPr txBox="1">
            <a:spLocks noChangeArrowheads="1"/>
          </xdr:cNvSpPr>
        </xdr:nvSpPr>
        <xdr:spPr bwMode="auto">
          <a:xfrm>
            <a:off x="11161294" y="-3556853"/>
            <a:ext cx="371476" cy="467765"/>
          </a:xfrm>
          <a:prstGeom prst="rect">
            <a:avLst/>
          </a:prstGeom>
          <a:noFill/>
          <a:ln w="38100" cmpd="dbl" algn="ctr">
            <a:noFill/>
            <a:miter lim="800000"/>
            <a:headEnd/>
            <a:tailEnd/>
          </a:ln>
          <a:effectLst/>
        </xdr:spPr>
        <xdr:txBody>
          <a:bodyPr wrap="square" lIns="27432" tIns="22860" rIns="0" bIns="0" anchor="t"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1" eaLnBrk="1" fontAlgn="auto" latinLnBrk="0" hangingPunct="1">
              <a:lnSpc>
                <a:spcPct val="100000"/>
              </a:lnSpc>
              <a:spcBef>
                <a:spcPts val="0"/>
              </a:spcBef>
              <a:spcAft>
                <a:spcPts val="0"/>
              </a:spcAft>
              <a:buClrTx/>
              <a:buSzTx/>
              <a:buFontTx/>
              <a:buNone/>
              <a:tabLst/>
              <a:defRPr sz="1000"/>
            </a:pPr>
            <a:r>
              <a:rPr kumimoji="0" lang="en-US" altLang="ja-JP" sz="1200" b="0" i="0" u="none" strike="noStrike" kern="0" cap="none" spc="0" normalizeH="0" baseline="0" noProof="0">
                <a:ln>
                  <a:noFill/>
                </a:ln>
                <a:solidFill>
                  <a:srgbClr val="000000"/>
                </a:solidFill>
                <a:effectLst/>
                <a:uLnTx/>
                <a:uFillTx/>
                <a:latin typeface="Century" panose="02040604050505020304" pitchFamily="18" charset="0"/>
                <a:ea typeface="ＭＳ Ｐゴシック"/>
                <a:cs typeface="+mn-cs"/>
              </a:rPr>
              <a:t>-5%</a:t>
            </a:r>
          </a:p>
        </xdr:txBody>
      </xdr:sp>
    </xdr:grpSp>
    <xdr:clientData/>
  </xdr:twoCellAnchor>
  <xdr:twoCellAnchor>
    <xdr:from>
      <xdr:col>58</xdr:col>
      <xdr:colOff>390105</xdr:colOff>
      <xdr:row>13</xdr:row>
      <xdr:rowOff>282949</xdr:rowOff>
    </xdr:from>
    <xdr:to>
      <xdr:col>67</xdr:col>
      <xdr:colOff>595312</xdr:colOff>
      <xdr:row>32</xdr:row>
      <xdr:rowOff>50846</xdr:rowOff>
    </xdr:to>
    <xdr:graphicFrame macro="">
      <xdr:nvGraphicFramePr>
        <xdr:cNvPr id="20" name="グラフ 19">
          <a:extLst>
            <a:ext uri="{FF2B5EF4-FFF2-40B4-BE49-F238E27FC236}">
              <a16:creationId xmlns:a16="http://schemas.microsoft.com/office/drawing/2014/main" id="{330B8F64-CD21-42D2-BB78-6F03211B46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58</xdr:col>
      <xdr:colOff>262219</xdr:colOff>
      <xdr:row>34</xdr:row>
      <xdr:rowOff>57523</xdr:rowOff>
    </xdr:from>
    <xdr:to>
      <xdr:col>68</xdr:col>
      <xdr:colOff>843324</xdr:colOff>
      <xdr:row>52</xdr:row>
      <xdr:rowOff>46317</xdr:rowOff>
    </xdr:to>
    <xdr:graphicFrame macro="">
      <xdr:nvGraphicFramePr>
        <xdr:cNvPr id="21" name="グラフ 20">
          <a:extLst>
            <a:ext uri="{FF2B5EF4-FFF2-40B4-BE49-F238E27FC236}">
              <a16:creationId xmlns:a16="http://schemas.microsoft.com/office/drawing/2014/main" id="{0018258E-6212-488B-81F5-0744A5742E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67</xdr:col>
      <xdr:colOff>812005</xdr:colOff>
      <xdr:row>2</xdr:row>
      <xdr:rowOff>108744</xdr:rowOff>
    </xdr:from>
    <xdr:to>
      <xdr:col>74</xdr:col>
      <xdr:colOff>716754</xdr:colOff>
      <xdr:row>14</xdr:row>
      <xdr:rowOff>311149</xdr:rowOff>
    </xdr:to>
    <xdr:graphicFrame macro="">
      <xdr:nvGraphicFramePr>
        <xdr:cNvPr id="23" name="Chart 2">
          <a:extLst>
            <a:ext uri="{FF2B5EF4-FFF2-40B4-BE49-F238E27FC236}">
              <a16:creationId xmlns:a16="http://schemas.microsoft.com/office/drawing/2014/main" id="{17E2B1F7-AE7E-443D-8309-8201D8A786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68</xdr:col>
      <xdr:colOff>475457</xdr:colOff>
      <xdr:row>13</xdr:row>
      <xdr:rowOff>357187</xdr:rowOff>
    </xdr:from>
    <xdr:to>
      <xdr:col>74</xdr:col>
      <xdr:colOff>196057</xdr:colOff>
      <xdr:row>33</xdr:row>
      <xdr:rowOff>52387</xdr:rowOff>
    </xdr:to>
    <xdr:graphicFrame macro="">
      <xdr:nvGraphicFramePr>
        <xdr:cNvPr id="19" name="グラフ 18">
          <a:extLst>
            <a:ext uri="{FF2B5EF4-FFF2-40B4-BE49-F238E27FC236}">
              <a16:creationId xmlns:a16="http://schemas.microsoft.com/office/drawing/2014/main" id="{B738B1A7-95A6-4814-9BF3-E2F1668B72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68</xdr:col>
      <xdr:colOff>103189</xdr:colOff>
      <xdr:row>34</xdr:row>
      <xdr:rowOff>36513</xdr:rowOff>
    </xdr:from>
    <xdr:to>
      <xdr:col>76</xdr:col>
      <xdr:colOff>14288</xdr:colOff>
      <xdr:row>52</xdr:row>
      <xdr:rowOff>26054</xdr:rowOff>
    </xdr:to>
    <xdr:graphicFrame macro="">
      <xdr:nvGraphicFramePr>
        <xdr:cNvPr id="35" name="グラフ 34">
          <a:extLst>
            <a:ext uri="{FF2B5EF4-FFF2-40B4-BE49-F238E27FC236}">
              <a16:creationId xmlns:a16="http://schemas.microsoft.com/office/drawing/2014/main" id="{D464A857-26FF-43F5-8E25-2F9F1CE7AD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72</xdr:col>
      <xdr:colOff>514435</xdr:colOff>
      <xdr:row>20</xdr:row>
      <xdr:rowOff>214312</xdr:rowOff>
    </xdr:from>
    <xdr:to>
      <xdr:col>72</xdr:col>
      <xdr:colOff>714374</xdr:colOff>
      <xdr:row>21</xdr:row>
      <xdr:rowOff>225192</xdr:rowOff>
    </xdr:to>
    <xdr:cxnSp macro="">
      <xdr:nvCxnSpPr>
        <xdr:cNvPr id="24" name="直線コネクタ 23">
          <a:extLst>
            <a:ext uri="{FF2B5EF4-FFF2-40B4-BE49-F238E27FC236}">
              <a16:creationId xmlns:a16="http://schemas.microsoft.com/office/drawing/2014/main" id="{695575C7-9845-4D79-98EC-60105053E8D7}"/>
            </a:ext>
          </a:extLst>
        </xdr:cNvPr>
        <xdr:cNvCxnSpPr/>
      </xdr:nvCxnSpPr>
      <xdr:spPr bwMode="auto">
        <a:xfrm flipV="1">
          <a:off x="39162123" y="7500937"/>
          <a:ext cx="199939" cy="249005"/>
        </a:xfrm>
        <a:prstGeom prst="line">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wsDr>
</file>

<file path=xl/drawings/drawing10.xml><?xml version="1.0" encoding="utf-8"?>
<c:userShapes xmlns:c="http://schemas.openxmlformats.org/drawingml/2006/chart">
  <cdr:relSizeAnchor xmlns:cdr="http://schemas.openxmlformats.org/drawingml/2006/chartDrawing">
    <cdr:from>
      <cdr:x>0.70659</cdr:x>
      <cdr:y>0.91738</cdr:y>
    </cdr:from>
    <cdr:to>
      <cdr:x>0.74918</cdr:x>
      <cdr:y>0.96717</cdr:y>
    </cdr:to>
    <cdr:sp macro="" textlink="">
      <cdr:nvSpPr>
        <cdr:cNvPr id="8" name="テキスト ボックス 7">
          <a:extLst xmlns:a="http://schemas.openxmlformats.org/drawingml/2006/main">
            <a:ext uri="{FF2B5EF4-FFF2-40B4-BE49-F238E27FC236}">
              <a16:creationId xmlns:a16="http://schemas.microsoft.com/office/drawing/2014/main" id="{9415FC45-0599-4E44-A911-275F0BEA5193}"/>
            </a:ext>
          </a:extLst>
        </cdr:cNvPr>
        <cdr:cNvSpPr txBox="1"/>
      </cdr:nvSpPr>
      <cdr:spPr>
        <a:xfrm xmlns:a="http://schemas.openxmlformats.org/drawingml/2006/main">
          <a:off x="7174879" y="5980278"/>
          <a:ext cx="432422" cy="324573"/>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ja-JP" altLang="en-US" sz="1200">
              <a:latin typeface="Century" panose="02040604050505020304" pitchFamily="18" charset="0"/>
            </a:rPr>
            <a:t>（</a:t>
          </a:r>
          <a:r>
            <a:rPr lang="en-US" altLang="ja-JP" sz="1200">
              <a:latin typeface="Century" panose="02040604050505020304" pitchFamily="18" charset="0"/>
            </a:rPr>
            <a:t>FY</a:t>
          </a:r>
          <a:r>
            <a:rPr lang="ja-JP" altLang="en-US" sz="1200">
              <a:latin typeface="Century" panose="02040604050505020304" pitchFamily="18" charset="0"/>
            </a:rPr>
            <a:t>）</a:t>
          </a:r>
        </a:p>
      </cdr:txBody>
    </cdr:sp>
  </cdr:relSizeAnchor>
  <cdr:relSizeAnchor xmlns:cdr="http://schemas.openxmlformats.org/drawingml/2006/chartDrawing">
    <cdr:from>
      <cdr:x>0.0163</cdr:x>
      <cdr:y>0.35515</cdr:y>
    </cdr:from>
    <cdr:to>
      <cdr:x>0.04688</cdr:x>
      <cdr:y>0.66686</cdr:y>
    </cdr:to>
    <cdr:sp macro="" textlink="">
      <cdr:nvSpPr>
        <cdr:cNvPr id="9" name="テキスト ボックス 1">
          <a:extLst xmlns:a="http://schemas.openxmlformats.org/drawingml/2006/main">
            <a:ext uri="{FF2B5EF4-FFF2-40B4-BE49-F238E27FC236}">
              <a16:creationId xmlns:a16="http://schemas.microsoft.com/office/drawing/2014/main" id="{92CDFE26-1A24-4000-B171-9C6318754937}"/>
            </a:ext>
          </a:extLst>
        </cdr:cNvPr>
        <cdr:cNvSpPr txBox="1"/>
      </cdr:nvSpPr>
      <cdr:spPr>
        <a:xfrm xmlns:a="http://schemas.openxmlformats.org/drawingml/2006/main" rot="16200000">
          <a:off x="-695214" y="3175855"/>
          <a:ext cx="2032000" cy="31055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altLang="ja-JP" sz="1200">
              <a:effectLst/>
              <a:latin typeface="Century" panose="02040604050505020304" pitchFamily="18" charset="0"/>
              <a:ea typeface="+mn-ea"/>
              <a:cs typeface="+mn-cs"/>
            </a:rPr>
            <a:t>CO</a:t>
          </a:r>
          <a:r>
            <a:rPr lang="en-US" altLang="ja-JP" sz="1200" baseline="-25000">
              <a:effectLst/>
              <a:latin typeface="Century" panose="02040604050505020304" pitchFamily="18" charset="0"/>
              <a:ea typeface="+mn-ea"/>
              <a:cs typeface="+mn-cs"/>
            </a:rPr>
            <a:t>2</a:t>
          </a:r>
          <a:r>
            <a:rPr lang="ja-JP" altLang="ja-JP" sz="1200" baseline="0">
              <a:effectLst/>
              <a:latin typeface="Century" panose="02040604050505020304" pitchFamily="18" charset="0"/>
              <a:ea typeface="+mn-ea"/>
              <a:cs typeface="+mn-cs"/>
            </a:rPr>
            <a:t> </a:t>
          </a:r>
          <a:r>
            <a:rPr lang="en-US" altLang="ja-JP" sz="1200">
              <a:effectLst/>
              <a:latin typeface="Century" panose="02040604050505020304" pitchFamily="18" charset="0"/>
              <a:ea typeface="+mn-ea"/>
              <a:cs typeface="+mn-cs"/>
            </a:rPr>
            <a:t>emissions</a:t>
          </a:r>
          <a:r>
            <a:rPr lang="ja-JP" altLang="ja-JP" sz="1200">
              <a:effectLst/>
              <a:latin typeface="Century" panose="02040604050505020304" pitchFamily="18" charset="0"/>
              <a:ea typeface="+mn-ea"/>
              <a:cs typeface="+mn-cs"/>
            </a:rPr>
            <a:t>　</a:t>
          </a:r>
          <a:r>
            <a:rPr lang="en-US" altLang="ja-JP" sz="1200">
              <a:effectLst/>
              <a:latin typeface="Century" panose="02040604050505020304" pitchFamily="18" charset="0"/>
              <a:ea typeface="+mn-ea"/>
              <a:cs typeface="+mn-cs"/>
            </a:rPr>
            <a:t>(Mt-CO</a:t>
          </a:r>
          <a:r>
            <a:rPr lang="en-US" altLang="ja-JP" sz="1200" baseline="-25000">
              <a:effectLst/>
              <a:latin typeface="Century" panose="02040604050505020304" pitchFamily="18" charset="0"/>
              <a:ea typeface="+mn-ea"/>
              <a:cs typeface="+mn-cs"/>
            </a:rPr>
            <a:t>2</a:t>
          </a:r>
          <a:r>
            <a:rPr lang="en-US" altLang="ja-JP" sz="1200">
              <a:effectLst/>
              <a:latin typeface="Century" panose="02040604050505020304" pitchFamily="18" charset="0"/>
              <a:ea typeface="+mn-ea"/>
              <a:cs typeface="+mn-cs"/>
            </a:rPr>
            <a:t>)</a:t>
          </a:r>
          <a:endParaRPr lang="ja-JP" altLang="ja-JP" sz="1200">
            <a:effectLst/>
            <a:latin typeface="Century" panose="02040604050505020304" pitchFamily="18" charset="0"/>
          </a:endParaRPr>
        </a:p>
      </cdr:txBody>
    </cdr:sp>
  </cdr:relSizeAnchor>
  <cdr:relSizeAnchor xmlns:cdr="http://schemas.openxmlformats.org/drawingml/2006/chartDrawing">
    <cdr:from>
      <cdr:x>0.484</cdr:x>
      <cdr:y>0.40035</cdr:y>
    </cdr:from>
    <cdr:to>
      <cdr:x>0.57105</cdr:x>
      <cdr:y>0.43945</cdr:y>
    </cdr:to>
    <cdr:sp macro="" textlink="">
      <cdr:nvSpPr>
        <cdr:cNvPr id="11" name="テキスト ボックス 4">
          <a:extLst xmlns:a="http://schemas.openxmlformats.org/drawingml/2006/main">
            <a:ext uri="{FF2B5EF4-FFF2-40B4-BE49-F238E27FC236}">
              <a16:creationId xmlns:a16="http://schemas.microsoft.com/office/drawing/2014/main" id="{630B769B-51A7-451A-9A43-637B7128832F}"/>
            </a:ext>
          </a:extLst>
        </cdr:cNvPr>
        <cdr:cNvSpPr txBox="1"/>
      </cdr:nvSpPr>
      <cdr:spPr>
        <a:xfrm xmlns:a="http://schemas.openxmlformats.org/drawingml/2006/main">
          <a:off x="4875168" y="2760579"/>
          <a:ext cx="876817" cy="26961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en-US" altLang="ja-JP">
              <a:solidFill>
                <a:srgbClr val="CC0000"/>
              </a:solidFill>
              <a:effectLst/>
              <a:latin typeface="Century" panose="02040604050505020304" pitchFamily="18" charset="0"/>
            </a:rPr>
            <a:t>Industries</a:t>
          </a:r>
          <a:endParaRPr kumimoji="1" lang="ja-JP" altLang="en-US" sz="1000">
            <a:solidFill>
              <a:srgbClr val="CC0000"/>
            </a:solidFill>
            <a:latin typeface="Century" panose="02040604050505020304" pitchFamily="18" charset="0"/>
          </a:endParaRPr>
        </a:p>
      </cdr:txBody>
    </cdr:sp>
  </cdr:relSizeAnchor>
  <cdr:relSizeAnchor xmlns:cdr="http://schemas.openxmlformats.org/drawingml/2006/chartDrawing">
    <cdr:from>
      <cdr:x>0.22654</cdr:x>
      <cdr:y>0.50296</cdr:y>
    </cdr:from>
    <cdr:to>
      <cdr:x>0.3441</cdr:x>
      <cdr:y>0.54243</cdr:y>
    </cdr:to>
    <cdr:sp macro="" textlink="">
      <cdr:nvSpPr>
        <cdr:cNvPr id="12" name="テキスト ボックス 4">
          <a:extLst xmlns:a="http://schemas.openxmlformats.org/drawingml/2006/main">
            <a:ext uri="{FF2B5EF4-FFF2-40B4-BE49-F238E27FC236}">
              <a16:creationId xmlns:a16="http://schemas.microsoft.com/office/drawing/2014/main" id="{288C4780-7FB8-45BB-B70C-1598D8CE88AD}"/>
            </a:ext>
          </a:extLst>
        </cdr:cNvPr>
        <cdr:cNvSpPr txBox="1"/>
      </cdr:nvSpPr>
      <cdr:spPr>
        <a:xfrm xmlns:a="http://schemas.openxmlformats.org/drawingml/2006/main">
          <a:off x="2281812" y="3468095"/>
          <a:ext cx="1184131" cy="27216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en-US" altLang="ja-JP">
              <a:solidFill>
                <a:srgbClr val="669900"/>
              </a:solidFill>
              <a:effectLst/>
              <a:latin typeface="Century" panose="02040604050505020304" pitchFamily="18" charset="0"/>
            </a:rPr>
            <a:t>Transportation</a:t>
          </a:r>
          <a:r>
            <a:rPr kumimoji="1" lang="ja-JP" altLang="en-US" sz="1200">
              <a:solidFill>
                <a:srgbClr val="669900"/>
              </a:solidFill>
            </a:rPr>
            <a:t>　</a:t>
          </a:r>
        </a:p>
      </cdr:txBody>
    </cdr:sp>
  </cdr:relSizeAnchor>
  <cdr:relSizeAnchor xmlns:cdr="http://schemas.openxmlformats.org/drawingml/2006/chartDrawing">
    <cdr:from>
      <cdr:x>0.30856</cdr:x>
      <cdr:y>0.71608</cdr:y>
    </cdr:from>
    <cdr:to>
      <cdr:x>0.41029</cdr:x>
      <cdr:y>0.76227</cdr:y>
    </cdr:to>
    <cdr:sp macro="" textlink="">
      <cdr:nvSpPr>
        <cdr:cNvPr id="13" name="テキスト ボックス 4">
          <a:extLst xmlns:a="http://schemas.openxmlformats.org/drawingml/2006/main">
            <a:ext uri="{FF2B5EF4-FFF2-40B4-BE49-F238E27FC236}">
              <a16:creationId xmlns:a16="http://schemas.microsoft.com/office/drawing/2014/main" id="{B7F8474A-6CC8-4D98-A62B-F5BF9B5674B4}"/>
            </a:ext>
          </a:extLst>
        </cdr:cNvPr>
        <cdr:cNvSpPr txBox="1"/>
      </cdr:nvSpPr>
      <cdr:spPr>
        <a:xfrm xmlns:a="http://schemas.openxmlformats.org/drawingml/2006/main">
          <a:off x="3108000" y="4937689"/>
          <a:ext cx="1024683" cy="3184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lnSpc>
              <a:spcPts val="1500"/>
            </a:lnSpc>
          </a:pPr>
          <a:r>
            <a:rPr lang="en-US" altLang="ja-JP">
              <a:solidFill>
                <a:srgbClr val="666699"/>
              </a:solidFill>
              <a:effectLst/>
              <a:latin typeface="Century" panose="02040604050505020304" pitchFamily="18" charset="0"/>
            </a:rPr>
            <a:t>Commercial </a:t>
          </a:r>
          <a:endParaRPr kumimoji="1" lang="en-US" altLang="ja-JP" sz="1000">
            <a:solidFill>
              <a:srgbClr val="666699"/>
            </a:solidFill>
            <a:latin typeface="Century" panose="02040604050505020304" pitchFamily="18" charset="0"/>
          </a:endParaRPr>
        </a:p>
      </cdr:txBody>
    </cdr:sp>
  </cdr:relSizeAnchor>
  <cdr:relSizeAnchor xmlns:cdr="http://schemas.openxmlformats.org/drawingml/2006/chartDrawing">
    <cdr:from>
      <cdr:x>0.50485</cdr:x>
      <cdr:y>0.76739</cdr:y>
    </cdr:from>
    <cdr:to>
      <cdr:x>0.59726</cdr:x>
      <cdr:y>0.7982</cdr:y>
    </cdr:to>
    <cdr:sp macro="" textlink="">
      <cdr:nvSpPr>
        <cdr:cNvPr id="14" name="テキスト ボックス 4">
          <a:extLst xmlns:a="http://schemas.openxmlformats.org/drawingml/2006/main">
            <a:ext uri="{FF2B5EF4-FFF2-40B4-BE49-F238E27FC236}">
              <a16:creationId xmlns:a16="http://schemas.microsoft.com/office/drawing/2014/main" id="{F84337E7-7D91-4240-8A99-B2AE8E05F6F6}"/>
            </a:ext>
          </a:extLst>
        </cdr:cNvPr>
        <cdr:cNvSpPr txBox="1"/>
      </cdr:nvSpPr>
      <cdr:spPr>
        <a:xfrm xmlns:a="http://schemas.openxmlformats.org/drawingml/2006/main">
          <a:off x="5085181" y="5291469"/>
          <a:ext cx="930806" cy="2124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en-US" altLang="ja-JP">
              <a:solidFill>
                <a:srgbClr val="0099CC"/>
              </a:solidFill>
              <a:effectLst/>
              <a:latin typeface="Century" panose="02040604050505020304" pitchFamily="18" charset="0"/>
            </a:rPr>
            <a:t>Residential</a:t>
          </a:r>
          <a:endParaRPr kumimoji="1" lang="ja-JP" altLang="en-US" sz="1100">
            <a:solidFill>
              <a:srgbClr val="0099CC"/>
            </a:solidFill>
            <a:latin typeface="Century" panose="02040604050505020304" pitchFamily="18" charset="0"/>
          </a:endParaRPr>
        </a:p>
      </cdr:txBody>
    </cdr:sp>
  </cdr:relSizeAnchor>
  <cdr:relSizeAnchor xmlns:cdr="http://schemas.openxmlformats.org/drawingml/2006/chartDrawing">
    <cdr:from>
      <cdr:x>0.30384</cdr:x>
      <cdr:y>0.18087</cdr:y>
    </cdr:from>
    <cdr:to>
      <cdr:x>0.55889</cdr:x>
      <cdr:y>0.24248</cdr:y>
    </cdr:to>
    <cdr:sp macro="" textlink="">
      <cdr:nvSpPr>
        <cdr:cNvPr id="15" name="テキスト ボックス 4">
          <a:extLst xmlns:a="http://schemas.openxmlformats.org/drawingml/2006/main">
            <a:ext uri="{FF2B5EF4-FFF2-40B4-BE49-F238E27FC236}">
              <a16:creationId xmlns:a16="http://schemas.microsoft.com/office/drawing/2014/main" id="{AEB43960-641A-468C-90F5-AEB791975E66}"/>
            </a:ext>
          </a:extLst>
        </cdr:cNvPr>
        <cdr:cNvSpPr txBox="1"/>
      </cdr:nvSpPr>
      <cdr:spPr>
        <a:xfrm xmlns:a="http://schemas.openxmlformats.org/drawingml/2006/main">
          <a:off x="3060476" y="1247195"/>
          <a:ext cx="2569026" cy="42478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lang="en-US" altLang="ja-JP">
              <a:solidFill>
                <a:srgbClr val="336699"/>
              </a:solidFill>
              <a:effectLst/>
              <a:latin typeface="Century" panose="02040604050505020304" pitchFamily="18" charset="0"/>
            </a:rPr>
            <a:t>Energy Industries</a:t>
          </a:r>
          <a:br>
            <a:rPr lang="en-US" altLang="ja-JP">
              <a:solidFill>
                <a:srgbClr val="336699"/>
              </a:solidFill>
              <a:effectLst/>
              <a:latin typeface="Century" panose="02040604050505020304" pitchFamily="18" charset="0"/>
            </a:rPr>
          </a:br>
          <a:r>
            <a:rPr lang="en-US" altLang="ja-JP">
              <a:solidFill>
                <a:srgbClr val="336699"/>
              </a:solidFill>
              <a:effectLst/>
              <a:latin typeface="Century" panose="02040604050505020304" pitchFamily="18" charset="0"/>
            </a:rPr>
            <a:t> (Oil Refinery, Electric Power Plant)</a:t>
          </a:r>
          <a:endParaRPr kumimoji="1" lang="ja-JP" altLang="en-US" sz="1000">
            <a:solidFill>
              <a:srgbClr val="336699"/>
            </a:solidFill>
            <a:latin typeface="Century" panose="02040604050505020304" pitchFamily="18" charset="0"/>
          </a:endParaRPr>
        </a:p>
      </cdr:txBody>
    </cdr:sp>
  </cdr:relSizeAnchor>
  <cdr:relSizeAnchor xmlns:cdr="http://schemas.openxmlformats.org/drawingml/2006/chartDrawing">
    <cdr:from>
      <cdr:x>0.13991</cdr:x>
      <cdr:y>0.82214</cdr:y>
    </cdr:from>
    <cdr:to>
      <cdr:x>0.2009</cdr:x>
      <cdr:y>0.85027</cdr:y>
    </cdr:to>
    <cdr:sp macro="" textlink="">
      <cdr:nvSpPr>
        <cdr:cNvPr id="16" name="テキスト ボックス 1">
          <a:extLst xmlns:a="http://schemas.openxmlformats.org/drawingml/2006/main">
            <a:ext uri="{FF2B5EF4-FFF2-40B4-BE49-F238E27FC236}">
              <a16:creationId xmlns:a16="http://schemas.microsoft.com/office/drawing/2014/main" id="{CEDE7F61-C0C2-494E-8308-5CD614F037D8}"/>
            </a:ext>
          </a:extLst>
        </cdr:cNvPr>
        <cdr:cNvSpPr txBox="1"/>
      </cdr:nvSpPr>
      <cdr:spPr>
        <a:xfrm xmlns:a="http://schemas.openxmlformats.org/drawingml/2006/main">
          <a:off x="1409253" y="5668994"/>
          <a:ext cx="614357" cy="19398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lang="en-US" altLang="ja-JP">
              <a:solidFill>
                <a:schemeClr val="accent1">
                  <a:lumMod val="60000"/>
                  <a:lumOff val="40000"/>
                </a:schemeClr>
              </a:solidFill>
              <a:effectLst/>
              <a:latin typeface="Century" panose="02040604050505020304" pitchFamily="18" charset="0"/>
            </a:rPr>
            <a:t>Waste</a:t>
          </a:r>
          <a:endParaRPr kumimoji="1" lang="ja-JP" altLang="en-US" sz="1100">
            <a:solidFill>
              <a:schemeClr val="accent1">
                <a:lumMod val="60000"/>
                <a:lumOff val="40000"/>
              </a:schemeClr>
            </a:solidFill>
            <a:latin typeface="Century" panose="02040604050505020304" pitchFamily="18" charset="0"/>
          </a:endParaRPr>
        </a:p>
      </cdr:txBody>
    </cdr:sp>
  </cdr:relSizeAnchor>
  <cdr:relSizeAnchor xmlns:cdr="http://schemas.openxmlformats.org/drawingml/2006/chartDrawing">
    <cdr:from>
      <cdr:x>0.1706</cdr:x>
      <cdr:y>0.80699</cdr:y>
    </cdr:from>
    <cdr:to>
      <cdr:x>0.40726</cdr:x>
      <cdr:y>0.84342</cdr:y>
    </cdr:to>
    <cdr:sp macro="" textlink="">
      <cdr:nvSpPr>
        <cdr:cNvPr id="17" name="テキスト ボックス 1">
          <a:extLst xmlns:a="http://schemas.openxmlformats.org/drawingml/2006/main">
            <a:ext uri="{FF2B5EF4-FFF2-40B4-BE49-F238E27FC236}">
              <a16:creationId xmlns:a16="http://schemas.microsoft.com/office/drawing/2014/main" id="{1D4C1020-68FB-4862-8406-0A1805FF86FD}"/>
            </a:ext>
          </a:extLst>
        </cdr:cNvPr>
        <cdr:cNvSpPr txBox="1"/>
      </cdr:nvSpPr>
      <cdr:spPr>
        <a:xfrm xmlns:a="http://schemas.openxmlformats.org/drawingml/2006/main">
          <a:off x="1732272" y="5582859"/>
          <a:ext cx="2403167" cy="25199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en-US" altLang="ja-JP">
              <a:solidFill>
                <a:schemeClr val="accent6">
                  <a:lumMod val="75000"/>
                </a:schemeClr>
              </a:solidFill>
              <a:effectLst/>
              <a:latin typeface="Century" panose="02040604050505020304" pitchFamily="18" charset="0"/>
            </a:rPr>
            <a:t>Industrial</a:t>
          </a:r>
          <a:r>
            <a:rPr lang="en-US" altLang="ja-JP">
              <a:solidFill>
                <a:schemeClr val="accent6">
                  <a:lumMod val="75000"/>
                </a:schemeClr>
              </a:solidFill>
              <a:effectLst/>
            </a:rPr>
            <a:t> Processes and Product</a:t>
          </a:r>
          <a:r>
            <a:rPr lang="en-US" altLang="ja-JP" baseline="0">
              <a:solidFill>
                <a:schemeClr val="accent6">
                  <a:lumMod val="75000"/>
                </a:schemeClr>
              </a:solidFill>
              <a:effectLst/>
            </a:rPr>
            <a:t> Use</a:t>
          </a:r>
          <a:endParaRPr kumimoji="1" lang="ja-JP" altLang="en-US" sz="1100">
            <a:solidFill>
              <a:schemeClr val="accent6">
                <a:lumMod val="75000"/>
              </a:schemeClr>
            </a:solidFill>
          </a:endParaRPr>
        </a:p>
      </cdr:txBody>
    </cdr:sp>
  </cdr:relSizeAnchor>
  <cdr:relSizeAnchor xmlns:cdr="http://schemas.openxmlformats.org/drawingml/2006/chartDrawing">
    <cdr:from>
      <cdr:x>0.69263</cdr:x>
      <cdr:y>0.09842</cdr:y>
    </cdr:from>
    <cdr:to>
      <cdr:x>0.99595</cdr:x>
      <cdr:y>0.14004</cdr:y>
    </cdr:to>
    <cdr:sp macro="" textlink="">
      <cdr:nvSpPr>
        <cdr:cNvPr id="27" name="テキスト ボックス 1">
          <a:extLst xmlns:a="http://schemas.openxmlformats.org/drawingml/2006/main">
            <a:ext uri="{FF2B5EF4-FFF2-40B4-BE49-F238E27FC236}">
              <a16:creationId xmlns:a16="http://schemas.microsoft.com/office/drawing/2014/main" id="{8D5BE5D7-81E5-409D-AE0D-74A5F1CB3ED2}"/>
            </a:ext>
          </a:extLst>
        </cdr:cNvPr>
        <cdr:cNvSpPr txBox="1"/>
      </cdr:nvSpPr>
      <cdr:spPr>
        <a:xfrm xmlns:a="http://schemas.openxmlformats.org/drawingml/2006/main">
          <a:off x="6976611" y="678656"/>
          <a:ext cx="3055135" cy="28697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altLang="ja-JP" sz="1100" b="0" i="0">
              <a:solidFill>
                <a:schemeClr val="tx1"/>
              </a:solidFill>
              <a:effectLst/>
              <a:latin typeface="+mn-lt"/>
              <a:ea typeface="+mn-ea"/>
              <a:cs typeface="+mn-cs"/>
            </a:rPr>
            <a:t>(   ): Comparison of </a:t>
          </a:r>
          <a:r>
            <a:rPr lang="en-US" altLang="ja-JP" sz="1100" b="0" i="0">
              <a:solidFill>
                <a:schemeClr val="tx1"/>
              </a:solidFill>
              <a:effectLst/>
              <a:latin typeface="Century" panose="02040604050505020304" pitchFamily="18" charset="0"/>
              <a:ea typeface="+mn-ea"/>
              <a:cs typeface="+mn-cs"/>
            </a:rPr>
            <a:t>FY2017</a:t>
          </a:r>
          <a:r>
            <a:rPr lang="en-US" altLang="ja-JP" sz="1100" b="0" i="0">
              <a:solidFill>
                <a:schemeClr val="tx1"/>
              </a:solidFill>
              <a:effectLst/>
              <a:latin typeface="+mn-lt"/>
              <a:ea typeface="+mn-ea"/>
              <a:cs typeface="+mn-cs"/>
            </a:rPr>
            <a:t> and FY2005/FY2013</a:t>
          </a:r>
          <a:endParaRPr lang="ja-JP" altLang="ja-JP" sz="1050">
            <a:effectLst/>
          </a:endParaRPr>
        </a:p>
      </cdr:txBody>
    </cdr:sp>
  </cdr:relSizeAnchor>
  <cdr:relSizeAnchor xmlns:cdr="http://schemas.openxmlformats.org/drawingml/2006/chartDrawing">
    <cdr:from>
      <cdr:x>0.16896</cdr:x>
      <cdr:y>0.84747</cdr:y>
    </cdr:from>
    <cdr:to>
      <cdr:x>0.41849</cdr:x>
      <cdr:y>0.88204</cdr:y>
    </cdr:to>
    <cdr:sp macro="" textlink="">
      <cdr:nvSpPr>
        <cdr:cNvPr id="2" name="テキスト ボックス 1">
          <a:extLst xmlns:a="http://schemas.openxmlformats.org/drawingml/2006/main">
            <a:ext uri="{FF2B5EF4-FFF2-40B4-BE49-F238E27FC236}">
              <a16:creationId xmlns:a16="http://schemas.microsoft.com/office/drawing/2014/main" id="{890C1CB3-2D85-41ED-BF5C-142975339F9C}"/>
            </a:ext>
          </a:extLst>
        </cdr:cNvPr>
        <cdr:cNvSpPr txBox="1"/>
      </cdr:nvSpPr>
      <cdr:spPr>
        <a:xfrm xmlns:a="http://schemas.openxmlformats.org/drawingml/2006/main">
          <a:off x="1701815" y="5843654"/>
          <a:ext cx="2513407" cy="2383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altLang="ja-JP" sz="1100">
              <a:solidFill>
                <a:srgbClr val="006600"/>
              </a:solidFill>
            </a:rPr>
            <a:t>Other (</a:t>
          </a:r>
          <a:r>
            <a:rPr lang="en-US" altLang="ja-JP" sz="1100">
              <a:solidFill>
                <a:srgbClr val="006600"/>
              </a:solidFill>
              <a:latin typeface="Century" panose="02040604050505020304" pitchFamily="18" charset="0"/>
            </a:rPr>
            <a:t>Agriculture</a:t>
          </a:r>
          <a:r>
            <a:rPr lang="en-US" altLang="ja-JP" sz="1100">
              <a:solidFill>
                <a:srgbClr val="006600"/>
              </a:solidFill>
            </a:rPr>
            <a:t> and indirect CO2, etc.)</a:t>
          </a:r>
          <a:endParaRPr lang="ja-JP" altLang="en-US" sz="1100">
            <a:solidFill>
              <a:srgbClr val="006600"/>
            </a:solidFill>
          </a:endParaRPr>
        </a:p>
      </cdr:txBody>
    </cdr:sp>
  </cdr:relSizeAnchor>
  <cdr:relSizeAnchor xmlns:cdr="http://schemas.openxmlformats.org/drawingml/2006/chartDrawing">
    <cdr:from>
      <cdr:x>0.46339</cdr:x>
      <cdr:y>0.14042</cdr:y>
    </cdr:from>
    <cdr:to>
      <cdr:x>0.71659</cdr:x>
      <cdr:y>0.25059</cdr:y>
    </cdr:to>
    <cdr:sp macro="" textlink="">
      <cdr:nvSpPr>
        <cdr:cNvPr id="3" name="テキスト ボックス 2">
          <a:extLst xmlns:a="http://schemas.openxmlformats.org/drawingml/2006/main">
            <a:ext uri="{FF2B5EF4-FFF2-40B4-BE49-F238E27FC236}">
              <a16:creationId xmlns:a16="http://schemas.microsoft.com/office/drawing/2014/main" id="{87954695-BFFA-40C6-B3C7-B20FB26B1B05}"/>
            </a:ext>
          </a:extLst>
        </cdr:cNvPr>
        <cdr:cNvSpPr txBox="1"/>
      </cdr:nvSpPr>
      <cdr:spPr>
        <a:xfrm xmlns:a="http://schemas.openxmlformats.org/drawingml/2006/main">
          <a:off x="3884840" y="884464"/>
          <a:ext cx="2122714" cy="6939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0.80911</cdr:x>
      <cdr:y>0.27652</cdr:y>
    </cdr:from>
    <cdr:to>
      <cdr:x>0.95681</cdr:x>
      <cdr:y>0.33485</cdr:y>
    </cdr:to>
    <cdr:sp macro="" textlink="">
      <cdr:nvSpPr>
        <cdr:cNvPr id="4" name="テキスト ボックス 3">
          <a:extLst xmlns:a="http://schemas.openxmlformats.org/drawingml/2006/main">
            <a:ext uri="{FF2B5EF4-FFF2-40B4-BE49-F238E27FC236}">
              <a16:creationId xmlns:a16="http://schemas.microsoft.com/office/drawing/2014/main" id="{BA0569FB-6286-42AE-8E83-A36A9EA9068D}"/>
            </a:ext>
          </a:extLst>
        </cdr:cNvPr>
        <cdr:cNvSpPr txBox="1"/>
      </cdr:nvSpPr>
      <cdr:spPr>
        <a:xfrm xmlns:a="http://schemas.openxmlformats.org/drawingml/2006/main">
          <a:off x="6783161" y="1741714"/>
          <a:ext cx="1238250" cy="3673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userShapes>
</file>

<file path=xl/drawings/drawing11.xml><?xml version="1.0" encoding="utf-8"?>
<c:userShapes xmlns:c="http://schemas.openxmlformats.org/drawingml/2006/chart">
  <cdr:relSizeAnchor xmlns:cdr="http://schemas.openxmlformats.org/drawingml/2006/chartDrawing">
    <cdr:from>
      <cdr:x>0.37562</cdr:x>
      <cdr:y>0.95905</cdr:y>
    </cdr:from>
    <cdr:to>
      <cdr:x>0.41821</cdr:x>
      <cdr:y>0.99605</cdr:y>
    </cdr:to>
    <cdr:sp macro="" textlink="">
      <cdr:nvSpPr>
        <cdr:cNvPr id="8" name="テキスト ボックス 7">
          <a:extLst xmlns:a="http://schemas.openxmlformats.org/drawingml/2006/main">
            <a:ext uri="{FF2B5EF4-FFF2-40B4-BE49-F238E27FC236}">
              <a16:creationId xmlns:a16="http://schemas.microsoft.com/office/drawing/2014/main" id="{9415FC45-0599-4E44-A911-275F0BEA5193}"/>
            </a:ext>
          </a:extLst>
        </cdr:cNvPr>
        <cdr:cNvSpPr txBox="1"/>
      </cdr:nvSpPr>
      <cdr:spPr>
        <a:xfrm xmlns:a="http://schemas.openxmlformats.org/drawingml/2006/main">
          <a:off x="3783425" y="6613071"/>
          <a:ext cx="428991" cy="255126"/>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ja-JP" altLang="en-US" sz="1200">
              <a:latin typeface="Century" panose="02040604050505020304" pitchFamily="18" charset="0"/>
            </a:rPr>
            <a:t>（年度）</a:t>
          </a:r>
        </a:p>
      </cdr:txBody>
    </cdr:sp>
  </cdr:relSizeAnchor>
  <cdr:relSizeAnchor xmlns:cdr="http://schemas.openxmlformats.org/drawingml/2006/chartDrawing">
    <cdr:from>
      <cdr:x>0.0163</cdr:x>
      <cdr:y>0.35515</cdr:y>
    </cdr:from>
    <cdr:to>
      <cdr:x>0.04688</cdr:x>
      <cdr:y>0.66686</cdr:y>
    </cdr:to>
    <cdr:sp macro="" textlink="">
      <cdr:nvSpPr>
        <cdr:cNvPr id="9" name="テキスト ボックス 1">
          <a:extLst xmlns:a="http://schemas.openxmlformats.org/drawingml/2006/main">
            <a:ext uri="{FF2B5EF4-FFF2-40B4-BE49-F238E27FC236}">
              <a16:creationId xmlns:a16="http://schemas.microsoft.com/office/drawing/2014/main" id="{92CDFE26-1A24-4000-B171-9C6318754937}"/>
            </a:ext>
          </a:extLst>
        </cdr:cNvPr>
        <cdr:cNvSpPr txBox="1"/>
      </cdr:nvSpPr>
      <cdr:spPr>
        <a:xfrm xmlns:a="http://schemas.openxmlformats.org/drawingml/2006/main" rot="16200000">
          <a:off x="-695214" y="3175855"/>
          <a:ext cx="2032000" cy="31055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altLang="ja-JP" sz="1200">
              <a:effectLst/>
              <a:latin typeface="Century" panose="02040604050505020304" pitchFamily="18" charset="0"/>
              <a:ea typeface="+mn-ea"/>
              <a:cs typeface="+mn-cs"/>
            </a:rPr>
            <a:t>CO</a:t>
          </a:r>
          <a:r>
            <a:rPr lang="en-US" altLang="ja-JP" sz="1200" baseline="-25000">
              <a:effectLst/>
              <a:latin typeface="Century" panose="02040604050505020304" pitchFamily="18" charset="0"/>
              <a:ea typeface="+mn-ea"/>
              <a:cs typeface="+mn-cs"/>
            </a:rPr>
            <a:t>2 </a:t>
          </a:r>
          <a:r>
            <a:rPr lang="ja-JP" altLang="ja-JP" sz="1100">
              <a:effectLst/>
              <a:latin typeface="Calibri"/>
              <a:ea typeface="+mn-ea"/>
              <a:cs typeface="+mn-cs"/>
            </a:rPr>
            <a:t>排出量　（百万トン</a:t>
          </a:r>
          <a:r>
            <a:rPr lang="en-US" altLang="ja-JP" sz="1200">
              <a:effectLst/>
              <a:latin typeface="Century" panose="02040604050505020304" pitchFamily="18" charset="0"/>
              <a:ea typeface="+mn-ea"/>
              <a:cs typeface="+mn-cs"/>
            </a:rPr>
            <a:t>CO</a:t>
          </a:r>
          <a:r>
            <a:rPr lang="en-US" altLang="ja-JP" sz="1200" baseline="-25000">
              <a:effectLst/>
              <a:latin typeface="Century" panose="02040604050505020304" pitchFamily="18" charset="0"/>
              <a:ea typeface="+mn-ea"/>
              <a:cs typeface="+mn-cs"/>
            </a:rPr>
            <a:t>2</a:t>
          </a:r>
          <a:r>
            <a:rPr lang="ja-JP" altLang="ja-JP" sz="1100">
              <a:effectLst/>
              <a:latin typeface="Calibri"/>
              <a:ea typeface="+mn-ea"/>
              <a:cs typeface="+mn-cs"/>
            </a:rPr>
            <a:t>）</a:t>
          </a:r>
          <a:endParaRPr lang="ja-JP" altLang="ja-JP" sz="1200">
            <a:effectLst/>
          </a:endParaRPr>
        </a:p>
      </cdr:txBody>
    </cdr:sp>
  </cdr:relSizeAnchor>
  <cdr:relSizeAnchor xmlns:cdr="http://schemas.openxmlformats.org/drawingml/2006/chartDrawing">
    <cdr:from>
      <cdr:x>0.49346</cdr:x>
      <cdr:y>0.36878</cdr:y>
    </cdr:from>
    <cdr:to>
      <cdr:x>0.58051</cdr:x>
      <cdr:y>0.43611</cdr:y>
    </cdr:to>
    <cdr:sp macro="" textlink="">
      <cdr:nvSpPr>
        <cdr:cNvPr id="11" name="テキスト ボックス 4">
          <a:extLst xmlns:a="http://schemas.openxmlformats.org/drawingml/2006/main">
            <a:ext uri="{FF2B5EF4-FFF2-40B4-BE49-F238E27FC236}">
              <a16:creationId xmlns:a16="http://schemas.microsoft.com/office/drawing/2014/main" id="{630B769B-51A7-451A-9A43-637B7128832F}"/>
            </a:ext>
          </a:extLst>
        </cdr:cNvPr>
        <cdr:cNvSpPr txBox="1"/>
      </cdr:nvSpPr>
      <cdr:spPr>
        <a:xfrm xmlns:a="http://schemas.openxmlformats.org/drawingml/2006/main">
          <a:off x="4970372" y="2542863"/>
          <a:ext cx="876817" cy="46431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rgbClr val="CC0000"/>
              </a:solidFill>
              <a:effectLst/>
              <a:latin typeface="+mn-lt"/>
              <a:ea typeface="+mn-ea"/>
              <a:cs typeface="+mn-cs"/>
            </a:rPr>
            <a:t>産業部門</a:t>
          </a:r>
          <a:br>
            <a:rPr kumimoji="1" lang="en-US" altLang="ja-JP" sz="1100">
              <a:solidFill>
                <a:srgbClr val="CC0000"/>
              </a:solidFill>
              <a:effectLst/>
              <a:latin typeface="+mn-lt"/>
              <a:ea typeface="+mn-ea"/>
              <a:cs typeface="+mn-cs"/>
            </a:rPr>
          </a:br>
          <a:r>
            <a:rPr kumimoji="1" lang="ja-JP" altLang="ja-JP" sz="1100">
              <a:solidFill>
                <a:srgbClr val="CC0000"/>
              </a:solidFill>
              <a:effectLst/>
              <a:latin typeface="+mn-lt"/>
              <a:ea typeface="+mn-ea"/>
              <a:cs typeface="+mn-cs"/>
            </a:rPr>
            <a:t>（工場等）</a:t>
          </a:r>
          <a:endParaRPr lang="ja-JP" altLang="ja-JP" sz="1000">
            <a:solidFill>
              <a:srgbClr val="CC0000"/>
            </a:solidFill>
            <a:effectLst/>
          </a:endParaRPr>
        </a:p>
        <a:p xmlns:a="http://schemas.openxmlformats.org/drawingml/2006/main">
          <a:pPr algn="ctr"/>
          <a:endParaRPr kumimoji="1" lang="ja-JP" altLang="en-US" sz="1000">
            <a:solidFill>
              <a:srgbClr val="CC0000"/>
            </a:solidFill>
            <a:latin typeface="Century" panose="02040604050505020304" pitchFamily="18" charset="0"/>
          </a:endParaRPr>
        </a:p>
      </cdr:txBody>
    </cdr:sp>
  </cdr:relSizeAnchor>
  <cdr:relSizeAnchor xmlns:cdr="http://schemas.openxmlformats.org/drawingml/2006/chartDrawing">
    <cdr:from>
      <cdr:x>0.27787</cdr:x>
      <cdr:y>0.47336</cdr:y>
    </cdr:from>
    <cdr:to>
      <cdr:x>0.39543</cdr:x>
      <cdr:y>0.54662</cdr:y>
    </cdr:to>
    <cdr:sp macro="" textlink="">
      <cdr:nvSpPr>
        <cdr:cNvPr id="12" name="テキスト ボックス 4">
          <a:extLst xmlns:a="http://schemas.openxmlformats.org/drawingml/2006/main">
            <a:ext uri="{FF2B5EF4-FFF2-40B4-BE49-F238E27FC236}">
              <a16:creationId xmlns:a16="http://schemas.microsoft.com/office/drawing/2014/main" id="{288C4780-7FB8-45BB-B70C-1598D8CE88AD}"/>
            </a:ext>
          </a:extLst>
        </cdr:cNvPr>
        <cdr:cNvSpPr txBox="1"/>
      </cdr:nvSpPr>
      <cdr:spPr>
        <a:xfrm xmlns:a="http://schemas.openxmlformats.org/drawingml/2006/main">
          <a:off x="2820038" y="3274317"/>
          <a:ext cx="1193089" cy="50675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ja-JP" sz="1100">
              <a:solidFill>
                <a:srgbClr val="669900"/>
              </a:solidFill>
              <a:effectLst/>
              <a:latin typeface="+mn-lt"/>
              <a:ea typeface="+mn-ea"/>
              <a:cs typeface="+mn-cs"/>
            </a:rPr>
            <a:t>運輸部門</a:t>
          </a:r>
          <a:br>
            <a:rPr kumimoji="1" lang="en-US" altLang="ja-JP" sz="1100">
              <a:solidFill>
                <a:srgbClr val="669900"/>
              </a:solidFill>
              <a:effectLst/>
              <a:latin typeface="+mn-lt"/>
              <a:ea typeface="+mn-ea"/>
              <a:cs typeface="+mn-cs"/>
            </a:rPr>
          </a:br>
          <a:r>
            <a:rPr kumimoji="1" lang="ja-JP" altLang="ja-JP" sz="1100">
              <a:solidFill>
                <a:srgbClr val="669900"/>
              </a:solidFill>
              <a:effectLst/>
              <a:latin typeface="+mn-lt"/>
              <a:ea typeface="+mn-ea"/>
              <a:cs typeface="+mn-cs"/>
            </a:rPr>
            <a:t>（自動車等）</a:t>
          </a:r>
          <a:r>
            <a:rPr kumimoji="1" lang="ja-JP" altLang="en-US" sz="1200">
              <a:solidFill>
                <a:srgbClr val="669900"/>
              </a:solidFill>
            </a:rPr>
            <a:t>　</a:t>
          </a:r>
        </a:p>
      </cdr:txBody>
    </cdr:sp>
  </cdr:relSizeAnchor>
  <cdr:relSizeAnchor xmlns:cdr="http://schemas.openxmlformats.org/drawingml/2006/chartDrawing">
    <cdr:from>
      <cdr:x>0.23506</cdr:x>
      <cdr:y>0.69265</cdr:y>
    </cdr:from>
    <cdr:to>
      <cdr:x>0.41743</cdr:x>
      <cdr:y>0.75974</cdr:y>
    </cdr:to>
    <cdr:sp macro="" textlink="">
      <cdr:nvSpPr>
        <cdr:cNvPr id="13" name="テキスト ボックス 4">
          <a:extLst xmlns:a="http://schemas.openxmlformats.org/drawingml/2006/main">
            <a:ext uri="{FF2B5EF4-FFF2-40B4-BE49-F238E27FC236}">
              <a16:creationId xmlns:a16="http://schemas.microsoft.com/office/drawing/2014/main" id="{B7F8474A-6CC8-4D98-A62B-F5BF9B5674B4}"/>
            </a:ext>
          </a:extLst>
        </cdr:cNvPr>
        <cdr:cNvSpPr txBox="1"/>
      </cdr:nvSpPr>
      <cdr:spPr>
        <a:xfrm xmlns:a="http://schemas.openxmlformats.org/drawingml/2006/main">
          <a:off x="2367644" y="4776108"/>
          <a:ext cx="1836965" cy="46264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ja-JP" sz="1100">
              <a:solidFill>
                <a:srgbClr val="666699"/>
              </a:solidFill>
              <a:effectLst/>
              <a:latin typeface="+mn-lt"/>
              <a:ea typeface="+mn-ea"/>
              <a:cs typeface="+mn-cs"/>
            </a:rPr>
            <a:t>業務その他部門</a:t>
          </a:r>
          <a:endParaRPr lang="ja-JP" altLang="ja-JP">
            <a:solidFill>
              <a:srgbClr val="666699"/>
            </a:solidFill>
            <a:effectLst/>
          </a:endParaRPr>
        </a:p>
        <a:p xmlns:a="http://schemas.openxmlformats.org/drawingml/2006/main">
          <a:pPr algn="ctr"/>
          <a:r>
            <a:rPr kumimoji="1" lang="ja-JP" altLang="ja-JP" sz="1100">
              <a:solidFill>
                <a:srgbClr val="666699"/>
              </a:solidFill>
              <a:effectLst/>
              <a:latin typeface="+mn-lt"/>
              <a:ea typeface="+mn-ea"/>
              <a:cs typeface="+mn-cs"/>
            </a:rPr>
            <a:t>（商業・サービス・事業所等）</a:t>
          </a:r>
          <a:endParaRPr lang="ja-JP" altLang="ja-JP">
            <a:solidFill>
              <a:srgbClr val="666699"/>
            </a:solidFill>
            <a:effectLst/>
          </a:endParaRPr>
        </a:p>
        <a:p xmlns:a="http://schemas.openxmlformats.org/drawingml/2006/main">
          <a:pPr algn="ctr">
            <a:lnSpc>
              <a:spcPts val="1500"/>
            </a:lnSpc>
          </a:pPr>
          <a:r>
            <a:rPr lang="en-US" altLang="ja-JP">
              <a:solidFill>
                <a:srgbClr val="666699"/>
              </a:solidFill>
              <a:effectLst/>
              <a:latin typeface="Century" panose="02040604050505020304" pitchFamily="18" charset="0"/>
            </a:rPr>
            <a:t> </a:t>
          </a:r>
          <a:endParaRPr kumimoji="1" lang="en-US" altLang="ja-JP" sz="1000">
            <a:solidFill>
              <a:srgbClr val="666699"/>
            </a:solidFill>
            <a:latin typeface="Century" panose="02040604050505020304" pitchFamily="18" charset="0"/>
          </a:endParaRPr>
        </a:p>
      </cdr:txBody>
    </cdr:sp>
  </cdr:relSizeAnchor>
  <cdr:relSizeAnchor xmlns:cdr="http://schemas.openxmlformats.org/drawingml/2006/chartDrawing">
    <cdr:from>
      <cdr:x>0.51971</cdr:x>
      <cdr:y>0.76764</cdr:y>
    </cdr:from>
    <cdr:to>
      <cdr:x>0.59575</cdr:x>
      <cdr:y>0.80017</cdr:y>
    </cdr:to>
    <cdr:sp macro="" textlink="">
      <cdr:nvSpPr>
        <cdr:cNvPr id="14" name="テキスト ボックス 4">
          <a:extLst xmlns:a="http://schemas.openxmlformats.org/drawingml/2006/main">
            <a:ext uri="{FF2B5EF4-FFF2-40B4-BE49-F238E27FC236}">
              <a16:creationId xmlns:a16="http://schemas.microsoft.com/office/drawing/2014/main" id="{F84337E7-7D91-4240-8A99-B2AE8E05F6F6}"/>
            </a:ext>
          </a:extLst>
        </cdr:cNvPr>
        <cdr:cNvSpPr txBox="1"/>
      </cdr:nvSpPr>
      <cdr:spPr>
        <a:xfrm xmlns:a="http://schemas.openxmlformats.org/drawingml/2006/main">
          <a:off x="5234813" y="5293179"/>
          <a:ext cx="765937" cy="2243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ja-JP" altLang="en-US">
              <a:solidFill>
                <a:srgbClr val="0099CC"/>
              </a:solidFill>
              <a:effectLst/>
              <a:latin typeface="Century" panose="02040604050505020304" pitchFamily="18" charset="0"/>
            </a:rPr>
            <a:t>家庭部門</a:t>
          </a:r>
          <a:endParaRPr kumimoji="1" lang="ja-JP" altLang="en-US" sz="1100">
            <a:solidFill>
              <a:srgbClr val="0099CC"/>
            </a:solidFill>
            <a:latin typeface="Century" panose="02040604050505020304" pitchFamily="18" charset="0"/>
          </a:endParaRPr>
        </a:p>
      </cdr:txBody>
    </cdr:sp>
  </cdr:relSizeAnchor>
  <cdr:relSizeAnchor xmlns:cdr="http://schemas.openxmlformats.org/drawingml/2006/chartDrawing">
    <cdr:from>
      <cdr:x>0.39975</cdr:x>
      <cdr:y>0.18284</cdr:y>
    </cdr:from>
    <cdr:to>
      <cdr:x>0.54307</cdr:x>
      <cdr:y>0.24445</cdr:y>
    </cdr:to>
    <cdr:sp macro="" textlink="">
      <cdr:nvSpPr>
        <cdr:cNvPr id="15" name="テキスト ボックス 4">
          <a:extLst xmlns:a="http://schemas.openxmlformats.org/drawingml/2006/main">
            <a:ext uri="{FF2B5EF4-FFF2-40B4-BE49-F238E27FC236}">
              <a16:creationId xmlns:a16="http://schemas.microsoft.com/office/drawing/2014/main" id="{AEB43960-641A-468C-90F5-AEB791975E66}"/>
            </a:ext>
          </a:extLst>
        </cdr:cNvPr>
        <cdr:cNvSpPr txBox="1"/>
      </cdr:nvSpPr>
      <cdr:spPr>
        <a:xfrm xmlns:a="http://schemas.openxmlformats.org/drawingml/2006/main">
          <a:off x="4026556" y="1260780"/>
          <a:ext cx="1443515" cy="42482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rgbClr val="336699"/>
              </a:solidFill>
              <a:effectLst/>
              <a:latin typeface="+mn-lt"/>
              <a:ea typeface="+mn-ea"/>
              <a:cs typeface="+mn-cs"/>
            </a:rPr>
            <a:t>エネルギー転換部門</a:t>
          </a:r>
          <a:br>
            <a:rPr kumimoji="1" lang="en-US" altLang="ja-JP" sz="1100">
              <a:solidFill>
                <a:srgbClr val="336699"/>
              </a:solidFill>
              <a:effectLst/>
              <a:latin typeface="+mn-lt"/>
              <a:ea typeface="+mn-ea"/>
              <a:cs typeface="+mn-cs"/>
            </a:rPr>
          </a:br>
          <a:r>
            <a:rPr kumimoji="1" lang="ja-JP" altLang="ja-JP" sz="1100">
              <a:solidFill>
                <a:srgbClr val="336699"/>
              </a:solidFill>
              <a:effectLst/>
              <a:latin typeface="+mn-lt"/>
              <a:ea typeface="+mn-ea"/>
              <a:cs typeface="+mn-cs"/>
            </a:rPr>
            <a:t>（</a:t>
          </a:r>
          <a:r>
            <a:rPr kumimoji="1" lang="ja-JP" altLang="ja-JP" sz="1100" b="0">
              <a:solidFill>
                <a:srgbClr val="336699"/>
              </a:solidFill>
              <a:effectLst/>
              <a:latin typeface="+mn-lt"/>
              <a:ea typeface="+mn-ea"/>
              <a:cs typeface="+mn-cs"/>
            </a:rPr>
            <a:t>製油所・発電所等）</a:t>
          </a:r>
          <a:endParaRPr lang="ja-JP" altLang="ja-JP">
            <a:solidFill>
              <a:srgbClr val="336699"/>
            </a:solidFill>
            <a:effectLst/>
          </a:endParaRPr>
        </a:p>
      </cdr:txBody>
    </cdr:sp>
  </cdr:relSizeAnchor>
  <cdr:relSizeAnchor xmlns:cdr="http://schemas.openxmlformats.org/drawingml/2006/chartDrawing">
    <cdr:from>
      <cdr:x>0.13045</cdr:x>
      <cdr:y>0.81519</cdr:y>
    </cdr:from>
    <cdr:to>
      <cdr:x>0.24733</cdr:x>
      <cdr:y>0.84657</cdr:y>
    </cdr:to>
    <cdr:sp macro="" textlink="">
      <cdr:nvSpPr>
        <cdr:cNvPr id="16" name="テキスト ボックス 1">
          <a:extLst xmlns:a="http://schemas.openxmlformats.org/drawingml/2006/main">
            <a:ext uri="{FF2B5EF4-FFF2-40B4-BE49-F238E27FC236}">
              <a16:creationId xmlns:a16="http://schemas.microsoft.com/office/drawing/2014/main" id="{CEDE7F61-C0C2-494E-8308-5CD614F037D8}"/>
            </a:ext>
          </a:extLst>
        </cdr:cNvPr>
        <cdr:cNvSpPr txBox="1"/>
      </cdr:nvSpPr>
      <cdr:spPr>
        <a:xfrm xmlns:a="http://schemas.openxmlformats.org/drawingml/2006/main">
          <a:off x="1323907" y="5638800"/>
          <a:ext cx="1186158" cy="21708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lang="ja-JP" altLang="en-US">
              <a:solidFill>
                <a:schemeClr val="accent1">
                  <a:lumMod val="60000"/>
                  <a:lumOff val="40000"/>
                </a:schemeClr>
              </a:solidFill>
              <a:effectLst/>
              <a:latin typeface="Century" panose="02040604050505020304" pitchFamily="18" charset="0"/>
            </a:rPr>
            <a:t>廃棄物（焼却等）</a:t>
          </a:r>
          <a:endParaRPr kumimoji="1" lang="ja-JP" altLang="en-US" sz="1100">
            <a:solidFill>
              <a:schemeClr val="accent1">
                <a:lumMod val="60000"/>
                <a:lumOff val="40000"/>
              </a:schemeClr>
            </a:solidFill>
            <a:latin typeface="Century" panose="02040604050505020304" pitchFamily="18" charset="0"/>
          </a:endParaRPr>
        </a:p>
      </cdr:txBody>
    </cdr:sp>
  </cdr:relSizeAnchor>
  <cdr:relSizeAnchor xmlns:cdr="http://schemas.openxmlformats.org/drawingml/2006/chartDrawing">
    <cdr:from>
      <cdr:x>0.23857</cdr:x>
      <cdr:y>0.81152</cdr:y>
    </cdr:from>
    <cdr:to>
      <cdr:x>0.44111</cdr:x>
      <cdr:y>0.84447</cdr:y>
    </cdr:to>
    <cdr:sp macro="" textlink="">
      <cdr:nvSpPr>
        <cdr:cNvPr id="17" name="テキスト ボックス 1">
          <a:extLst xmlns:a="http://schemas.openxmlformats.org/drawingml/2006/main">
            <a:ext uri="{FF2B5EF4-FFF2-40B4-BE49-F238E27FC236}">
              <a16:creationId xmlns:a16="http://schemas.microsoft.com/office/drawing/2014/main" id="{1D4C1020-68FB-4862-8406-0A1805FF86FD}"/>
            </a:ext>
          </a:extLst>
        </cdr:cNvPr>
        <cdr:cNvSpPr txBox="1"/>
      </cdr:nvSpPr>
      <cdr:spPr>
        <a:xfrm xmlns:a="http://schemas.openxmlformats.org/drawingml/2006/main">
          <a:off x="2421165" y="5613400"/>
          <a:ext cx="2055534" cy="22792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accent6">
                  <a:lumMod val="75000"/>
                </a:schemeClr>
              </a:solidFill>
              <a:effectLst/>
              <a:latin typeface="+mn-lt"/>
              <a:ea typeface="+mn-ea"/>
              <a:cs typeface="+mn-cs"/>
            </a:rPr>
            <a:t>工業プロセスおよび製品の使用</a:t>
          </a:r>
          <a:endParaRPr lang="ja-JP" altLang="ja-JP">
            <a:solidFill>
              <a:schemeClr val="accent6">
                <a:lumMod val="75000"/>
              </a:schemeClr>
            </a:solidFill>
            <a:effectLst/>
          </a:endParaRPr>
        </a:p>
        <a:p xmlns:a="http://schemas.openxmlformats.org/drawingml/2006/main">
          <a:pPr algn="ctr"/>
          <a:endParaRPr kumimoji="1" lang="ja-JP" altLang="en-US" sz="1100">
            <a:solidFill>
              <a:schemeClr val="accent6">
                <a:lumMod val="75000"/>
              </a:schemeClr>
            </a:solidFill>
          </a:endParaRPr>
        </a:p>
      </cdr:txBody>
    </cdr:sp>
  </cdr:relSizeAnchor>
  <cdr:relSizeAnchor xmlns:cdr="http://schemas.openxmlformats.org/drawingml/2006/chartDrawing">
    <cdr:from>
      <cdr:x>0.74667</cdr:x>
      <cdr:y>0.05698</cdr:y>
    </cdr:from>
    <cdr:to>
      <cdr:x>0.96995</cdr:x>
      <cdr:y>0.14998</cdr:y>
    </cdr:to>
    <cdr:sp macro="" textlink="">
      <cdr:nvSpPr>
        <cdr:cNvPr id="27" name="テキスト ボックス 1">
          <a:extLst xmlns:a="http://schemas.openxmlformats.org/drawingml/2006/main">
            <a:ext uri="{FF2B5EF4-FFF2-40B4-BE49-F238E27FC236}">
              <a16:creationId xmlns:a16="http://schemas.microsoft.com/office/drawing/2014/main" id="{8D5BE5D7-81E5-409D-AE0D-74A5F1CB3ED2}"/>
            </a:ext>
          </a:extLst>
        </cdr:cNvPr>
        <cdr:cNvSpPr txBox="1"/>
      </cdr:nvSpPr>
      <cdr:spPr>
        <a:xfrm xmlns:a="http://schemas.openxmlformats.org/drawingml/2006/main">
          <a:off x="7520848" y="392896"/>
          <a:ext cx="2249081" cy="64124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a:t>
          </a:r>
          <a:r>
            <a:rPr kumimoji="1" lang="en-US" altLang="ja-JP" sz="1100" baseline="0">
              <a:solidFill>
                <a:schemeClr val="tx1"/>
              </a:solidFill>
              <a:effectLst/>
              <a:latin typeface="+mn-lt"/>
              <a:ea typeface="+mn-ea"/>
              <a:cs typeface="+mn-cs"/>
            </a:rPr>
            <a:t> </a:t>
          </a:r>
          <a:r>
            <a:rPr kumimoji="1" lang="ja-JP" altLang="ja-JP" sz="1100" baseline="0">
              <a:solidFill>
                <a:schemeClr val="tx1"/>
              </a:solidFill>
              <a:effectLst/>
              <a:latin typeface="+mn-lt"/>
              <a:ea typeface="+mn-ea"/>
              <a:cs typeface="+mn-cs"/>
            </a:rPr>
            <a:t>　</a:t>
          </a:r>
          <a:r>
            <a:rPr kumimoji="1" lang="ja-JP" altLang="ja-JP" sz="1100">
              <a:solidFill>
                <a:schemeClr val="tx1"/>
              </a:solidFill>
              <a:effectLst/>
              <a:latin typeface="+mn-lt"/>
              <a:ea typeface="+mn-ea"/>
              <a:cs typeface="+mn-cs"/>
            </a:rPr>
            <a:t>）内</a:t>
          </a:r>
          <a:r>
            <a:rPr kumimoji="1" lang="en-US" altLang="ja-JP"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数値は、</a:t>
          </a:r>
          <a:endParaRPr lang="ja-JP" altLang="ja-JP">
            <a:effectLst/>
          </a:endParaRPr>
        </a:p>
        <a:p xmlns:a="http://schemas.openxmlformats.org/drawingml/2006/main">
          <a:r>
            <a:rPr kumimoji="1" lang="ja-JP" altLang="ja-JP" sz="1100">
              <a:solidFill>
                <a:schemeClr val="tx1"/>
              </a:solidFill>
              <a:effectLst/>
              <a:latin typeface="+mn-lt"/>
              <a:ea typeface="+mn-ea"/>
              <a:cs typeface="+mn-cs"/>
            </a:rPr>
            <a:t>　</a:t>
          </a:r>
          <a:r>
            <a:rPr kumimoji="1" lang="en-US" altLang="ja-JP" sz="1100">
              <a:solidFill>
                <a:schemeClr val="tx1"/>
              </a:solidFill>
              <a:effectLst/>
              <a:latin typeface="+mn-lt"/>
              <a:ea typeface="+mn-ea"/>
              <a:cs typeface="+mn-cs"/>
            </a:rPr>
            <a:t>2017</a:t>
          </a:r>
          <a:r>
            <a:rPr kumimoji="1" lang="ja-JP" altLang="ja-JP" sz="1100">
              <a:solidFill>
                <a:schemeClr val="tx1"/>
              </a:solidFill>
              <a:effectLst/>
              <a:latin typeface="+mn-lt"/>
              <a:ea typeface="+mn-ea"/>
              <a:cs typeface="+mn-cs"/>
            </a:rPr>
            <a:t>年度排出量における</a:t>
          </a:r>
          <a:endParaRPr lang="ja-JP" altLang="ja-JP">
            <a:effectLst/>
          </a:endParaRPr>
        </a:p>
        <a:p xmlns:a="http://schemas.openxmlformats.org/drawingml/2006/main">
          <a:r>
            <a:rPr kumimoji="1" lang="ja-JP" altLang="ja-JP" sz="1100">
              <a:solidFill>
                <a:schemeClr val="tx1"/>
              </a:solidFill>
              <a:effectLst/>
              <a:latin typeface="+mn-lt"/>
              <a:ea typeface="+mn-ea"/>
              <a:cs typeface="+mn-cs"/>
            </a:rPr>
            <a:t>　（対</a:t>
          </a:r>
          <a:r>
            <a:rPr kumimoji="1" lang="en-US" altLang="ja-JP" sz="1100">
              <a:solidFill>
                <a:schemeClr val="tx1"/>
              </a:solidFill>
              <a:effectLst/>
              <a:latin typeface="+mn-lt"/>
              <a:ea typeface="+mn-ea"/>
              <a:cs typeface="+mn-cs"/>
            </a:rPr>
            <a:t>2005</a:t>
          </a:r>
          <a:r>
            <a:rPr kumimoji="1" lang="ja-JP" altLang="ja-JP" sz="1100">
              <a:solidFill>
                <a:schemeClr val="tx1"/>
              </a:solidFill>
              <a:effectLst/>
              <a:latin typeface="+mn-lt"/>
              <a:ea typeface="+mn-ea"/>
              <a:cs typeface="+mn-cs"/>
            </a:rPr>
            <a:t>年度比／対</a:t>
          </a:r>
          <a:r>
            <a:rPr kumimoji="1" lang="en-US" altLang="ja-JP" sz="1100">
              <a:solidFill>
                <a:schemeClr val="tx1"/>
              </a:solidFill>
              <a:effectLst/>
              <a:latin typeface="+mn-lt"/>
              <a:ea typeface="+mn-ea"/>
              <a:cs typeface="+mn-cs"/>
            </a:rPr>
            <a:t>2013</a:t>
          </a:r>
          <a:r>
            <a:rPr kumimoji="1" lang="ja-JP" altLang="ja-JP" sz="1100">
              <a:solidFill>
                <a:schemeClr val="tx1"/>
              </a:solidFill>
              <a:effectLst/>
              <a:latin typeface="+mn-lt"/>
              <a:ea typeface="+mn-ea"/>
              <a:cs typeface="+mn-cs"/>
            </a:rPr>
            <a:t>年度比）</a:t>
          </a:r>
          <a:endParaRPr lang="ja-JP" altLang="ja-JP">
            <a:effectLst/>
          </a:endParaRPr>
        </a:p>
      </cdr:txBody>
    </cdr:sp>
  </cdr:relSizeAnchor>
  <cdr:relSizeAnchor xmlns:cdr="http://schemas.openxmlformats.org/drawingml/2006/chartDrawing">
    <cdr:from>
      <cdr:x>0.16896</cdr:x>
      <cdr:y>0.84747</cdr:y>
    </cdr:from>
    <cdr:to>
      <cdr:x>0.41849</cdr:x>
      <cdr:y>0.88204</cdr:y>
    </cdr:to>
    <cdr:sp macro="" textlink="">
      <cdr:nvSpPr>
        <cdr:cNvPr id="2" name="テキスト ボックス 1">
          <a:extLst xmlns:a="http://schemas.openxmlformats.org/drawingml/2006/main">
            <a:ext uri="{FF2B5EF4-FFF2-40B4-BE49-F238E27FC236}">
              <a16:creationId xmlns:a16="http://schemas.microsoft.com/office/drawing/2014/main" id="{890C1CB3-2D85-41ED-BF5C-142975339F9C}"/>
            </a:ext>
          </a:extLst>
        </cdr:cNvPr>
        <cdr:cNvSpPr txBox="1"/>
      </cdr:nvSpPr>
      <cdr:spPr>
        <a:xfrm xmlns:a="http://schemas.openxmlformats.org/drawingml/2006/main">
          <a:off x="1701815" y="5843654"/>
          <a:ext cx="2513407" cy="2383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ja-JP" altLang="ja-JP" sz="1100">
              <a:solidFill>
                <a:srgbClr val="006600"/>
              </a:solidFill>
              <a:effectLst/>
              <a:latin typeface="+mn-lt"/>
              <a:ea typeface="+mn-ea"/>
              <a:cs typeface="+mn-cs"/>
            </a:rPr>
            <a:t>その他（農業・間接</a:t>
          </a:r>
          <a:r>
            <a:rPr lang="en-US" altLang="ja-JP" sz="1100">
              <a:solidFill>
                <a:srgbClr val="006600"/>
              </a:solidFill>
              <a:effectLst/>
              <a:latin typeface="+mn-lt"/>
              <a:ea typeface="+mn-ea"/>
              <a:cs typeface="+mn-cs"/>
            </a:rPr>
            <a:t>CO2</a:t>
          </a:r>
          <a:r>
            <a:rPr lang="ja-JP" altLang="ja-JP" sz="1100">
              <a:solidFill>
                <a:srgbClr val="006600"/>
              </a:solidFill>
              <a:effectLst/>
              <a:latin typeface="+mn-lt"/>
              <a:ea typeface="+mn-ea"/>
              <a:cs typeface="+mn-cs"/>
            </a:rPr>
            <a:t>等）</a:t>
          </a:r>
          <a:endParaRPr lang="ja-JP" altLang="en-US" sz="1100">
            <a:solidFill>
              <a:srgbClr val="006600"/>
            </a:solidFill>
          </a:endParaRPr>
        </a:p>
      </cdr:txBody>
    </cdr:sp>
  </cdr:relSizeAnchor>
  <cdr:relSizeAnchor xmlns:cdr="http://schemas.openxmlformats.org/drawingml/2006/chartDrawing">
    <cdr:from>
      <cdr:x>0.46339</cdr:x>
      <cdr:y>0.14042</cdr:y>
    </cdr:from>
    <cdr:to>
      <cdr:x>0.71659</cdr:x>
      <cdr:y>0.25059</cdr:y>
    </cdr:to>
    <cdr:sp macro="" textlink="">
      <cdr:nvSpPr>
        <cdr:cNvPr id="3" name="テキスト ボックス 2">
          <a:extLst xmlns:a="http://schemas.openxmlformats.org/drawingml/2006/main">
            <a:ext uri="{FF2B5EF4-FFF2-40B4-BE49-F238E27FC236}">
              <a16:creationId xmlns:a16="http://schemas.microsoft.com/office/drawing/2014/main" id="{87954695-BFFA-40C6-B3C7-B20FB26B1B05}"/>
            </a:ext>
          </a:extLst>
        </cdr:cNvPr>
        <cdr:cNvSpPr txBox="1"/>
      </cdr:nvSpPr>
      <cdr:spPr>
        <a:xfrm xmlns:a="http://schemas.openxmlformats.org/drawingml/2006/main">
          <a:off x="3884840" y="884464"/>
          <a:ext cx="2122714" cy="6939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0.80911</cdr:x>
      <cdr:y>0.27652</cdr:y>
    </cdr:from>
    <cdr:to>
      <cdr:x>0.95681</cdr:x>
      <cdr:y>0.33485</cdr:y>
    </cdr:to>
    <cdr:sp macro="" textlink="">
      <cdr:nvSpPr>
        <cdr:cNvPr id="4" name="テキスト ボックス 3">
          <a:extLst xmlns:a="http://schemas.openxmlformats.org/drawingml/2006/main">
            <a:ext uri="{FF2B5EF4-FFF2-40B4-BE49-F238E27FC236}">
              <a16:creationId xmlns:a16="http://schemas.microsoft.com/office/drawing/2014/main" id="{BA0569FB-6286-42AE-8E83-A36A9EA9068D}"/>
            </a:ext>
          </a:extLst>
        </cdr:cNvPr>
        <cdr:cNvSpPr txBox="1"/>
      </cdr:nvSpPr>
      <cdr:spPr>
        <a:xfrm xmlns:a="http://schemas.openxmlformats.org/drawingml/2006/main">
          <a:off x="6783161" y="1741714"/>
          <a:ext cx="1238250" cy="3673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userShapes>
</file>

<file path=xl/drawings/drawing12.xml><?xml version="1.0" encoding="utf-8"?>
<xdr:wsDr xmlns:xdr="http://schemas.openxmlformats.org/drawingml/2006/spreadsheetDrawing" xmlns:a="http://schemas.openxmlformats.org/drawingml/2006/main">
  <xdr:twoCellAnchor>
    <xdr:from>
      <xdr:col>60</xdr:col>
      <xdr:colOff>336735</xdr:colOff>
      <xdr:row>2</xdr:row>
      <xdr:rowOff>161366</xdr:rowOff>
    </xdr:from>
    <xdr:to>
      <xdr:col>75</xdr:col>
      <xdr:colOff>292846</xdr:colOff>
      <xdr:row>32</xdr:row>
      <xdr:rowOff>279400</xdr:rowOff>
    </xdr:to>
    <xdr:graphicFrame macro="">
      <xdr:nvGraphicFramePr>
        <xdr:cNvPr id="10743168" name="グラフ 3">
          <a:extLst>
            <a:ext uri="{FF2B5EF4-FFF2-40B4-BE49-F238E27FC236}">
              <a16:creationId xmlns:a16="http://schemas.microsoft.com/office/drawing/2014/main" id="{00000000-0008-0000-0400-000080EDA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75</xdr:col>
      <xdr:colOff>405493</xdr:colOff>
      <xdr:row>3</xdr:row>
      <xdr:rowOff>146049</xdr:rowOff>
    </xdr:from>
    <xdr:to>
      <xdr:col>90</xdr:col>
      <xdr:colOff>272704</xdr:colOff>
      <xdr:row>32</xdr:row>
      <xdr:rowOff>280412</xdr:rowOff>
    </xdr:to>
    <xdr:graphicFrame macro="">
      <xdr:nvGraphicFramePr>
        <xdr:cNvPr id="6" name="グラフ 3">
          <a:extLst>
            <a:ext uri="{FF2B5EF4-FFF2-40B4-BE49-F238E27FC236}">
              <a16:creationId xmlns:a16="http://schemas.microsoft.com/office/drawing/2014/main" id="{C0B737A6-2FD5-49C7-979B-3848925618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0.37515</cdr:x>
      <cdr:y>0.95397</cdr:y>
    </cdr:from>
    <cdr:to>
      <cdr:x>0.41932</cdr:x>
      <cdr:y>0.99059</cdr:y>
    </cdr:to>
    <cdr:sp macro="" textlink="">
      <cdr:nvSpPr>
        <cdr:cNvPr id="8" name="テキスト ボックス 7">
          <a:extLst xmlns:a="http://schemas.openxmlformats.org/drawingml/2006/main">
            <a:ext uri="{FF2B5EF4-FFF2-40B4-BE49-F238E27FC236}">
              <a16:creationId xmlns:a16="http://schemas.microsoft.com/office/drawing/2014/main" id="{9415FC45-0599-4E44-A911-275F0BEA5193}"/>
            </a:ext>
          </a:extLst>
        </cdr:cNvPr>
        <cdr:cNvSpPr txBox="1"/>
      </cdr:nvSpPr>
      <cdr:spPr>
        <a:xfrm xmlns:a="http://schemas.openxmlformats.org/drawingml/2006/main">
          <a:off x="3809379" y="6436857"/>
          <a:ext cx="448512" cy="247077"/>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ja-JP" altLang="en-US" sz="1200"/>
            <a:t>（年度）</a:t>
          </a:r>
        </a:p>
      </cdr:txBody>
    </cdr:sp>
  </cdr:relSizeAnchor>
  <cdr:relSizeAnchor xmlns:cdr="http://schemas.openxmlformats.org/drawingml/2006/chartDrawing">
    <cdr:from>
      <cdr:x>0.0163</cdr:x>
      <cdr:y>0.35515</cdr:y>
    </cdr:from>
    <cdr:to>
      <cdr:x>0.04688</cdr:x>
      <cdr:y>0.66686</cdr:y>
    </cdr:to>
    <cdr:sp macro="" textlink="">
      <cdr:nvSpPr>
        <cdr:cNvPr id="9" name="テキスト ボックス 1">
          <a:extLst xmlns:a="http://schemas.openxmlformats.org/drawingml/2006/main">
            <a:ext uri="{FF2B5EF4-FFF2-40B4-BE49-F238E27FC236}">
              <a16:creationId xmlns:a16="http://schemas.microsoft.com/office/drawing/2014/main" id="{92CDFE26-1A24-4000-B171-9C6318754937}"/>
            </a:ext>
          </a:extLst>
        </cdr:cNvPr>
        <cdr:cNvSpPr txBox="1"/>
      </cdr:nvSpPr>
      <cdr:spPr>
        <a:xfrm xmlns:a="http://schemas.openxmlformats.org/drawingml/2006/main" rot="16200000">
          <a:off x="-695214" y="3175855"/>
          <a:ext cx="2032000" cy="31055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200">
              <a:latin typeface="Century" panose="02040604050505020304" pitchFamily="18" charset="0"/>
            </a:rPr>
            <a:t>CO</a:t>
          </a:r>
          <a:r>
            <a:rPr lang="en-US" altLang="ja-JP" sz="1200" baseline="-25000">
              <a:latin typeface="Century" panose="02040604050505020304" pitchFamily="18" charset="0"/>
            </a:rPr>
            <a:t>2</a:t>
          </a:r>
          <a:r>
            <a:rPr lang="en-US" altLang="ja-JP" sz="1200" baseline="0">
              <a:latin typeface="Century" panose="02040604050505020304" pitchFamily="18" charset="0"/>
            </a:rPr>
            <a:t> </a:t>
          </a:r>
          <a:r>
            <a:rPr lang="ja-JP" altLang="en-US" sz="1200">
              <a:latin typeface="Century" panose="02040604050505020304" pitchFamily="18" charset="0"/>
            </a:rPr>
            <a:t>排出量　（百万トン</a:t>
          </a:r>
          <a:r>
            <a:rPr lang="en-US" altLang="ja-JP" sz="1200">
              <a:latin typeface="Century" panose="02040604050505020304" pitchFamily="18" charset="0"/>
            </a:rPr>
            <a:t>CO</a:t>
          </a:r>
          <a:r>
            <a:rPr lang="en-US" altLang="ja-JP" sz="1200" baseline="-25000">
              <a:latin typeface="Century" panose="02040604050505020304" pitchFamily="18" charset="0"/>
            </a:rPr>
            <a:t>2</a:t>
          </a:r>
          <a:r>
            <a:rPr lang="ja-JP" altLang="en-US" sz="1200">
              <a:latin typeface="Century" panose="02040604050505020304" pitchFamily="18" charset="0"/>
            </a:rPr>
            <a:t>）</a:t>
          </a:r>
        </a:p>
      </cdr:txBody>
    </cdr:sp>
  </cdr:relSizeAnchor>
  <cdr:relSizeAnchor xmlns:cdr="http://schemas.openxmlformats.org/drawingml/2006/chartDrawing">
    <cdr:from>
      <cdr:x>0.33609</cdr:x>
      <cdr:y>0.17529</cdr:y>
    </cdr:from>
    <cdr:to>
      <cdr:x>0.41377</cdr:x>
      <cdr:y>0.22755</cdr:y>
    </cdr:to>
    <cdr:sp macro="" textlink="">
      <cdr:nvSpPr>
        <cdr:cNvPr id="11" name="テキスト ボックス 4">
          <a:extLst xmlns:a="http://schemas.openxmlformats.org/drawingml/2006/main">
            <a:ext uri="{FF2B5EF4-FFF2-40B4-BE49-F238E27FC236}">
              <a16:creationId xmlns:a16="http://schemas.microsoft.com/office/drawing/2014/main" id="{630B769B-51A7-451A-9A43-637B7128832F}"/>
            </a:ext>
          </a:extLst>
        </cdr:cNvPr>
        <cdr:cNvSpPr txBox="1"/>
      </cdr:nvSpPr>
      <cdr:spPr>
        <a:xfrm xmlns:a="http://schemas.openxmlformats.org/drawingml/2006/main">
          <a:off x="3404987" y="1266263"/>
          <a:ext cx="786950" cy="37757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CC0000"/>
              </a:solidFill>
            </a:rPr>
            <a:t>産業部門</a:t>
          </a:r>
          <a:endParaRPr kumimoji="1" lang="en-US" altLang="ja-JP" sz="1100">
            <a:solidFill>
              <a:srgbClr val="CC0000"/>
            </a:solidFill>
          </a:endParaRPr>
        </a:p>
        <a:p xmlns:a="http://schemas.openxmlformats.org/drawingml/2006/main">
          <a:pPr algn="ctr"/>
          <a:r>
            <a:rPr kumimoji="1" lang="ja-JP" altLang="en-US" sz="1000">
              <a:solidFill>
                <a:srgbClr val="CC0000"/>
              </a:solidFill>
            </a:rPr>
            <a:t>（工場等）</a:t>
          </a:r>
        </a:p>
      </cdr:txBody>
    </cdr:sp>
  </cdr:relSizeAnchor>
  <cdr:relSizeAnchor xmlns:cdr="http://schemas.openxmlformats.org/drawingml/2006/chartDrawing">
    <cdr:from>
      <cdr:x>0.23059</cdr:x>
      <cdr:y>0.44365</cdr:y>
    </cdr:from>
    <cdr:to>
      <cdr:x>0.31579</cdr:x>
      <cdr:y>0.51685</cdr:y>
    </cdr:to>
    <cdr:sp macro="" textlink="">
      <cdr:nvSpPr>
        <cdr:cNvPr id="12" name="テキスト ボックス 4">
          <a:extLst xmlns:a="http://schemas.openxmlformats.org/drawingml/2006/main">
            <a:ext uri="{FF2B5EF4-FFF2-40B4-BE49-F238E27FC236}">
              <a16:creationId xmlns:a16="http://schemas.microsoft.com/office/drawing/2014/main" id="{288C4780-7FB8-45BB-B70C-1598D8CE88AD}"/>
            </a:ext>
          </a:extLst>
        </cdr:cNvPr>
        <cdr:cNvSpPr txBox="1"/>
      </cdr:nvSpPr>
      <cdr:spPr>
        <a:xfrm xmlns:a="http://schemas.openxmlformats.org/drawingml/2006/main">
          <a:off x="2341460" y="2892080"/>
          <a:ext cx="865105" cy="47715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669900"/>
              </a:solidFill>
            </a:rPr>
            <a:t>運輸部門</a:t>
          </a:r>
          <a:endParaRPr kumimoji="1" lang="en-US" altLang="ja-JP" sz="1100">
            <a:solidFill>
              <a:srgbClr val="669900"/>
            </a:solidFill>
          </a:endParaRPr>
        </a:p>
        <a:p xmlns:a="http://schemas.openxmlformats.org/drawingml/2006/main">
          <a:pPr algn="ctr"/>
          <a:r>
            <a:rPr kumimoji="1" lang="ja-JP" altLang="en-US" sz="1100">
              <a:solidFill>
                <a:srgbClr val="669900"/>
              </a:solidFill>
            </a:rPr>
            <a:t> </a:t>
          </a:r>
          <a:r>
            <a:rPr kumimoji="1" lang="ja-JP" altLang="en-US" sz="1000">
              <a:solidFill>
                <a:srgbClr val="669900"/>
              </a:solidFill>
            </a:rPr>
            <a:t>（自動車等）</a:t>
          </a:r>
          <a:r>
            <a:rPr kumimoji="1" lang="ja-JP" altLang="en-US" sz="1200">
              <a:solidFill>
                <a:srgbClr val="669900"/>
              </a:solidFill>
            </a:rPr>
            <a:t>　</a:t>
          </a:r>
        </a:p>
      </cdr:txBody>
    </cdr:sp>
  </cdr:relSizeAnchor>
  <cdr:relSizeAnchor xmlns:cdr="http://schemas.openxmlformats.org/drawingml/2006/chartDrawing">
    <cdr:from>
      <cdr:x>0.16232</cdr:x>
      <cdr:y>0.57611</cdr:y>
    </cdr:from>
    <cdr:to>
      <cdr:x>0.32855</cdr:x>
      <cdr:y>0.6408</cdr:y>
    </cdr:to>
    <cdr:sp macro="" textlink="">
      <cdr:nvSpPr>
        <cdr:cNvPr id="13" name="テキスト ボックス 4">
          <a:extLst xmlns:a="http://schemas.openxmlformats.org/drawingml/2006/main">
            <a:ext uri="{FF2B5EF4-FFF2-40B4-BE49-F238E27FC236}">
              <a16:creationId xmlns:a16="http://schemas.microsoft.com/office/drawing/2014/main" id="{B7F8474A-6CC8-4D98-A62B-F5BF9B5674B4}"/>
            </a:ext>
          </a:extLst>
        </cdr:cNvPr>
        <cdr:cNvSpPr txBox="1"/>
      </cdr:nvSpPr>
      <cdr:spPr>
        <a:xfrm xmlns:a="http://schemas.openxmlformats.org/drawingml/2006/main">
          <a:off x="1648210" y="3755538"/>
          <a:ext cx="1687935" cy="42170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lnSpc>
              <a:spcPts val="1500"/>
            </a:lnSpc>
          </a:pPr>
          <a:r>
            <a:rPr kumimoji="1" lang="ja-JP" altLang="en-US" sz="1100">
              <a:solidFill>
                <a:srgbClr val="666699"/>
              </a:solidFill>
            </a:rPr>
            <a:t>業務その他部門</a:t>
          </a:r>
          <a:endParaRPr kumimoji="1" lang="en-US" altLang="ja-JP" sz="1100">
            <a:solidFill>
              <a:srgbClr val="666699"/>
            </a:solidFill>
          </a:endParaRPr>
        </a:p>
        <a:p xmlns:a="http://schemas.openxmlformats.org/drawingml/2006/main">
          <a:pPr algn="ctr">
            <a:lnSpc>
              <a:spcPts val="1500"/>
            </a:lnSpc>
          </a:pPr>
          <a:r>
            <a:rPr kumimoji="1" lang="ja-JP" altLang="en-US" sz="1000">
              <a:solidFill>
                <a:srgbClr val="666699"/>
              </a:solidFill>
            </a:rPr>
            <a:t>（商業・サービス・事業所等）</a:t>
          </a:r>
          <a:endParaRPr kumimoji="1" lang="en-US" altLang="ja-JP" sz="1000">
            <a:solidFill>
              <a:srgbClr val="666699"/>
            </a:solidFill>
          </a:endParaRPr>
        </a:p>
      </cdr:txBody>
    </cdr:sp>
  </cdr:relSizeAnchor>
  <cdr:relSizeAnchor xmlns:cdr="http://schemas.openxmlformats.org/drawingml/2006/chartDrawing">
    <cdr:from>
      <cdr:x>0.58422</cdr:x>
      <cdr:y>0.64536</cdr:y>
    </cdr:from>
    <cdr:to>
      <cdr:x>0.67072</cdr:x>
      <cdr:y>0.68391</cdr:y>
    </cdr:to>
    <cdr:sp macro="" textlink="">
      <cdr:nvSpPr>
        <cdr:cNvPr id="14" name="テキスト ボックス 4">
          <a:extLst xmlns:a="http://schemas.openxmlformats.org/drawingml/2006/main">
            <a:ext uri="{FF2B5EF4-FFF2-40B4-BE49-F238E27FC236}">
              <a16:creationId xmlns:a16="http://schemas.microsoft.com/office/drawing/2014/main" id="{F84337E7-7D91-4240-8A99-B2AE8E05F6F6}"/>
            </a:ext>
          </a:extLst>
        </cdr:cNvPr>
        <cdr:cNvSpPr txBox="1"/>
      </cdr:nvSpPr>
      <cdr:spPr>
        <a:xfrm xmlns:a="http://schemas.openxmlformats.org/drawingml/2006/main">
          <a:off x="5932291" y="4206987"/>
          <a:ext cx="878339" cy="2513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0099CC"/>
              </a:solidFill>
            </a:rPr>
            <a:t>家庭部門</a:t>
          </a:r>
        </a:p>
      </cdr:txBody>
    </cdr:sp>
  </cdr:relSizeAnchor>
  <cdr:relSizeAnchor xmlns:cdr="http://schemas.openxmlformats.org/drawingml/2006/chartDrawing">
    <cdr:from>
      <cdr:x>0.252</cdr:x>
      <cdr:y>0.69401</cdr:y>
    </cdr:from>
    <cdr:to>
      <cdr:x>0.44445</cdr:x>
      <cdr:y>0.7515</cdr:y>
    </cdr:to>
    <cdr:sp macro="" textlink="">
      <cdr:nvSpPr>
        <cdr:cNvPr id="15" name="テキスト ボックス 4">
          <a:extLst xmlns:a="http://schemas.openxmlformats.org/drawingml/2006/main">
            <a:ext uri="{FF2B5EF4-FFF2-40B4-BE49-F238E27FC236}">
              <a16:creationId xmlns:a16="http://schemas.microsoft.com/office/drawing/2014/main" id="{AEB43960-641A-468C-90F5-AEB791975E66}"/>
            </a:ext>
          </a:extLst>
        </cdr:cNvPr>
        <cdr:cNvSpPr txBox="1"/>
      </cdr:nvSpPr>
      <cdr:spPr>
        <a:xfrm xmlns:a="http://schemas.openxmlformats.org/drawingml/2006/main">
          <a:off x="2558861" y="4524154"/>
          <a:ext cx="1954178" cy="37476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336699"/>
              </a:solidFill>
            </a:rPr>
            <a:t>エネルギー転換部門</a:t>
          </a:r>
          <a:br>
            <a:rPr kumimoji="1" lang="en-US" altLang="ja-JP" sz="1200">
              <a:solidFill>
                <a:srgbClr val="336699"/>
              </a:solidFill>
            </a:rPr>
          </a:br>
          <a:r>
            <a:rPr kumimoji="1" lang="ja-JP" altLang="en-US" sz="1000">
              <a:solidFill>
                <a:srgbClr val="336699"/>
              </a:solidFill>
            </a:rPr>
            <a:t>（</a:t>
          </a:r>
          <a:r>
            <a:rPr lang="ja-JP" altLang="ja-JP" sz="1100">
              <a:solidFill>
                <a:srgbClr val="336699"/>
              </a:solidFill>
              <a:effectLst/>
              <a:latin typeface="+mn-lt"/>
              <a:ea typeface="+mn-ea"/>
              <a:cs typeface="+mn-cs"/>
            </a:rPr>
            <a:t>電気熱配分統計誤差除く</a:t>
          </a:r>
          <a:r>
            <a:rPr kumimoji="1" lang="ja-JP" altLang="en-US" sz="1000">
              <a:solidFill>
                <a:srgbClr val="336699"/>
              </a:solidFill>
            </a:rPr>
            <a:t>）</a:t>
          </a:r>
        </a:p>
      </cdr:txBody>
    </cdr:sp>
  </cdr:relSizeAnchor>
  <cdr:relSizeAnchor xmlns:cdr="http://schemas.openxmlformats.org/drawingml/2006/chartDrawing">
    <cdr:from>
      <cdr:x>0.13106</cdr:x>
      <cdr:y>0.81661</cdr:y>
    </cdr:from>
    <cdr:to>
      <cdr:x>0.25008</cdr:x>
      <cdr:y>0.85958</cdr:y>
    </cdr:to>
    <cdr:sp macro="" textlink="">
      <cdr:nvSpPr>
        <cdr:cNvPr id="16" name="テキスト ボックス 1">
          <a:extLst xmlns:a="http://schemas.openxmlformats.org/drawingml/2006/main">
            <a:ext uri="{FF2B5EF4-FFF2-40B4-BE49-F238E27FC236}">
              <a16:creationId xmlns:a16="http://schemas.microsoft.com/office/drawing/2014/main" id="{CEDE7F61-C0C2-494E-8308-5CD614F037D8}"/>
            </a:ext>
          </a:extLst>
        </cdr:cNvPr>
        <cdr:cNvSpPr txBox="1"/>
      </cdr:nvSpPr>
      <cdr:spPr>
        <a:xfrm xmlns:a="http://schemas.openxmlformats.org/drawingml/2006/main">
          <a:off x="1321057" y="5485598"/>
          <a:ext cx="1199708" cy="2886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1100">
              <a:solidFill>
                <a:schemeClr val="accent1">
                  <a:lumMod val="60000"/>
                  <a:lumOff val="40000"/>
                </a:schemeClr>
              </a:solidFill>
            </a:rPr>
            <a:t>廃棄物（焼却等）</a:t>
          </a:r>
        </a:p>
      </cdr:txBody>
    </cdr:sp>
  </cdr:relSizeAnchor>
  <cdr:relSizeAnchor xmlns:cdr="http://schemas.openxmlformats.org/drawingml/2006/chartDrawing">
    <cdr:from>
      <cdr:x>0.45537</cdr:x>
      <cdr:y>0.76773</cdr:y>
    </cdr:from>
    <cdr:to>
      <cdr:x>0.65928</cdr:x>
      <cdr:y>0.80728</cdr:y>
    </cdr:to>
    <cdr:sp macro="" textlink="">
      <cdr:nvSpPr>
        <cdr:cNvPr id="17" name="テキスト ボックス 1">
          <a:extLst xmlns:a="http://schemas.openxmlformats.org/drawingml/2006/main">
            <a:ext uri="{FF2B5EF4-FFF2-40B4-BE49-F238E27FC236}">
              <a16:creationId xmlns:a16="http://schemas.microsoft.com/office/drawing/2014/main" id="{1D4C1020-68FB-4862-8406-0A1805FF86FD}"/>
            </a:ext>
          </a:extLst>
        </cdr:cNvPr>
        <cdr:cNvSpPr txBox="1"/>
      </cdr:nvSpPr>
      <cdr:spPr>
        <a:xfrm xmlns:a="http://schemas.openxmlformats.org/drawingml/2006/main">
          <a:off x="4590061" y="5157238"/>
          <a:ext cx="2055377" cy="26567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chemeClr val="accent6">
                  <a:lumMod val="75000"/>
                </a:schemeClr>
              </a:solidFill>
            </a:rPr>
            <a:t>工業プロセスおよび製品の使用</a:t>
          </a:r>
        </a:p>
      </cdr:txBody>
    </cdr:sp>
  </cdr:relSizeAnchor>
  <cdr:relSizeAnchor xmlns:cdr="http://schemas.openxmlformats.org/drawingml/2006/chartDrawing">
    <cdr:from>
      <cdr:x>0.77353</cdr:x>
      <cdr:y>0.09528</cdr:y>
    </cdr:from>
    <cdr:to>
      <cdr:x>0.9966</cdr:x>
      <cdr:y>0.19344</cdr:y>
    </cdr:to>
    <cdr:sp macro="" textlink="">
      <cdr:nvSpPr>
        <cdr:cNvPr id="27" name="テキスト ボックス 1">
          <a:extLst xmlns:a="http://schemas.openxmlformats.org/drawingml/2006/main">
            <a:ext uri="{FF2B5EF4-FFF2-40B4-BE49-F238E27FC236}">
              <a16:creationId xmlns:a16="http://schemas.microsoft.com/office/drawing/2014/main" id="{8D5BE5D7-81E5-409D-AE0D-74A5F1CB3ED2}"/>
            </a:ext>
          </a:extLst>
        </cdr:cNvPr>
        <cdr:cNvSpPr txBox="1"/>
      </cdr:nvSpPr>
      <cdr:spPr>
        <a:xfrm xmlns:a="http://schemas.openxmlformats.org/drawingml/2006/main">
          <a:off x="7797047" y="640043"/>
          <a:ext cx="2248468" cy="65939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en-US" altLang="ja-JP" sz="1050">
              <a:solidFill>
                <a:schemeClr val="bg2">
                  <a:lumMod val="10000"/>
                </a:schemeClr>
              </a:solidFill>
              <a:latin typeface="Century" panose="02040604050505020304" pitchFamily="18" charset="0"/>
            </a:rPr>
            <a:t>※</a:t>
          </a:r>
          <a:r>
            <a:rPr kumimoji="1" lang="ja-JP" altLang="en-US" sz="1050">
              <a:solidFill>
                <a:schemeClr val="bg2">
                  <a:lumMod val="10000"/>
                </a:schemeClr>
              </a:solidFill>
              <a:latin typeface="Century" panose="02040604050505020304" pitchFamily="18" charset="0"/>
            </a:rPr>
            <a:t>（</a:t>
          </a:r>
          <a:r>
            <a:rPr kumimoji="1" lang="en-US" altLang="ja-JP" sz="1050" baseline="0">
              <a:solidFill>
                <a:schemeClr val="bg2">
                  <a:lumMod val="10000"/>
                </a:schemeClr>
              </a:solidFill>
              <a:latin typeface="Century" panose="02040604050505020304" pitchFamily="18" charset="0"/>
            </a:rPr>
            <a:t> </a:t>
          </a:r>
          <a:r>
            <a:rPr kumimoji="1" lang="ja-JP" altLang="en-US" sz="1050" baseline="0">
              <a:solidFill>
                <a:schemeClr val="bg2">
                  <a:lumMod val="10000"/>
                </a:schemeClr>
              </a:solidFill>
              <a:latin typeface="Century" panose="02040604050505020304" pitchFamily="18" charset="0"/>
            </a:rPr>
            <a:t>　</a:t>
          </a:r>
          <a:r>
            <a:rPr kumimoji="1" lang="ja-JP" altLang="en-US" sz="1050">
              <a:solidFill>
                <a:schemeClr val="bg2">
                  <a:lumMod val="10000"/>
                </a:schemeClr>
              </a:solidFill>
              <a:latin typeface="Century" panose="02040604050505020304" pitchFamily="18" charset="0"/>
            </a:rPr>
            <a:t>）内</a:t>
          </a:r>
          <a:r>
            <a:rPr kumimoji="1" lang="en-US" altLang="ja-JP" sz="1050">
              <a:solidFill>
                <a:schemeClr val="bg2">
                  <a:lumMod val="10000"/>
                </a:schemeClr>
              </a:solidFill>
              <a:latin typeface="Century" panose="02040604050505020304" pitchFamily="18" charset="0"/>
            </a:rPr>
            <a:t>%</a:t>
          </a:r>
          <a:r>
            <a:rPr kumimoji="1" lang="ja-JP" altLang="en-US" sz="1050">
              <a:solidFill>
                <a:schemeClr val="bg2">
                  <a:lumMod val="10000"/>
                </a:schemeClr>
              </a:solidFill>
              <a:latin typeface="Century" panose="02040604050505020304" pitchFamily="18" charset="0"/>
            </a:rPr>
            <a:t>数値は、</a:t>
          </a:r>
          <a:endParaRPr kumimoji="1" lang="en-US" altLang="ja-JP" sz="1050">
            <a:solidFill>
              <a:schemeClr val="bg2">
                <a:lumMod val="10000"/>
              </a:schemeClr>
            </a:solidFill>
            <a:latin typeface="Century" panose="02040604050505020304" pitchFamily="18" charset="0"/>
          </a:endParaRPr>
        </a:p>
        <a:p xmlns:a="http://schemas.openxmlformats.org/drawingml/2006/main">
          <a:r>
            <a:rPr kumimoji="1" lang="ja-JP" altLang="en-US" sz="1050">
              <a:solidFill>
                <a:schemeClr val="bg2">
                  <a:lumMod val="10000"/>
                </a:schemeClr>
              </a:solidFill>
              <a:latin typeface="Century" panose="02040604050505020304" pitchFamily="18" charset="0"/>
            </a:rPr>
            <a:t>　</a:t>
          </a:r>
          <a:r>
            <a:rPr kumimoji="1" lang="en-US" altLang="ja-JP" sz="1050">
              <a:solidFill>
                <a:schemeClr val="bg2">
                  <a:lumMod val="10000"/>
                </a:schemeClr>
              </a:solidFill>
              <a:latin typeface="Century" panose="02040604050505020304" pitchFamily="18" charset="0"/>
            </a:rPr>
            <a:t>2017</a:t>
          </a:r>
          <a:r>
            <a:rPr kumimoji="1" lang="ja-JP" altLang="en-US" sz="1050">
              <a:solidFill>
                <a:schemeClr val="bg2">
                  <a:lumMod val="10000"/>
                </a:schemeClr>
              </a:solidFill>
              <a:latin typeface="Century" panose="02040604050505020304" pitchFamily="18" charset="0"/>
            </a:rPr>
            <a:t>年度排出量における</a:t>
          </a:r>
          <a:endParaRPr kumimoji="1" lang="en-US" altLang="ja-JP" sz="1050">
            <a:solidFill>
              <a:schemeClr val="bg2">
                <a:lumMod val="10000"/>
              </a:schemeClr>
            </a:solidFill>
            <a:latin typeface="Century" panose="02040604050505020304" pitchFamily="18" charset="0"/>
          </a:endParaRPr>
        </a:p>
        <a:p xmlns:a="http://schemas.openxmlformats.org/drawingml/2006/main">
          <a:r>
            <a:rPr kumimoji="1" lang="ja-JP" altLang="en-US" sz="1050">
              <a:solidFill>
                <a:schemeClr val="bg2">
                  <a:lumMod val="10000"/>
                </a:schemeClr>
              </a:solidFill>
              <a:latin typeface="Century" panose="02040604050505020304" pitchFamily="18" charset="0"/>
            </a:rPr>
            <a:t>　（対</a:t>
          </a:r>
          <a:r>
            <a:rPr kumimoji="1" lang="en-US" altLang="ja-JP" sz="1050">
              <a:solidFill>
                <a:schemeClr val="bg2">
                  <a:lumMod val="10000"/>
                </a:schemeClr>
              </a:solidFill>
              <a:latin typeface="Century" panose="02040604050505020304" pitchFamily="18" charset="0"/>
            </a:rPr>
            <a:t>2005</a:t>
          </a:r>
          <a:r>
            <a:rPr kumimoji="1" lang="ja-JP" altLang="en-US" sz="1050">
              <a:solidFill>
                <a:schemeClr val="bg2">
                  <a:lumMod val="10000"/>
                </a:schemeClr>
              </a:solidFill>
              <a:latin typeface="Century" panose="02040604050505020304" pitchFamily="18" charset="0"/>
            </a:rPr>
            <a:t>年度比／対</a:t>
          </a:r>
          <a:r>
            <a:rPr kumimoji="1" lang="en-US" altLang="ja-JP" sz="1050">
              <a:solidFill>
                <a:schemeClr val="bg2">
                  <a:lumMod val="10000"/>
                </a:schemeClr>
              </a:solidFill>
              <a:latin typeface="Century" panose="02040604050505020304" pitchFamily="18" charset="0"/>
            </a:rPr>
            <a:t>2013</a:t>
          </a:r>
          <a:r>
            <a:rPr kumimoji="1" lang="ja-JP" altLang="en-US" sz="1050">
              <a:solidFill>
                <a:schemeClr val="bg2">
                  <a:lumMod val="10000"/>
                </a:schemeClr>
              </a:solidFill>
              <a:latin typeface="Century" panose="02040604050505020304" pitchFamily="18" charset="0"/>
            </a:rPr>
            <a:t>年度比）</a:t>
          </a:r>
          <a:endParaRPr kumimoji="1" lang="en-US" altLang="ja-JP" sz="1050">
            <a:solidFill>
              <a:schemeClr val="bg2">
                <a:lumMod val="10000"/>
              </a:schemeClr>
            </a:solidFill>
            <a:latin typeface="Century" panose="02040604050505020304" pitchFamily="18" charset="0"/>
          </a:endParaRPr>
        </a:p>
      </cdr:txBody>
    </cdr:sp>
  </cdr:relSizeAnchor>
  <cdr:relSizeAnchor xmlns:cdr="http://schemas.openxmlformats.org/drawingml/2006/chartDrawing">
    <cdr:from>
      <cdr:x>0.25701</cdr:x>
      <cdr:y>0.84955</cdr:y>
    </cdr:from>
    <cdr:to>
      <cdr:x>0.43089</cdr:x>
      <cdr:y>0.88788</cdr:y>
    </cdr:to>
    <cdr:sp macro="" textlink="">
      <cdr:nvSpPr>
        <cdr:cNvPr id="2" name="テキスト ボックス 1">
          <a:extLst xmlns:a="http://schemas.openxmlformats.org/drawingml/2006/main">
            <a:ext uri="{FF2B5EF4-FFF2-40B4-BE49-F238E27FC236}">
              <a16:creationId xmlns:a16="http://schemas.microsoft.com/office/drawing/2014/main" id="{890C1CB3-2D85-41ED-BF5C-142975339F9C}"/>
            </a:ext>
          </a:extLst>
        </cdr:cNvPr>
        <cdr:cNvSpPr txBox="1"/>
      </cdr:nvSpPr>
      <cdr:spPr>
        <a:xfrm xmlns:a="http://schemas.openxmlformats.org/drawingml/2006/main">
          <a:off x="2609705" y="5538073"/>
          <a:ext cx="1765614" cy="24986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100">
              <a:solidFill>
                <a:srgbClr val="006600"/>
              </a:solidFill>
            </a:rPr>
            <a:t>その他（農業・間接</a:t>
          </a:r>
          <a:r>
            <a:rPr lang="en-US" altLang="ja-JP" sz="1100">
              <a:solidFill>
                <a:srgbClr val="006600"/>
              </a:solidFill>
            </a:rPr>
            <a:t>CO2</a:t>
          </a:r>
          <a:r>
            <a:rPr lang="ja-JP" altLang="en-US" sz="1100">
              <a:solidFill>
                <a:srgbClr val="006600"/>
              </a:solidFill>
            </a:rPr>
            <a:t>等）</a:t>
          </a:r>
        </a:p>
      </cdr:txBody>
    </cdr:sp>
  </cdr:relSizeAnchor>
  <cdr:relSizeAnchor xmlns:cdr="http://schemas.openxmlformats.org/drawingml/2006/chartDrawing">
    <cdr:from>
      <cdr:x>0.46339</cdr:x>
      <cdr:y>0.14042</cdr:y>
    </cdr:from>
    <cdr:to>
      <cdr:x>0.71659</cdr:x>
      <cdr:y>0.25059</cdr:y>
    </cdr:to>
    <cdr:sp macro="" textlink="">
      <cdr:nvSpPr>
        <cdr:cNvPr id="3" name="テキスト ボックス 2">
          <a:extLst xmlns:a="http://schemas.openxmlformats.org/drawingml/2006/main">
            <a:ext uri="{FF2B5EF4-FFF2-40B4-BE49-F238E27FC236}">
              <a16:creationId xmlns:a16="http://schemas.microsoft.com/office/drawing/2014/main" id="{87954695-BFFA-40C6-B3C7-B20FB26B1B05}"/>
            </a:ext>
          </a:extLst>
        </cdr:cNvPr>
        <cdr:cNvSpPr txBox="1"/>
      </cdr:nvSpPr>
      <cdr:spPr>
        <a:xfrm xmlns:a="http://schemas.openxmlformats.org/drawingml/2006/main">
          <a:off x="3884840" y="884464"/>
          <a:ext cx="2122714" cy="6939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userShapes>
</file>

<file path=xl/drawings/drawing14.xml><?xml version="1.0" encoding="utf-8"?>
<c:userShapes xmlns:c="http://schemas.openxmlformats.org/drawingml/2006/chart">
  <cdr:relSizeAnchor xmlns:cdr="http://schemas.openxmlformats.org/drawingml/2006/chartDrawing">
    <cdr:from>
      <cdr:x>0.70659</cdr:x>
      <cdr:y>0.91738</cdr:y>
    </cdr:from>
    <cdr:to>
      <cdr:x>0.74918</cdr:x>
      <cdr:y>0.96717</cdr:y>
    </cdr:to>
    <cdr:sp macro="" textlink="">
      <cdr:nvSpPr>
        <cdr:cNvPr id="8" name="テキスト ボックス 7">
          <a:extLst xmlns:a="http://schemas.openxmlformats.org/drawingml/2006/main">
            <a:ext uri="{FF2B5EF4-FFF2-40B4-BE49-F238E27FC236}">
              <a16:creationId xmlns:a16="http://schemas.microsoft.com/office/drawing/2014/main" id="{9415FC45-0599-4E44-A911-275F0BEA5193}"/>
            </a:ext>
          </a:extLst>
        </cdr:cNvPr>
        <cdr:cNvSpPr txBox="1"/>
      </cdr:nvSpPr>
      <cdr:spPr>
        <a:xfrm xmlns:a="http://schemas.openxmlformats.org/drawingml/2006/main">
          <a:off x="7174879" y="5980278"/>
          <a:ext cx="432422" cy="324573"/>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ja-JP" altLang="en-US" sz="1200">
              <a:latin typeface="Century" panose="02040604050505020304" pitchFamily="18" charset="0"/>
            </a:rPr>
            <a:t>（</a:t>
          </a:r>
          <a:r>
            <a:rPr lang="en-US" altLang="ja-JP" sz="1200">
              <a:latin typeface="Century" panose="02040604050505020304" pitchFamily="18" charset="0"/>
            </a:rPr>
            <a:t>FY</a:t>
          </a:r>
          <a:r>
            <a:rPr lang="ja-JP" altLang="en-US" sz="1200">
              <a:latin typeface="Century" panose="02040604050505020304" pitchFamily="18" charset="0"/>
            </a:rPr>
            <a:t>）</a:t>
          </a:r>
        </a:p>
      </cdr:txBody>
    </cdr:sp>
  </cdr:relSizeAnchor>
  <cdr:relSizeAnchor xmlns:cdr="http://schemas.openxmlformats.org/drawingml/2006/chartDrawing">
    <cdr:from>
      <cdr:x>0.0163</cdr:x>
      <cdr:y>0.35515</cdr:y>
    </cdr:from>
    <cdr:to>
      <cdr:x>0.04688</cdr:x>
      <cdr:y>0.66686</cdr:y>
    </cdr:to>
    <cdr:sp macro="" textlink="">
      <cdr:nvSpPr>
        <cdr:cNvPr id="9" name="テキスト ボックス 1">
          <a:extLst xmlns:a="http://schemas.openxmlformats.org/drawingml/2006/main">
            <a:ext uri="{FF2B5EF4-FFF2-40B4-BE49-F238E27FC236}">
              <a16:creationId xmlns:a16="http://schemas.microsoft.com/office/drawing/2014/main" id="{92CDFE26-1A24-4000-B171-9C6318754937}"/>
            </a:ext>
          </a:extLst>
        </cdr:cNvPr>
        <cdr:cNvSpPr txBox="1"/>
      </cdr:nvSpPr>
      <cdr:spPr>
        <a:xfrm xmlns:a="http://schemas.openxmlformats.org/drawingml/2006/main" rot="16200000">
          <a:off x="-695214" y="3175855"/>
          <a:ext cx="2032000" cy="31055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altLang="ja-JP" sz="1200">
              <a:effectLst/>
              <a:latin typeface="Century" panose="02040604050505020304" pitchFamily="18" charset="0"/>
              <a:ea typeface="+mn-ea"/>
              <a:cs typeface="+mn-cs"/>
            </a:rPr>
            <a:t>CO</a:t>
          </a:r>
          <a:r>
            <a:rPr lang="en-US" altLang="ja-JP" sz="1200" baseline="-25000">
              <a:effectLst/>
              <a:latin typeface="Century" panose="02040604050505020304" pitchFamily="18" charset="0"/>
              <a:ea typeface="+mn-ea"/>
              <a:cs typeface="+mn-cs"/>
            </a:rPr>
            <a:t>2</a:t>
          </a:r>
          <a:r>
            <a:rPr lang="ja-JP" altLang="ja-JP" sz="1200" baseline="0">
              <a:effectLst/>
              <a:latin typeface="Century" panose="02040604050505020304" pitchFamily="18" charset="0"/>
              <a:ea typeface="+mn-ea"/>
              <a:cs typeface="+mn-cs"/>
            </a:rPr>
            <a:t> </a:t>
          </a:r>
          <a:r>
            <a:rPr lang="en-US" altLang="ja-JP" sz="1200">
              <a:effectLst/>
              <a:latin typeface="Century" panose="02040604050505020304" pitchFamily="18" charset="0"/>
              <a:ea typeface="+mn-ea"/>
              <a:cs typeface="+mn-cs"/>
            </a:rPr>
            <a:t>emissions</a:t>
          </a:r>
          <a:r>
            <a:rPr lang="ja-JP" altLang="ja-JP" sz="1200">
              <a:effectLst/>
              <a:latin typeface="Century" panose="02040604050505020304" pitchFamily="18" charset="0"/>
              <a:ea typeface="+mn-ea"/>
              <a:cs typeface="+mn-cs"/>
            </a:rPr>
            <a:t>　</a:t>
          </a:r>
          <a:r>
            <a:rPr lang="en-US" altLang="ja-JP" sz="1200">
              <a:effectLst/>
              <a:latin typeface="Century" panose="02040604050505020304" pitchFamily="18" charset="0"/>
              <a:ea typeface="+mn-ea"/>
              <a:cs typeface="+mn-cs"/>
            </a:rPr>
            <a:t>(Mt-CO</a:t>
          </a:r>
          <a:r>
            <a:rPr lang="en-US" altLang="ja-JP" sz="1200" baseline="-25000">
              <a:effectLst/>
              <a:latin typeface="Century" panose="02040604050505020304" pitchFamily="18" charset="0"/>
              <a:ea typeface="+mn-ea"/>
              <a:cs typeface="+mn-cs"/>
            </a:rPr>
            <a:t>2</a:t>
          </a:r>
          <a:r>
            <a:rPr lang="en-US" altLang="ja-JP" sz="1200">
              <a:effectLst/>
              <a:latin typeface="Century" panose="02040604050505020304" pitchFamily="18" charset="0"/>
              <a:ea typeface="+mn-ea"/>
              <a:cs typeface="+mn-cs"/>
            </a:rPr>
            <a:t>)</a:t>
          </a:r>
          <a:endParaRPr lang="ja-JP" altLang="ja-JP" sz="1200">
            <a:effectLst/>
            <a:latin typeface="Century" panose="02040604050505020304" pitchFamily="18" charset="0"/>
          </a:endParaRPr>
        </a:p>
      </cdr:txBody>
    </cdr:sp>
  </cdr:relSizeAnchor>
  <cdr:relSizeAnchor xmlns:cdr="http://schemas.openxmlformats.org/drawingml/2006/chartDrawing">
    <cdr:from>
      <cdr:x>0.33609</cdr:x>
      <cdr:y>0.17534</cdr:y>
    </cdr:from>
    <cdr:to>
      <cdr:x>0.42851</cdr:x>
      <cdr:y>0.21445</cdr:y>
    </cdr:to>
    <cdr:sp macro="" textlink="">
      <cdr:nvSpPr>
        <cdr:cNvPr id="11" name="テキスト ボックス 4">
          <a:extLst xmlns:a="http://schemas.openxmlformats.org/drawingml/2006/main">
            <a:ext uri="{FF2B5EF4-FFF2-40B4-BE49-F238E27FC236}">
              <a16:creationId xmlns:a16="http://schemas.microsoft.com/office/drawing/2014/main" id="{630B769B-51A7-451A-9A43-637B7128832F}"/>
            </a:ext>
          </a:extLst>
        </cdr:cNvPr>
        <cdr:cNvSpPr txBox="1"/>
      </cdr:nvSpPr>
      <cdr:spPr>
        <a:xfrm xmlns:a="http://schemas.openxmlformats.org/drawingml/2006/main">
          <a:off x="3385289" y="1137763"/>
          <a:ext cx="930897" cy="253793"/>
        </a:xfrm>
        <a:prstGeom xmlns:a="http://schemas.openxmlformats.org/drawingml/2006/main" prst="rect">
          <a:avLst/>
        </a:prstGeom>
        <a:solidFill xmlns:a="http://schemas.openxmlformats.org/drawingml/2006/main">
          <a:sysClr val="window" lastClr="FFFFFF"/>
        </a:solidFill>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en-US" altLang="ja-JP">
              <a:solidFill>
                <a:srgbClr val="CC0000"/>
              </a:solidFill>
              <a:effectLst/>
              <a:latin typeface="Century" panose="02040604050505020304" pitchFamily="18" charset="0"/>
            </a:rPr>
            <a:t>Industries</a:t>
          </a:r>
          <a:endParaRPr kumimoji="1" lang="ja-JP" altLang="en-US" sz="1000">
            <a:solidFill>
              <a:srgbClr val="CC0000"/>
            </a:solidFill>
            <a:latin typeface="Century" panose="02040604050505020304" pitchFamily="18" charset="0"/>
          </a:endParaRPr>
        </a:p>
      </cdr:txBody>
    </cdr:sp>
  </cdr:relSizeAnchor>
  <cdr:relSizeAnchor xmlns:cdr="http://schemas.openxmlformats.org/drawingml/2006/chartDrawing">
    <cdr:from>
      <cdr:x>0.23059</cdr:x>
      <cdr:y>0.49095</cdr:y>
    </cdr:from>
    <cdr:to>
      <cdr:x>0.35145</cdr:x>
      <cdr:y>0.52991</cdr:y>
    </cdr:to>
    <cdr:sp macro="" textlink="">
      <cdr:nvSpPr>
        <cdr:cNvPr id="12" name="テキスト ボックス 4">
          <a:extLst xmlns:a="http://schemas.openxmlformats.org/drawingml/2006/main">
            <a:ext uri="{FF2B5EF4-FFF2-40B4-BE49-F238E27FC236}">
              <a16:creationId xmlns:a16="http://schemas.microsoft.com/office/drawing/2014/main" id="{288C4780-7FB8-45BB-B70C-1598D8CE88AD}"/>
            </a:ext>
          </a:extLst>
        </cdr:cNvPr>
        <cdr:cNvSpPr txBox="1"/>
      </cdr:nvSpPr>
      <cdr:spPr>
        <a:xfrm xmlns:a="http://schemas.openxmlformats.org/drawingml/2006/main">
          <a:off x="2341460" y="3200400"/>
          <a:ext cx="1227240" cy="25399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en-US" altLang="ja-JP">
              <a:solidFill>
                <a:srgbClr val="669900"/>
              </a:solidFill>
              <a:effectLst/>
              <a:latin typeface="Century" panose="02040604050505020304" pitchFamily="18" charset="0"/>
            </a:rPr>
            <a:t>Transportation</a:t>
          </a:r>
          <a:r>
            <a:rPr kumimoji="1" lang="ja-JP" altLang="en-US" sz="1200">
              <a:solidFill>
                <a:srgbClr val="669900"/>
              </a:solidFill>
              <a:latin typeface="Century" panose="02040604050505020304" pitchFamily="18" charset="0"/>
            </a:rPr>
            <a:t>　</a:t>
          </a:r>
        </a:p>
      </cdr:txBody>
    </cdr:sp>
  </cdr:relSizeAnchor>
  <cdr:relSizeAnchor xmlns:cdr="http://schemas.openxmlformats.org/drawingml/2006/chartDrawing">
    <cdr:from>
      <cdr:x>0.17589</cdr:x>
      <cdr:y>0.62336</cdr:y>
    </cdr:from>
    <cdr:to>
      <cdr:x>0.28141</cdr:x>
      <cdr:y>0.66239</cdr:y>
    </cdr:to>
    <cdr:sp macro="" textlink="">
      <cdr:nvSpPr>
        <cdr:cNvPr id="13" name="テキスト ボックス 4">
          <a:extLst xmlns:a="http://schemas.openxmlformats.org/drawingml/2006/main">
            <a:ext uri="{FF2B5EF4-FFF2-40B4-BE49-F238E27FC236}">
              <a16:creationId xmlns:a16="http://schemas.microsoft.com/office/drawing/2014/main" id="{B7F8474A-6CC8-4D98-A62B-F5BF9B5674B4}"/>
            </a:ext>
          </a:extLst>
        </cdr:cNvPr>
        <cdr:cNvSpPr txBox="1"/>
      </cdr:nvSpPr>
      <cdr:spPr>
        <a:xfrm xmlns:a="http://schemas.openxmlformats.org/drawingml/2006/main">
          <a:off x="1771650" y="4044950"/>
          <a:ext cx="1062871" cy="2532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lnSpc>
              <a:spcPts val="1500"/>
            </a:lnSpc>
          </a:pPr>
          <a:r>
            <a:rPr lang="en-US" altLang="ja-JP">
              <a:solidFill>
                <a:srgbClr val="666699"/>
              </a:solidFill>
              <a:effectLst/>
              <a:latin typeface="Century" panose="02040604050505020304" pitchFamily="18" charset="0"/>
            </a:rPr>
            <a:t>Commercial </a:t>
          </a:r>
          <a:endParaRPr kumimoji="1" lang="en-US" altLang="ja-JP" sz="1000">
            <a:solidFill>
              <a:srgbClr val="666699"/>
            </a:solidFill>
            <a:latin typeface="Century" panose="02040604050505020304" pitchFamily="18" charset="0"/>
          </a:endParaRPr>
        </a:p>
      </cdr:txBody>
    </cdr:sp>
  </cdr:relSizeAnchor>
  <cdr:relSizeAnchor xmlns:cdr="http://schemas.openxmlformats.org/drawingml/2006/chartDrawing">
    <cdr:from>
      <cdr:x>0.51938</cdr:x>
      <cdr:y>0.65165</cdr:y>
    </cdr:from>
    <cdr:to>
      <cdr:x>0.6168</cdr:x>
      <cdr:y>0.68816</cdr:y>
    </cdr:to>
    <cdr:sp macro="" textlink="">
      <cdr:nvSpPr>
        <cdr:cNvPr id="14" name="テキスト ボックス 4">
          <a:extLst xmlns:a="http://schemas.openxmlformats.org/drawingml/2006/main">
            <a:ext uri="{FF2B5EF4-FFF2-40B4-BE49-F238E27FC236}">
              <a16:creationId xmlns:a16="http://schemas.microsoft.com/office/drawing/2014/main" id="{F84337E7-7D91-4240-8A99-B2AE8E05F6F6}"/>
            </a:ext>
          </a:extLst>
        </cdr:cNvPr>
        <cdr:cNvSpPr txBox="1"/>
      </cdr:nvSpPr>
      <cdr:spPr>
        <a:xfrm xmlns:a="http://schemas.openxmlformats.org/drawingml/2006/main">
          <a:off x="5231467" y="4228508"/>
          <a:ext cx="981269" cy="23691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en-US" altLang="ja-JP">
              <a:solidFill>
                <a:srgbClr val="0099CC"/>
              </a:solidFill>
              <a:effectLst/>
              <a:latin typeface="Century" panose="02040604050505020304" pitchFamily="18" charset="0"/>
            </a:rPr>
            <a:t>Residential</a:t>
          </a:r>
          <a:endParaRPr kumimoji="1" lang="ja-JP" altLang="en-US" sz="1100">
            <a:solidFill>
              <a:srgbClr val="0099CC"/>
            </a:solidFill>
            <a:latin typeface="Century" panose="02040604050505020304" pitchFamily="18" charset="0"/>
          </a:endParaRPr>
        </a:p>
      </cdr:txBody>
    </cdr:sp>
  </cdr:relSizeAnchor>
  <cdr:relSizeAnchor xmlns:cdr="http://schemas.openxmlformats.org/drawingml/2006/chartDrawing">
    <cdr:from>
      <cdr:x>0.18447</cdr:x>
      <cdr:y>0.69596</cdr:y>
    </cdr:from>
    <cdr:to>
      <cdr:x>0.4365</cdr:x>
      <cdr:y>0.75345</cdr:y>
    </cdr:to>
    <cdr:sp macro="" textlink="">
      <cdr:nvSpPr>
        <cdr:cNvPr id="15" name="テキスト ボックス 4">
          <a:extLst xmlns:a="http://schemas.openxmlformats.org/drawingml/2006/main">
            <a:ext uri="{FF2B5EF4-FFF2-40B4-BE49-F238E27FC236}">
              <a16:creationId xmlns:a16="http://schemas.microsoft.com/office/drawing/2014/main" id="{AEB43960-641A-468C-90F5-AEB791975E66}"/>
            </a:ext>
          </a:extLst>
        </cdr:cNvPr>
        <cdr:cNvSpPr txBox="1"/>
      </cdr:nvSpPr>
      <cdr:spPr>
        <a:xfrm xmlns:a="http://schemas.openxmlformats.org/drawingml/2006/main">
          <a:off x="1873104" y="4536878"/>
          <a:ext cx="2559196" cy="37476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en-US" altLang="ja-JP">
              <a:solidFill>
                <a:srgbClr val="336699"/>
              </a:solidFill>
              <a:effectLst/>
              <a:latin typeface="Century" panose="02040604050505020304" pitchFamily="18" charset="0"/>
            </a:rPr>
            <a:t>Energy Industries</a:t>
          </a:r>
          <a:br>
            <a:rPr lang="en-US" altLang="ja-JP">
              <a:solidFill>
                <a:srgbClr val="336699"/>
              </a:solidFill>
              <a:effectLst/>
              <a:latin typeface="Century" panose="02040604050505020304" pitchFamily="18" charset="0"/>
            </a:rPr>
          </a:br>
          <a:r>
            <a:rPr lang="en-US" altLang="ja-JP">
              <a:solidFill>
                <a:srgbClr val="336699"/>
              </a:solidFill>
              <a:effectLst/>
              <a:latin typeface="Century" panose="02040604050505020304" pitchFamily="18" charset="0"/>
            </a:rPr>
            <a:t> (Oil Refinery, Electric Power Plant)</a:t>
          </a:r>
          <a:endParaRPr kumimoji="1" lang="ja-JP" altLang="en-US" sz="1000">
            <a:solidFill>
              <a:srgbClr val="336699"/>
            </a:solidFill>
            <a:latin typeface="Century" panose="02040604050505020304" pitchFamily="18" charset="0"/>
          </a:endParaRPr>
        </a:p>
      </cdr:txBody>
    </cdr:sp>
  </cdr:relSizeAnchor>
  <cdr:relSizeAnchor xmlns:cdr="http://schemas.openxmlformats.org/drawingml/2006/chartDrawing">
    <cdr:from>
      <cdr:x>0.13991</cdr:x>
      <cdr:y>0.81824</cdr:y>
    </cdr:from>
    <cdr:to>
      <cdr:x>0.20011</cdr:x>
      <cdr:y>0.85194</cdr:y>
    </cdr:to>
    <cdr:sp macro="" textlink="">
      <cdr:nvSpPr>
        <cdr:cNvPr id="16" name="テキスト ボックス 1">
          <a:extLst xmlns:a="http://schemas.openxmlformats.org/drawingml/2006/main">
            <a:ext uri="{FF2B5EF4-FFF2-40B4-BE49-F238E27FC236}">
              <a16:creationId xmlns:a16="http://schemas.microsoft.com/office/drawing/2014/main" id="{CEDE7F61-C0C2-494E-8308-5CD614F037D8}"/>
            </a:ext>
          </a:extLst>
        </cdr:cNvPr>
        <cdr:cNvSpPr txBox="1"/>
      </cdr:nvSpPr>
      <cdr:spPr>
        <a:xfrm xmlns:a="http://schemas.openxmlformats.org/drawingml/2006/main">
          <a:off x="1420676" y="5334000"/>
          <a:ext cx="611324" cy="21965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lang="en-US" altLang="ja-JP">
              <a:solidFill>
                <a:schemeClr val="accent1">
                  <a:lumMod val="60000"/>
                  <a:lumOff val="40000"/>
                </a:schemeClr>
              </a:solidFill>
              <a:effectLst/>
              <a:latin typeface="Century" panose="02040604050505020304" pitchFamily="18" charset="0"/>
            </a:rPr>
            <a:t>Waste</a:t>
          </a:r>
          <a:endParaRPr kumimoji="1" lang="ja-JP" altLang="en-US" sz="1100">
            <a:solidFill>
              <a:schemeClr val="accent1">
                <a:lumMod val="60000"/>
                <a:lumOff val="40000"/>
              </a:schemeClr>
            </a:solidFill>
            <a:latin typeface="Century" panose="02040604050505020304" pitchFamily="18" charset="0"/>
          </a:endParaRPr>
        </a:p>
      </cdr:txBody>
    </cdr:sp>
  </cdr:relSizeAnchor>
  <cdr:relSizeAnchor xmlns:cdr="http://schemas.openxmlformats.org/drawingml/2006/chartDrawing">
    <cdr:from>
      <cdr:x>0.33273</cdr:x>
      <cdr:y>0.75988</cdr:y>
    </cdr:from>
    <cdr:to>
      <cdr:x>0.59043</cdr:x>
      <cdr:y>0.79536</cdr:y>
    </cdr:to>
    <cdr:sp macro="" textlink="">
      <cdr:nvSpPr>
        <cdr:cNvPr id="17" name="テキスト ボックス 1">
          <a:extLst xmlns:a="http://schemas.openxmlformats.org/drawingml/2006/main">
            <a:ext uri="{FF2B5EF4-FFF2-40B4-BE49-F238E27FC236}">
              <a16:creationId xmlns:a16="http://schemas.microsoft.com/office/drawing/2014/main" id="{1D4C1020-68FB-4862-8406-0A1805FF86FD}"/>
            </a:ext>
          </a:extLst>
        </cdr:cNvPr>
        <cdr:cNvSpPr txBox="1"/>
      </cdr:nvSpPr>
      <cdr:spPr>
        <a:xfrm xmlns:a="http://schemas.openxmlformats.org/drawingml/2006/main">
          <a:off x="3378648" y="4946651"/>
          <a:ext cx="2616659" cy="23097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en-US" altLang="ja-JP">
              <a:solidFill>
                <a:schemeClr val="accent6">
                  <a:lumMod val="75000"/>
                </a:schemeClr>
              </a:solidFill>
              <a:effectLst/>
              <a:latin typeface="Century" panose="02040604050505020304" pitchFamily="18" charset="0"/>
            </a:rPr>
            <a:t>Industrial Processes and Product Use</a:t>
          </a:r>
          <a:endParaRPr kumimoji="1" lang="ja-JP" altLang="en-US" sz="1100">
            <a:solidFill>
              <a:schemeClr val="accent6">
                <a:lumMod val="75000"/>
              </a:schemeClr>
            </a:solidFill>
            <a:latin typeface="Century" panose="02040604050505020304" pitchFamily="18" charset="0"/>
          </a:endParaRPr>
        </a:p>
      </cdr:txBody>
    </cdr:sp>
  </cdr:relSizeAnchor>
  <cdr:relSizeAnchor xmlns:cdr="http://schemas.openxmlformats.org/drawingml/2006/chartDrawing">
    <cdr:from>
      <cdr:x>0.65412</cdr:x>
      <cdr:y>0.13443</cdr:y>
    </cdr:from>
    <cdr:to>
      <cdr:x>0.99375</cdr:x>
      <cdr:y>0.18118</cdr:y>
    </cdr:to>
    <cdr:sp macro="" textlink="">
      <cdr:nvSpPr>
        <cdr:cNvPr id="27" name="テキスト ボックス 1">
          <a:extLst xmlns:a="http://schemas.openxmlformats.org/drawingml/2006/main">
            <a:ext uri="{FF2B5EF4-FFF2-40B4-BE49-F238E27FC236}">
              <a16:creationId xmlns:a16="http://schemas.microsoft.com/office/drawing/2014/main" id="{8D5BE5D7-81E5-409D-AE0D-74A5F1CB3ED2}"/>
            </a:ext>
          </a:extLst>
        </cdr:cNvPr>
        <cdr:cNvSpPr txBox="1"/>
      </cdr:nvSpPr>
      <cdr:spPr>
        <a:xfrm xmlns:a="http://schemas.openxmlformats.org/drawingml/2006/main">
          <a:off x="6642100" y="876300"/>
          <a:ext cx="3448611" cy="30477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altLang="ja-JP" sz="1100" b="0" i="0">
              <a:solidFill>
                <a:schemeClr val="tx1"/>
              </a:solidFill>
              <a:effectLst/>
              <a:latin typeface="Century" panose="02040604050505020304" pitchFamily="18" charset="0"/>
              <a:ea typeface="+mn-ea"/>
              <a:cs typeface="+mn-cs"/>
            </a:rPr>
            <a:t>(   ): Comparison of FY2017 and FY2005/FY2013</a:t>
          </a:r>
          <a:endParaRPr lang="ja-JP" altLang="ja-JP" sz="1050">
            <a:effectLst/>
            <a:latin typeface="Century" panose="02040604050505020304" pitchFamily="18" charset="0"/>
          </a:endParaRPr>
        </a:p>
      </cdr:txBody>
    </cdr:sp>
  </cdr:relSizeAnchor>
  <cdr:relSizeAnchor xmlns:cdr="http://schemas.openxmlformats.org/drawingml/2006/chartDrawing">
    <cdr:from>
      <cdr:x>0.14819</cdr:x>
      <cdr:y>0.84747</cdr:y>
    </cdr:from>
    <cdr:to>
      <cdr:x>0.39772</cdr:x>
      <cdr:y>0.88204</cdr:y>
    </cdr:to>
    <cdr:sp macro="" textlink="">
      <cdr:nvSpPr>
        <cdr:cNvPr id="2" name="テキスト ボックス 1">
          <a:extLst xmlns:a="http://schemas.openxmlformats.org/drawingml/2006/main">
            <a:ext uri="{FF2B5EF4-FFF2-40B4-BE49-F238E27FC236}">
              <a16:creationId xmlns:a16="http://schemas.microsoft.com/office/drawing/2014/main" id="{890C1CB3-2D85-41ED-BF5C-142975339F9C}"/>
            </a:ext>
          </a:extLst>
        </cdr:cNvPr>
        <cdr:cNvSpPr txBox="1"/>
      </cdr:nvSpPr>
      <cdr:spPr>
        <a:xfrm xmlns:a="http://schemas.openxmlformats.org/drawingml/2006/main">
          <a:off x="1504796" y="5524516"/>
          <a:ext cx="2533781" cy="2253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altLang="ja-JP" sz="1100">
              <a:solidFill>
                <a:srgbClr val="006600"/>
              </a:solidFill>
              <a:latin typeface="Century" panose="02040604050505020304" pitchFamily="18" charset="0"/>
            </a:rPr>
            <a:t>Other (Agriculture and indirect CO2, etc.)</a:t>
          </a:r>
          <a:endParaRPr lang="ja-JP" altLang="en-US" sz="1100">
            <a:solidFill>
              <a:srgbClr val="006600"/>
            </a:solidFill>
            <a:latin typeface="Century" panose="02040604050505020304" pitchFamily="18" charset="0"/>
          </a:endParaRPr>
        </a:p>
      </cdr:txBody>
    </cdr:sp>
  </cdr:relSizeAnchor>
  <cdr:relSizeAnchor xmlns:cdr="http://schemas.openxmlformats.org/drawingml/2006/chartDrawing">
    <cdr:from>
      <cdr:x>0.46339</cdr:x>
      <cdr:y>0.14042</cdr:y>
    </cdr:from>
    <cdr:to>
      <cdr:x>0.71659</cdr:x>
      <cdr:y>0.25059</cdr:y>
    </cdr:to>
    <cdr:sp macro="" textlink="">
      <cdr:nvSpPr>
        <cdr:cNvPr id="3" name="テキスト ボックス 2">
          <a:extLst xmlns:a="http://schemas.openxmlformats.org/drawingml/2006/main">
            <a:ext uri="{FF2B5EF4-FFF2-40B4-BE49-F238E27FC236}">
              <a16:creationId xmlns:a16="http://schemas.microsoft.com/office/drawing/2014/main" id="{87954695-BFFA-40C6-B3C7-B20FB26B1B05}"/>
            </a:ext>
          </a:extLst>
        </cdr:cNvPr>
        <cdr:cNvSpPr txBox="1"/>
      </cdr:nvSpPr>
      <cdr:spPr>
        <a:xfrm xmlns:a="http://schemas.openxmlformats.org/drawingml/2006/main">
          <a:off x="3884840" y="884464"/>
          <a:ext cx="2122714" cy="6939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0.80911</cdr:x>
      <cdr:y>0.27652</cdr:y>
    </cdr:from>
    <cdr:to>
      <cdr:x>0.95681</cdr:x>
      <cdr:y>0.33485</cdr:y>
    </cdr:to>
    <cdr:sp macro="" textlink="">
      <cdr:nvSpPr>
        <cdr:cNvPr id="4" name="テキスト ボックス 3">
          <a:extLst xmlns:a="http://schemas.openxmlformats.org/drawingml/2006/main">
            <a:ext uri="{FF2B5EF4-FFF2-40B4-BE49-F238E27FC236}">
              <a16:creationId xmlns:a16="http://schemas.microsoft.com/office/drawing/2014/main" id="{BA0569FB-6286-42AE-8E83-A36A9EA9068D}"/>
            </a:ext>
          </a:extLst>
        </cdr:cNvPr>
        <cdr:cNvSpPr txBox="1"/>
      </cdr:nvSpPr>
      <cdr:spPr>
        <a:xfrm xmlns:a="http://schemas.openxmlformats.org/drawingml/2006/main">
          <a:off x="6783161" y="1741714"/>
          <a:ext cx="1238250" cy="3673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userShapes>
</file>

<file path=xl/drawings/drawing15.xml><?xml version="1.0" encoding="utf-8"?>
<xdr:wsDr xmlns:xdr="http://schemas.openxmlformats.org/drawingml/2006/spreadsheetDrawing" xmlns:a="http://schemas.openxmlformats.org/drawingml/2006/main">
  <xdr:twoCellAnchor editAs="absolute">
    <xdr:from>
      <xdr:col>10</xdr:col>
      <xdr:colOff>331934</xdr:colOff>
      <xdr:row>39</xdr:row>
      <xdr:rowOff>126675</xdr:rowOff>
    </xdr:from>
    <xdr:to>
      <xdr:col>16</xdr:col>
      <xdr:colOff>425077</xdr:colOff>
      <xdr:row>57</xdr:row>
      <xdr:rowOff>96465</xdr:rowOff>
    </xdr:to>
    <xdr:graphicFrame macro="">
      <xdr:nvGraphicFramePr>
        <xdr:cNvPr id="3" name="Chart 1">
          <a:extLst>
            <a:ext uri="{FF2B5EF4-FFF2-40B4-BE49-F238E27FC236}">
              <a16:creationId xmlns:a16="http://schemas.microsoft.com/office/drawing/2014/main" id="{8F6423F1-98F6-4167-A362-C573162FEB8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10</xdr:col>
      <xdr:colOff>405742</xdr:colOff>
      <xdr:row>21</xdr:row>
      <xdr:rowOff>177939</xdr:rowOff>
    </xdr:from>
    <xdr:to>
      <xdr:col>16</xdr:col>
      <xdr:colOff>640744</xdr:colOff>
      <xdr:row>39</xdr:row>
      <xdr:rowOff>103795</xdr:rowOff>
    </xdr:to>
    <xdr:graphicFrame macro="">
      <xdr:nvGraphicFramePr>
        <xdr:cNvPr id="4" name="Chart 1">
          <a:extLst>
            <a:ext uri="{FF2B5EF4-FFF2-40B4-BE49-F238E27FC236}">
              <a16:creationId xmlns:a16="http://schemas.microsoft.com/office/drawing/2014/main" id="{05DBFDB6-A099-40B5-ACA2-7B6EF52F62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9</xdr:col>
      <xdr:colOff>147482</xdr:colOff>
      <xdr:row>0</xdr:row>
      <xdr:rowOff>23625</xdr:rowOff>
    </xdr:from>
    <xdr:to>
      <xdr:col>17</xdr:col>
      <xdr:colOff>70084</xdr:colOff>
      <xdr:row>22</xdr:row>
      <xdr:rowOff>184480</xdr:rowOff>
    </xdr:to>
    <xdr:graphicFrame macro="">
      <xdr:nvGraphicFramePr>
        <xdr:cNvPr id="5" name="Chart 1">
          <a:extLst>
            <a:ext uri="{FF2B5EF4-FFF2-40B4-BE49-F238E27FC236}">
              <a16:creationId xmlns:a16="http://schemas.microsoft.com/office/drawing/2014/main" id="{1918C7D6-D0E7-4084-A2E9-AC97FA5EF34B}"/>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27</xdr:col>
      <xdr:colOff>53133</xdr:colOff>
      <xdr:row>42</xdr:row>
      <xdr:rowOff>101087</xdr:rowOff>
    </xdr:from>
    <xdr:to>
      <xdr:col>34</xdr:col>
      <xdr:colOff>239897</xdr:colOff>
      <xdr:row>62</xdr:row>
      <xdr:rowOff>152121</xdr:rowOff>
    </xdr:to>
    <xdr:graphicFrame macro="">
      <xdr:nvGraphicFramePr>
        <xdr:cNvPr id="9" name="Chart 1">
          <a:extLst>
            <a:ext uri="{FF2B5EF4-FFF2-40B4-BE49-F238E27FC236}">
              <a16:creationId xmlns:a16="http://schemas.microsoft.com/office/drawing/2014/main" id="{3124ACF2-B2ED-4427-BBA1-9D438BD7B2A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26</xdr:col>
      <xdr:colOff>491427</xdr:colOff>
      <xdr:row>0</xdr:row>
      <xdr:rowOff>114768</xdr:rowOff>
    </xdr:from>
    <xdr:to>
      <xdr:col>34</xdr:col>
      <xdr:colOff>547456</xdr:colOff>
      <xdr:row>23</xdr:row>
      <xdr:rowOff>121492</xdr:rowOff>
    </xdr:to>
    <xdr:graphicFrame macro="">
      <xdr:nvGraphicFramePr>
        <xdr:cNvPr id="10" name="Chart 1">
          <a:extLst>
            <a:ext uri="{FF2B5EF4-FFF2-40B4-BE49-F238E27FC236}">
              <a16:creationId xmlns:a16="http://schemas.microsoft.com/office/drawing/2014/main" id="{05D37B53-4D74-424B-9F05-75FB6ADEA4A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27</xdr:col>
      <xdr:colOff>23908</xdr:colOff>
      <xdr:row>22</xdr:row>
      <xdr:rowOff>184569</xdr:rowOff>
    </xdr:from>
    <xdr:to>
      <xdr:col>34</xdr:col>
      <xdr:colOff>259232</xdr:colOff>
      <xdr:row>42</xdr:row>
      <xdr:rowOff>154547</xdr:rowOff>
    </xdr:to>
    <xdr:graphicFrame macro="">
      <xdr:nvGraphicFramePr>
        <xdr:cNvPr id="12" name="Chart 1">
          <a:extLst>
            <a:ext uri="{FF2B5EF4-FFF2-40B4-BE49-F238E27FC236}">
              <a16:creationId xmlns:a16="http://schemas.microsoft.com/office/drawing/2014/main" id="{CE12808D-C7EB-4CDB-949A-F9DF286F914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0.60151</cdr:x>
      <cdr:y>0.19242</cdr:y>
    </cdr:from>
    <cdr:to>
      <cdr:x>0.74109</cdr:x>
      <cdr:y>0.22174</cdr:y>
    </cdr:to>
    <cdr:sp macro="" textlink="">
      <cdr:nvSpPr>
        <cdr:cNvPr id="387082" name="Line 10">
          <a:extLst xmlns:a="http://schemas.openxmlformats.org/drawingml/2006/main">
            <a:ext uri="{FF2B5EF4-FFF2-40B4-BE49-F238E27FC236}">
              <a16:creationId xmlns:a16="http://schemas.microsoft.com/office/drawing/2014/main" id="{D0C7E859-EC9B-420E-B6A3-7C282B594DCA}"/>
            </a:ext>
          </a:extLst>
        </cdr:cNvPr>
        <cdr:cNvSpPr>
          <a:spLocks xmlns:a="http://schemas.openxmlformats.org/drawingml/2006/main" noChangeShapeType="1"/>
        </cdr:cNvSpPr>
      </cdr:nvSpPr>
      <cdr:spPr bwMode="auto">
        <a:xfrm xmlns:a="http://schemas.openxmlformats.org/drawingml/2006/main" flipV="1">
          <a:off x="2544849" y="687664"/>
          <a:ext cx="590551" cy="10477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0.51183</cdr:x>
      <cdr:y>0.1363</cdr:y>
    </cdr:from>
    <cdr:to>
      <cdr:x>0.54274</cdr:x>
      <cdr:y>0.21868</cdr:y>
    </cdr:to>
    <cdr:sp macro="" textlink="">
      <cdr:nvSpPr>
        <cdr:cNvPr id="387083" name="Line 11">
          <a:extLst xmlns:a="http://schemas.openxmlformats.org/drawingml/2006/main">
            <a:ext uri="{FF2B5EF4-FFF2-40B4-BE49-F238E27FC236}">
              <a16:creationId xmlns:a16="http://schemas.microsoft.com/office/drawing/2014/main" id="{4550A753-5B44-4637-8C1D-CA729198C895}"/>
            </a:ext>
          </a:extLst>
        </cdr:cNvPr>
        <cdr:cNvSpPr>
          <a:spLocks xmlns:a="http://schemas.openxmlformats.org/drawingml/2006/main" noChangeShapeType="1"/>
        </cdr:cNvSpPr>
      </cdr:nvSpPr>
      <cdr:spPr bwMode="auto">
        <a:xfrm xmlns:a="http://schemas.openxmlformats.org/drawingml/2006/main" flipV="1">
          <a:off x="2168379" y="492449"/>
          <a:ext cx="130969" cy="29765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0.4214</cdr:x>
      <cdr:y>0.14445</cdr:y>
    </cdr:from>
    <cdr:to>
      <cdr:x>0.48206</cdr:x>
      <cdr:y>0.20854</cdr:y>
    </cdr:to>
    <cdr:sp macro="" textlink="">
      <cdr:nvSpPr>
        <cdr:cNvPr id="387084" name="Line 12">
          <a:extLst xmlns:a="http://schemas.openxmlformats.org/drawingml/2006/main">
            <a:ext uri="{FF2B5EF4-FFF2-40B4-BE49-F238E27FC236}">
              <a16:creationId xmlns:a16="http://schemas.microsoft.com/office/drawing/2014/main" id="{DF3B43EF-8663-4F22-A5D4-E1C31DD38D14}"/>
            </a:ext>
          </a:extLst>
        </cdr:cNvPr>
        <cdr:cNvSpPr>
          <a:spLocks xmlns:a="http://schemas.openxmlformats.org/drawingml/2006/main" noChangeShapeType="1"/>
        </cdr:cNvSpPr>
      </cdr:nvSpPr>
      <cdr:spPr bwMode="auto">
        <a:xfrm xmlns:a="http://schemas.openxmlformats.org/drawingml/2006/main" flipH="1" flipV="1">
          <a:off x="1782848" y="516216"/>
          <a:ext cx="256638" cy="2290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0.36288</cdr:x>
      <cdr:y>0.21868</cdr:y>
    </cdr:from>
    <cdr:to>
      <cdr:x>0.43266</cdr:x>
      <cdr:y>0.22707</cdr:y>
    </cdr:to>
    <cdr:sp macro="" textlink="">
      <cdr:nvSpPr>
        <cdr:cNvPr id="387085" name="Line 13">
          <a:extLst xmlns:a="http://schemas.openxmlformats.org/drawingml/2006/main">
            <a:ext uri="{FF2B5EF4-FFF2-40B4-BE49-F238E27FC236}">
              <a16:creationId xmlns:a16="http://schemas.microsoft.com/office/drawing/2014/main" id="{EF14C674-BC20-46EE-85B4-9BC7F8BFF20F}"/>
            </a:ext>
          </a:extLst>
        </cdr:cNvPr>
        <cdr:cNvSpPr>
          <a:spLocks xmlns:a="http://schemas.openxmlformats.org/drawingml/2006/main" noChangeShapeType="1"/>
        </cdr:cNvSpPr>
      </cdr:nvSpPr>
      <cdr:spPr bwMode="auto">
        <a:xfrm xmlns:a="http://schemas.openxmlformats.org/drawingml/2006/main" flipH="1" flipV="1">
          <a:off x="1537347" y="790107"/>
          <a:ext cx="295623" cy="3032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0.20269</cdr:x>
      <cdr:y>0.38795</cdr:y>
    </cdr:from>
    <cdr:to>
      <cdr:x>0.29411</cdr:x>
      <cdr:y>0.40321</cdr:y>
    </cdr:to>
    <cdr:sp macro="" textlink="">
      <cdr:nvSpPr>
        <cdr:cNvPr id="387086" name="Line 14">
          <a:extLst xmlns:a="http://schemas.openxmlformats.org/drawingml/2006/main">
            <a:ext uri="{FF2B5EF4-FFF2-40B4-BE49-F238E27FC236}">
              <a16:creationId xmlns:a16="http://schemas.microsoft.com/office/drawing/2014/main" id="{E4154A7B-51EC-4B40-8258-520ECB49E207}"/>
            </a:ext>
          </a:extLst>
        </cdr:cNvPr>
        <cdr:cNvSpPr>
          <a:spLocks xmlns:a="http://schemas.openxmlformats.org/drawingml/2006/main" noChangeShapeType="1"/>
        </cdr:cNvSpPr>
      </cdr:nvSpPr>
      <cdr:spPr bwMode="auto">
        <a:xfrm xmlns:a="http://schemas.openxmlformats.org/drawingml/2006/main" flipH="1">
          <a:off x="858691" y="1401712"/>
          <a:ext cx="387314" cy="5514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0.21989</cdr:x>
      <cdr:y>0.60093</cdr:y>
    </cdr:from>
    <cdr:to>
      <cdr:x>0.27295</cdr:x>
      <cdr:y>0.64115</cdr:y>
    </cdr:to>
    <cdr:sp macro="" textlink="">
      <cdr:nvSpPr>
        <cdr:cNvPr id="387087" name="Line 15">
          <a:extLst xmlns:a="http://schemas.openxmlformats.org/drawingml/2006/main">
            <a:ext uri="{FF2B5EF4-FFF2-40B4-BE49-F238E27FC236}">
              <a16:creationId xmlns:a16="http://schemas.microsoft.com/office/drawing/2014/main" id="{C653E2A8-ED69-40EE-A51E-43B6EB8AEEA5}"/>
            </a:ext>
          </a:extLst>
        </cdr:cNvPr>
        <cdr:cNvSpPr>
          <a:spLocks xmlns:a="http://schemas.openxmlformats.org/drawingml/2006/main" noChangeShapeType="1"/>
        </cdr:cNvSpPr>
      </cdr:nvSpPr>
      <cdr:spPr bwMode="auto">
        <a:xfrm xmlns:a="http://schemas.openxmlformats.org/drawingml/2006/main" flipH="1">
          <a:off x="931572" y="2171231"/>
          <a:ext cx="224776" cy="14531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0.35386</cdr:x>
      <cdr:y>0.78411</cdr:y>
    </cdr:from>
    <cdr:to>
      <cdr:x>0.39888</cdr:x>
      <cdr:y>0.82676</cdr:y>
    </cdr:to>
    <cdr:sp macro="" textlink="">
      <cdr:nvSpPr>
        <cdr:cNvPr id="387088" name="Line 16">
          <a:extLst xmlns:a="http://schemas.openxmlformats.org/drawingml/2006/main">
            <a:ext uri="{FF2B5EF4-FFF2-40B4-BE49-F238E27FC236}">
              <a16:creationId xmlns:a16="http://schemas.microsoft.com/office/drawing/2014/main" id="{29D540CA-07A9-44D1-A42B-C32A174C6177}"/>
            </a:ext>
          </a:extLst>
        </cdr:cNvPr>
        <cdr:cNvSpPr>
          <a:spLocks xmlns:a="http://schemas.openxmlformats.org/drawingml/2006/main" noChangeShapeType="1"/>
        </cdr:cNvSpPr>
      </cdr:nvSpPr>
      <cdr:spPr bwMode="auto">
        <a:xfrm xmlns:a="http://schemas.openxmlformats.org/drawingml/2006/main" flipH="1">
          <a:off x="1497099" y="2802204"/>
          <a:ext cx="190489" cy="15241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0.77261</cdr:x>
      <cdr:y>0.5469</cdr:y>
    </cdr:from>
    <cdr:to>
      <cdr:x>0.82016</cdr:x>
      <cdr:y>0.55078</cdr:y>
    </cdr:to>
    <cdr:sp macro="" textlink="">
      <cdr:nvSpPr>
        <cdr:cNvPr id="387089" name="Line 17">
          <a:extLst xmlns:a="http://schemas.openxmlformats.org/drawingml/2006/main">
            <a:ext uri="{FF2B5EF4-FFF2-40B4-BE49-F238E27FC236}">
              <a16:creationId xmlns:a16="http://schemas.microsoft.com/office/drawing/2014/main" id="{632AF264-A3D6-43FB-8D3C-CCB700C8EED5}"/>
            </a:ext>
          </a:extLst>
        </cdr:cNvPr>
        <cdr:cNvSpPr>
          <a:spLocks xmlns:a="http://schemas.openxmlformats.org/drawingml/2006/main" noChangeShapeType="1"/>
        </cdr:cNvSpPr>
      </cdr:nvSpPr>
      <cdr:spPr bwMode="auto">
        <a:xfrm xmlns:a="http://schemas.openxmlformats.org/drawingml/2006/main" flipH="1" flipV="1">
          <a:off x="3268748" y="1954491"/>
          <a:ext cx="201163" cy="1385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0.65553</cdr:x>
      <cdr:y>0.86579</cdr:y>
    </cdr:from>
    <cdr:to>
      <cdr:x>0.9212</cdr:x>
      <cdr:y>0.93869</cdr:y>
    </cdr:to>
    <cdr:sp macro="" textlink="">
      <cdr:nvSpPr>
        <cdr:cNvPr id="19" name="テキスト ボックス 1">
          <a:extLst xmlns:a="http://schemas.openxmlformats.org/drawingml/2006/main">
            <a:ext uri="{FF2B5EF4-FFF2-40B4-BE49-F238E27FC236}">
              <a16:creationId xmlns:a16="http://schemas.microsoft.com/office/drawing/2014/main" id="{0D6782BE-DD2A-4E17-A071-E34441F3F1B0}"/>
            </a:ext>
          </a:extLst>
        </cdr:cNvPr>
        <cdr:cNvSpPr txBox="1"/>
      </cdr:nvSpPr>
      <cdr:spPr>
        <a:xfrm xmlns:a="http://schemas.openxmlformats.org/drawingml/2006/main">
          <a:off x="2773397" y="3094123"/>
          <a:ext cx="1124002" cy="260526"/>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ja-JP" altLang="en-US" sz="800"/>
            <a:t>（　）：電気・熱配分前</a:t>
          </a:r>
        </a:p>
      </cdr:txBody>
    </cdr:sp>
  </cdr:relSizeAnchor>
  <cdr:relSizeAnchor xmlns:cdr="http://schemas.openxmlformats.org/drawingml/2006/chartDrawing">
    <cdr:from>
      <cdr:x>0.39595</cdr:x>
      <cdr:y>0.2923</cdr:y>
    </cdr:from>
    <cdr:to>
      <cdr:x>0.63744</cdr:x>
      <cdr:y>0.36696</cdr:y>
    </cdr:to>
    <cdr:sp macro="" textlink="">
      <cdr:nvSpPr>
        <cdr:cNvPr id="20" name="テキスト ボックス 1">
          <a:extLst xmlns:a="http://schemas.openxmlformats.org/drawingml/2006/main">
            <a:ext uri="{FF2B5EF4-FFF2-40B4-BE49-F238E27FC236}">
              <a16:creationId xmlns:a16="http://schemas.microsoft.com/office/drawing/2014/main" id="{6D1E0F4B-3230-4A8E-9C46-5DD376F44877}"/>
            </a:ext>
          </a:extLst>
        </cdr:cNvPr>
        <cdr:cNvSpPr txBox="1"/>
      </cdr:nvSpPr>
      <cdr:spPr>
        <a:xfrm xmlns:a="http://schemas.openxmlformats.org/drawingml/2006/main">
          <a:off x="1677456" y="1056125"/>
          <a:ext cx="1023077" cy="26975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latin typeface="HGP創英角ｺﾞｼｯｸUB" pitchFamily="50" charset="-128"/>
              <a:ea typeface="HGP創英角ｺﾞｼｯｸUB" pitchFamily="50" charset="-128"/>
            </a:rPr>
            <a:t>電気・熱配分前</a:t>
          </a:r>
        </a:p>
      </cdr:txBody>
    </cdr:sp>
  </cdr:relSizeAnchor>
  <cdr:relSizeAnchor xmlns:cdr="http://schemas.openxmlformats.org/drawingml/2006/chartDrawing">
    <cdr:from>
      <cdr:x>0.38446</cdr:x>
      <cdr:y>0.21888</cdr:y>
    </cdr:from>
    <cdr:to>
      <cdr:x>0.6262</cdr:x>
      <cdr:y>0.29117</cdr:y>
    </cdr:to>
    <cdr:sp macro="" textlink="">
      <cdr:nvSpPr>
        <cdr:cNvPr id="21" name="テキスト ボックス 1">
          <a:extLst xmlns:a="http://schemas.openxmlformats.org/drawingml/2006/main">
            <a:ext uri="{FF2B5EF4-FFF2-40B4-BE49-F238E27FC236}">
              <a16:creationId xmlns:a16="http://schemas.microsoft.com/office/drawing/2014/main" id="{FA562635-8B5B-4075-B5DA-66B85C39BEA7}"/>
            </a:ext>
          </a:extLst>
        </cdr:cNvPr>
        <cdr:cNvSpPr txBox="1"/>
      </cdr:nvSpPr>
      <cdr:spPr>
        <a:xfrm xmlns:a="http://schemas.openxmlformats.org/drawingml/2006/main">
          <a:off x="1628764" y="790829"/>
          <a:ext cx="1024136" cy="26121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latin typeface="HGP創英角ｺﾞｼｯｸUB" pitchFamily="50" charset="-128"/>
              <a:ea typeface="HGP創英角ｺﾞｼｯｸUB" pitchFamily="50" charset="-128"/>
            </a:rPr>
            <a:t>電気・熱配分後</a:t>
          </a:r>
        </a:p>
      </cdr:txBody>
    </cdr:sp>
  </cdr:relSizeAnchor>
  <cdr:relSizeAnchor xmlns:cdr="http://schemas.openxmlformats.org/drawingml/2006/chartDrawing">
    <cdr:from>
      <cdr:x>0.37497</cdr:x>
      <cdr:y>0.41772</cdr:y>
    </cdr:from>
    <cdr:to>
      <cdr:x>0.66414</cdr:x>
      <cdr:y>0.48554</cdr:y>
    </cdr:to>
    <cdr:sp macro="" textlink="">
      <cdr:nvSpPr>
        <cdr:cNvPr id="22" name="テキスト ボックス 2">
          <a:extLst xmlns:a="http://schemas.openxmlformats.org/drawingml/2006/main">
            <a:ext uri="{FF2B5EF4-FFF2-40B4-BE49-F238E27FC236}">
              <a16:creationId xmlns:a16="http://schemas.microsoft.com/office/drawing/2014/main" id="{0E85A9E2-C1DB-4F94-8407-FB28EA390659}"/>
            </a:ext>
          </a:extLst>
        </cdr:cNvPr>
        <cdr:cNvSpPr txBox="1"/>
      </cdr:nvSpPr>
      <cdr:spPr>
        <a:xfrm xmlns:a="http://schemas.openxmlformats.org/drawingml/2006/main">
          <a:off x="1586425" y="1492823"/>
          <a:ext cx="1223412" cy="24237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ja-JP" sz="900" b="1">
              <a:solidFill>
                <a:schemeClr val="tx1"/>
              </a:solidFill>
              <a:effectLst/>
              <a:latin typeface="+mn-lt"/>
              <a:ea typeface="+mn-ea"/>
              <a:cs typeface="+mn-cs"/>
            </a:rPr>
            <a:t>二酸化炭素総排出量</a:t>
          </a:r>
          <a:endParaRPr lang="ja-JP" altLang="ja-JP" sz="900" b="1">
            <a:effectLst/>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0.59497</cdr:x>
      <cdr:y>0.18783</cdr:y>
    </cdr:from>
    <cdr:to>
      <cdr:x>0.7526</cdr:x>
      <cdr:y>0.21354</cdr:y>
    </cdr:to>
    <cdr:sp macro="" textlink="">
      <cdr:nvSpPr>
        <cdr:cNvPr id="387082" name="Line 10">
          <a:extLst xmlns:a="http://schemas.openxmlformats.org/drawingml/2006/main">
            <a:ext uri="{FF2B5EF4-FFF2-40B4-BE49-F238E27FC236}">
              <a16:creationId xmlns:a16="http://schemas.microsoft.com/office/drawing/2014/main" id="{D0C7E859-EC9B-420E-B6A3-7C282B594DCA}"/>
            </a:ext>
          </a:extLst>
        </cdr:cNvPr>
        <cdr:cNvSpPr>
          <a:spLocks xmlns:a="http://schemas.openxmlformats.org/drawingml/2006/main" noChangeShapeType="1"/>
        </cdr:cNvSpPr>
      </cdr:nvSpPr>
      <cdr:spPr bwMode="auto">
        <a:xfrm xmlns:a="http://schemas.openxmlformats.org/drawingml/2006/main" flipV="1">
          <a:off x="2588489" y="676275"/>
          <a:ext cx="685781" cy="9256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0.50302</cdr:x>
      <cdr:y>0.12445</cdr:y>
    </cdr:from>
    <cdr:to>
      <cdr:x>0.54909</cdr:x>
      <cdr:y>0.19841</cdr:y>
    </cdr:to>
    <cdr:sp macro="" textlink="">
      <cdr:nvSpPr>
        <cdr:cNvPr id="387083" name="Line 11">
          <a:extLst xmlns:a="http://schemas.openxmlformats.org/drawingml/2006/main">
            <a:ext uri="{FF2B5EF4-FFF2-40B4-BE49-F238E27FC236}">
              <a16:creationId xmlns:a16="http://schemas.microsoft.com/office/drawing/2014/main" id="{4550A753-5B44-4637-8C1D-CA729198C895}"/>
            </a:ext>
          </a:extLst>
        </cdr:cNvPr>
        <cdr:cNvSpPr>
          <a:spLocks xmlns:a="http://schemas.openxmlformats.org/drawingml/2006/main" noChangeShapeType="1"/>
        </cdr:cNvSpPr>
      </cdr:nvSpPr>
      <cdr:spPr bwMode="auto">
        <a:xfrm xmlns:a="http://schemas.openxmlformats.org/drawingml/2006/main" flipV="1">
          <a:off x="2202411" y="453091"/>
          <a:ext cx="201722" cy="26924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0.4439</cdr:x>
      <cdr:y>0.14286</cdr:y>
    </cdr:from>
    <cdr:to>
      <cdr:x>0.47455</cdr:x>
      <cdr:y>0.19531</cdr:y>
    </cdr:to>
    <cdr:sp macro="" textlink="">
      <cdr:nvSpPr>
        <cdr:cNvPr id="387084" name="Line 12">
          <a:extLst xmlns:a="http://schemas.openxmlformats.org/drawingml/2006/main">
            <a:ext uri="{FF2B5EF4-FFF2-40B4-BE49-F238E27FC236}">
              <a16:creationId xmlns:a16="http://schemas.microsoft.com/office/drawing/2014/main" id="{DF3B43EF-8663-4F22-A5D4-E1C31DD38D14}"/>
            </a:ext>
          </a:extLst>
        </cdr:cNvPr>
        <cdr:cNvSpPr>
          <a:spLocks xmlns:a="http://schemas.openxmlformats.org/drawingml/2006/main" noChangeShapeType="1"/>
        </cdr:cNvSpPr>
      </cdr:nvSpPr>
      <cdr:spPr bwMode="auto">
        <a:xfrm xmlns:a="http://schemas.openxmlformats.org/drawingml/2006/main" flipH="1" flipV="1">
          <a:off x="1931245" y="514349"/>
          <a:ext cx="133330" cy="18885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0.28189</cdr:x>
      <cdr:y>0.2037</cdr:y>
    </cdr:from>
    <cdr:to>
      <cdr:x>0.43296</cdr:x>
      <cdr:y>0.21164</cdr:y>
    </cdr:to>
    <cdr:sp macro="" textlink="">
      <cdr:nvSpPr>
        <cdr:cNvPr id="387085" name="Line 13">
          <a:extLst xmlns:a="http://schemas.openxmlformats.org/drawingml/2006/main">
            <a:ext uri="{FF2B5EF4-FFF2-40B4-BE49-F238E27FC236}">
              <a16:creationId xmlns:a16="http://schemas.microsoft.com/office/drawing/2014/main" id="{EF14C674-BC20-46EE-85B4-9BC7F8BFF20F}"/>
            </a:ext>
          </a:extLst>
        </cdr:cNvPr>
        <cdr:cNvSpPr>
          <a:spLocks xmlns:a="http://schemas.openxmlformats.org/drawingml/2006/main" noChangeShapeType="1"/>
        </cdr:cNvSpPr>
      </cdr:nvSpPr>
      <cdr:spPr bwMode="auto">
        <a:xfrm xmlns:a="http://schemas.openxmlformats.org/drawingml/2006/main" flipH="1" flipV="1">
          <a:off x="1226393" y="733424"/>
          <a:ext cx="657226" cy="2857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0.19717</cdr:x>
      <cdr:y>0.36046</cdr:y>
    </cdr:from>
    <cdr:to>
      <cdr:x>0.28037</cdr:x>
      <cdr:y>0.38439</cdr:y>
    </cdr:to>
    <cdr:sp macro="" textlink="">
      <cdr:nvSpPr>
        <cdr:cNvPr id="387086" name="Line 14">
          <a:extLst xmlns:a="http://schemas.openxmlformats.org/drawingml/2006/main">
            <a:ext uri="{FF2B5EF4-FFF2-40B4-BE49-F238E27FC236}">
              <a16:creationId xmlns:a16="http://schemas.microsoft.com/office/drawing/2014/main" id="{E4154A7B-51EC-4B40-8258-520ECB49E207}"/>
            </a:ext>
          </a:extLst>
        </cdr:cNvPr>
        <cdr:cNvSpPr>
          <a:spLocks xmlns:a="http://schemas.openxmlformats.org/drawingml/2006/main" noChangeShapeType="1"/>
        </cdr:cNvSpPr>
      </cdr:nvSpPr>
      <cdr:spPr bwMode="auto">
        <a:xfrm xmlns:a="http://schemas.openxmlformats.org/drawingml/2006/main" flipH="1" flipV="1">
          <a:off x="863305" y="1312283"/>
          <a:ext cx="364281" cy="8712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0.20088</cdr:x>
      <cdr:y>0.54655</cdr:y>
    </cdr:from>
    <cdr:to>
      <cdr:x>0.27752</cdr:x>
      <cdr:y>0.60317</cdr:y>
    </cdr:to>
    <cdr:sp macro="" textlink="">
      <cdr:nvSpPr>
        <cdr:cNvPr id="387087" name="Line 15">
          <a:extLst xmlns:a="http://schemas.openxmlformats.org/drawingml/2006/main">
            <a:ext uri="{FF2B5EF4-FFF2-40B4-BE49-F238E27FC236}">
              <a16:creationId xmlns:a16="http://schemas.microsoft.com/office/drawing/2014/main" id="{C653E2A8-ED69-40EE-A51E-43B6EB8AEEA5}"/>
            </a:ext>
          </a:extLst>
        </cdr:cNvPr>
        <cdr:cNvSpPr>
          <a:spLocks xmlns:a="http://schemas.openxmlformats.org/drawingml/2006/main" noChangeShapeType="1"/>
        </cdr:cNvSpPr>
      </cdr:nvSpPr>
      <cdr:spPr bwMode="auto">
        <a:xfrm xmlns:a="http://schemas.openxmlformats.org/drawingml/2006/main" flipH="1">
          <a:off x="873969" y="1967815"/>
          <a:ext cx="333397" cy="20388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0.38698</cdr:x>
      <cdr:y>0.77596</cdr:y>
    </cdr:from>
    <cdr:to>
      <cdr:x>0.4242</cdr:x>
      <cdr:y>0.83069</cdr:y>
    </cdr:to>
    <cdr:sp macro="" textlink="">
      <cdr:nvSpPr>
        <cdr:cNvPr id="387088" name="Line 16">
          <a:extLst xmlns:a="http://schemas.openxmlformats.org/drawingml/2006/main">
            <a:ext uri="{FF2B5EF4-FFF2-40B4-BE49-F238E27FC236}">
              <a16:creationId xmlns:a16="http://schemas.microsoft.com/office/drawing/2014/main" id="{29D540CA-07A9-44D1-A42B-C32A174C6177}"/>
            </a:ext>
          </a:extLst>
        </cdr:cNvPr>
        <cdr:cNvSpPr>
          <a:spLocks xmlns:a="http://schemas.openxmlformats.org/drawingml/2006/main" noChangeShapeType="1"/>
        </cdr:cNvSpPr>
      </cdr:nvSpPr>
      <cdr:spPr bwMode="auto">
        <a:xfrm xmlns:a="http://schemas.openxmlformats.org/drawingml/2006/main" flipH="1">
          <a:off x="1683595" y="2793801"/>
          <a:ext cx="161921" cy="19704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0.74591</cdr:x>
      <cdr:y>0.5376</cdr:y>
    </cdr:from>
    <cdr:to>
      <cdr:x>0.80046</cdr:x>
      <cdr:y>0.55859</cdr:y>
    </cdr:to>
    <cdr:sp macro="" textlink="">
      <cdr:nvSpPr>
        <cdr:cNvPr id="387089" name="Line 17">
          <a:extLst xmlns:a="http://schemas.openxmlformats.org/drawingml/2006/main">
            <a:ext uri="{FF2B5EF4-FFF2-40B4-BE49-F238E27FC236}">
              <a16:creationId xmlns:a16="http://schemas.microsoft.com/office/drawing/2014/main" id="{632AF264-A3D6-43FB-8D3C-CCB700C8EED5}"/>
            </a:ext>
          </a:extLst>
        </cdr:cNvPr>
        <cdr:cNvSpPr>
          <a:spLocks xmlns:a="http://schemas.openxmlformats.org/drawingml/2006/main" noChangeShapeType="1"/>
        </cdr:cNvSpPr>
      </cdr:nvSpPr>
      <cdr:spPr bwMode="auto">
        <a:xfrm xmlns:a="http://schemas.openxmlformats.org/drawingml/2006/main" flipH="1" flipV="1">
          <a:off x="3245134" y="1966335"/>
          <a:ext cx="237325" cy="7677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0.71289</cdr:x>
      <cdr:y>0.85556</cdr:y>
    </cdr:from>
    <cdr:to>
      <cdr:x>0.96458</cdr:x>
      <cdr:y>0.92326</cdr:y>
    </cdr:to>
    <cdr:sp macro="" textlink="">
      <cdr:nvSpPr>
        <cdr:cNvPr id="19" name="テキスト ボックス 1">
          <a:extLst xmlns:a="http://schemas.openxmlformats.org/drawingml/2006/main">
            <a:ext uri="{FF2B5EF4-FFF2-40B4-BE49-F238E27FC236}">
              <a16:creationId xmlns:a16="http://schemas.microsoft.com/office/drawing/2014/main" id="{0D6782BE-DD2A-4E17-A071-E34441F3F1B0}"/>
            </a:ext>
          </a:extLst>
        </cdr:cNvPr>
        <cdr:cNvSpPr txBox="1"/>
      </cdr:nvSpPr>
      <cdr:spPr>
        <a:xfrm xmlns:a="http://schemas.openxmlformats.org/drawingml/2006/main">
          <a:off x="3090314" y="3106270"/>
          <a:ext cx="1091072" cy="245819"/>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ja-JP" altLang="en-US" sz="800"/>
            <a:t>（　）：電気・熱配分前</a:t>
          </a:r>
        </a:p>
      </cdr:txBody>
    </cdr:sp>
  </cdr:relSizeAnchor>
  <cdr:relSizeAnchor xmlns:cdr="http://schemas.openxmlformats.org/drawingml/2006/chartDrawing">
    <cdr:from>
      <cdr:x>0.39508</cdr:x>
      <cdr:y>0.28769</cdr:y>
    </cdr:from>
    <cdr:to>
      <cdr:x>0.63657</cdr:x>
      <cdr:y>0.35152</cdr:y>
    </cdr:to>
    <cdr:sp macro="" textlink="">
      <cdr:nvSpPr>
        <cdr:cNvPr id="20" name="テキスト ボックス 1">
          <a:extLst xmlns:a="http://schemas.openxmlformats.org/drawingml/2006/main">
            <a:ext uri="{FF2B5EF4-FFF2-40B4-BE49-F238E27FC236}">
              <a16:creationId xmlns:a16="http://schemas.microsoft.com/office/drawing/2014/main" id="{6D1E0F4B-3230-4A8E-9C46-5DD376F44877}"/>
            </a:ext>
          </a:extLst>
        </cdr:cNvPr>
        <cdr:cNvSpPr txBox="1"/>
      </cdr:nvSpPr>
      <cdr:spPr>
        <a:xfrm xmlns:a="http://schemas.openxmlformats.org/drawingml/2006/main">
          <a:off x="1718820" y="1035830"/>
          <a:ext cx="1050625" cy="22981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latin typeface="HGP創英角ｺﾞｼｯｸUB" pitchFamily="50" charset="-128"/>
              <a:ea typeface="HGP創英角ｺﾞｼｯｸUB" pitchFamily="50" charset="-128"/>
            </a:rPr>
            <a:t>電気・熱配分前</a:t>
          </a:r>
        </a:p>
      </cdr:txBody>
    </cdr:sp>
  </cdr:relSizeAnchor>
  <cdr:relSizeAnchor xmlns:cdr="http://schemas.openxmlformats.org/drawingml/2006/chartDrawing">
    <cdr:from>
      <cdr:x>0.38607</cdr:x>
      <cdr:y>0.20697</cdr:y>
    </cdr:from>
    <cdr:to>
      <cdr:x>0.62781</cdr:x>
      <cdr:y>0.2505</cdr:y>
    </cdr:to>
    <cdr:sp macro="" textlink="">
      <cdr:nvSpPr>
        <cdr:cNvPr id="21" name="テキスト ボックス 1">
          <a:extLst xmlns:a="http://schemas.openxmlformats.org/drawingml/2006/main">
            <a:ext uri="{FF2B5EF4-FFF2-40B4-BE49-F238E27FC236}">
              <a16:creationId xmlns:a16="http://schemas.microsoft.com/office/drawing/2014/main" id="{FA562635-8B5B-4075-B5DA-66B85C39BEA7}"/>
            </a:ext>
          </a:extLst>
        </cdr:cNvPr>
        <cdr:cNvSpPr txBox="1"/>
      </cdr:nvSpPr>
      <cdr:spPr>
        <a:xfrm xmlns:a="http://schemas.openxmlformats.org/drawingml/2006/main">
          <a:off x="1679632" y="745202"/>
          <a:ext cx="1051713" cy="15672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latin typeface="HGP創英角ｺﾞｼｯｸUB" pitchFamily="50" charset="-128"/>
              <a:ea typeface="HGP創英角ｺﾞｼｯｸUB" pitchFamily="50" charset="-128"/>
            </a:rPr>
            <a:t>電気・熱配分後</a:t>
          </a:r>
        </a:p>
      </cdr:txBody>
    </cdr:sp>
  </cdr:relSizeAnchor>
  <cdr:relSizeAnchor xmlns:cdr="http://schemas.openxmlformats.org/drawingml/2006/chartDrawing">
    <cdr:from>
      <cdr:x>0.36421</cdr:x>
      <cdr:y>0.41035</cdr:y>
    </cdr:from>
    <cdr:to>
      <cdr:x>0.64541</cdr:x>
      <cdr:y>0.47766</cdr:y>
    </cdr:to>
    <cdr:sp macro="" textlink="">
      <cdr:nvSpPr>
        <cdr:cNvPr id="22" name="テキスト ボックス 2">
          <a:extLst xmlns:a="http://schemas.openxmlformats.org/drawingml/2006/main">
            <a:ext uri="{FF2B5EF4-FFF2-40B4-BE49-F238E27FC236}">
              <a16:creationId xmlns:a16="http://schemas.microsoft.com/office/drawing/2014/main" id="{0E85A9E2-C1DB-4F94-8407-FB28EA390659}"/>
            </a:ext>
          </a:extLst>
        </cdr:cNvPr>
        <cdr:cNvSpPr txBox="1"/>
      </cdr:nvSpPr>
      <cdr:spPr>
        <a:xfrm xmlns:a="http://schemas.openxmlformats.org/drawingml/2006/main">
          <a:off x="1584524" y="1477433"/>
          <a:ext cx="1223412" cy="24237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ja-JP" sz="900" b="1">
              <a:solidFill>
                <a:schemeClr val="tx1"/>
              </a:solidFill>
              <a:effectLst/>
              <a:latin typeface="+mn-lt"/>
              <a:ea typeface="+mn-ea"/>
              <a:cs typeface="+mn-cs"/>
            </a:rPr>
            <a:t>二酸化炭素総排出量</a:t>
          </a:r>
          <a:endParaRPr lang="ja-JP" altLang="ja-JP" sz="900" b="1">
            <a:effectLst/>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0.63309</cdr:x>
      <cdr:y>0.17732</cdr:y>
    </cdr:from>
    <cdr:to>
      <cdr:x>0.72835</cdr:x>
      <cdr:y>0.25768</cdr:y>
    </cdr:to>
    <cdr:sp macro="" textlink="">
      <cdr:nvSpPr>
        <cdr:cNvPr id="387082" name="Line 10">
          <a:extLst xmlns:a="http://schemas.openxmlformats.org/drawingml/2006/main">
            <a:ext uri="{FF2B5EF4-FFF2-40B4-BE49-F238E27FC236}">
              <a16:creationId xmlns:a16="http://schemas.microsoft.com/office/drawing/2014/main" id="{D0C7E859-EC9B-420E-B6A3-7C282B594DCA}"/>
            </a:ext>
          </a:extLst>
        </cdr:cNvPr>
        <cdr:cNvSpPr>
          <a:spLocks xmlns:a="http://schemas.openxmlformats.org/drawingml/2006/main" noChangeShapeType="1"/>
        </cdr:cNvSpPr>
      </cdr:nvSpPr>
      <cdr:spPr bwMode="auto">
        <a:xfrm xmlns:a="http://schemas.openxmlformats.org/drawingml/2006/main" flipV="1">
          <a:off x="3435874" y="878416"/>
          <a:ext cx="517002" cy="39809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0.56842</cdr:x>
      <cdr:y>0.19334</cdr:y>
    </cdr:from>
    <cdr:to>
      <cdr:x>0.57097</cdr:x>
      <cdr:y>0.24036</cdr:y>
    </cdr:to>
    <cdr:sp macro="" textlink="">
      <cdr:nvSpPr>
        <cdr:cNvPr id="387083" name="Line 11">
          <a:extLst xmlns:a="http://schemas.openxmlformats.org/drawingml/2006/main">
            <a:ext uri="{FF2B5EF4-FFF2-40B4-BE49-F238E27FC236}">
              <a16:creationId xmlns:a16="http://schemas.microsoft.com/office/drawing/2014/main" id="{4550A753-5B44-4637-8C1D-CA729198C895}"/>
            </a:ext>
          </a:extLst>
        </cdr:cNvPr>
        <cdr:cNvSpPr>
          <a:spLocks xmlns:a="http://schemas.openxmlformats.org/drawingml/2006/main" noChangeShapeType="1"/>
        </cdr:cNvSpPr>
      </cdr:nvSpPr>
      <cdr:spPr bwMode="auto">
        <a:xfrm xmlns:a="http://schemas.openxmlformats.org/drawingml/2006/main" flipV="1">
          <a:off x="3067552" y="956235"/>
          <a:ext cx="13754" cy="23252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0.45144</cdr:x>
      <cdr:y>0.16678</cdr:y>
    </cdr:from>
    <cdr:to>
      <cdr:x>0.5456</cdr:x>
      <cdr:y>0.24973</cdr:y>
    </cdr:to>
    <cdr:sp macro="" textlink="">
      <cdr:nvSpPr>
        <cdr:cNvPr id="387084" name="Line 12">
          <a:extLst xmlns:a="http://schemas.openxmlformats.org/drawingml/2006/main">
            <a:ext uri="{FF2B5EF4-FFF2-40B4-BE49-F238E27FC236}">
              <a16:creationId xmlns:a16="http://schemas.microsoft.com/office/drawing/2014/main" id="{DF3B43EF-8663-4F22-A5D4-E1C31DD38D14}"/>
            </a:ext>
          </a:extLst>
        </cdr:cNvPr>
        <cdr:cNvSpPr>
          <a:spLocks xmlns:a="http://schemas.openxmlformats.org/drawingml/2006/main" noChangeShapeType="1"/>
        </cdr:cNvSpPr>
      </cdr:nvSpPr>
      <cdr:spPr bwMode="auto">
        <a:xfrm xmlns:a="http://schemas.openxmlformats.org/drawingml/2006/main" flipH="1" flipV="1">
          <a:off x="2459040" y="827073"/>
          <a:ext cx="512916" cy="41136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0.29739</cdr:x>
      <cdr:y>0.23714</cdr:y>
    </cdr:from>
    <cdr:to>
      <cdr:x>0.50207</cdr:x>
      <cdr:y>0.26147</cdr:y>
    </cdr:to>
    <cdr:sp macro="" textlink="">
      <cdr:nvSpPr>
        <cdr:cNvPr id="387085" name="Line 13">
          <a:extLst xmlns:a="http://schemas.openxmlformats.org/drawingml/2006/main">
            <a:ext uri="{FF2B5EF4-FFF2-40B4-BE49-F238E27FC236}">
              <a16:creationId xmlns:a16="http://schemas.microsoft.com/office/drawing/2014/main" id="{EF14C674-BC20-46EE-85B4-9BC7F8BFF20F}"/>
            </a:ext>
          </a:extLst>
        </cdr:cNvPr>
        <cdr:cNvSpPr>
          <a:spLocks xmlns:a="http://schemas.openxmlformats.org/drawingml/2006/main" noChangeShapeType="1"/>
        </cdr:cNvSpPr>
      </cdr:nvSpPr>
      <cdr:spPr bwMode="auto">
        <a:xfrm xmlns:a="http://schemas.openxmlformats.org/drawingml/2006/main" flipH="1" flipV="1">
          <a:off x="1613957" y="1174749"/>
          <a:ext cx="1110855" cy="12051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0.27097</cdr:x>
      <cdr:y>0.35461</cdr:y>
    </cdr:from>
    <cdr:to>
      <cdr:x>0.37457</cdr:x>
      <cdr:y>0.35932</cdr:y>
    </cdr:to>
    <cdr:sp macro="" textlink="">
      <cdr:nvSpPr>
        <cdr:cNvPr id="387086" name="Line 14">
          <a:extLst xmlns:a="http://schemas.openxmlformats.org/drawingml/2006/main">
            <a:ext uri="{FF2B5EF4-FFF2-40B4-BE49-F238E27FC236}">
              <a16:creationId xmlns:a16="http://schemas.microsoft.com/office/drawing/2014/main" id="{E4154A7B-51EC-4B40-8258-520ECB49E207}"/>
            </a:ext>
          </a:extLst>
        </cdr:cNvPr>
        <cdr:cNvSpPr>
          <a:spLocks xmlns:a="http://schemas.openxmlformats.org/drawingml/2006/main" noChangeShapeType="1"/>
        </cdr:cNvSpPr>
      </cdr:nvSpPr>
      <cdr:spPr bwMode="auto">
        <a:xfrm xmlns:a="http://schemas.openxmlformats.org/drawingml/2006/main" flipH="1" flipV="1">
          <a:off x="1470609" y="1756667"/>
          <a:ext cx="562251" cy="2333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0.28764</cdr:x>
      <cdr:y>0.59085</cdr:y>
    </cdr:from>
    <cdr:to>
      <cdr:x>0.3339</cdr:x>
      <cdr:y>0.59819</cdr:y>
    </cdr:to>
    <cdr:sp macro="" textlink="">
      <cdr:nvSpPr>
        <cdr:cNvPr id="387087" name="Line 15">
          <a:extLst xmlns:a="http://schemas.openxmlformats.org/drawingml/2006/main">
            <a:ext uri="{FF2B5EF4-FFF2-40B4-BE49-F238E27FC236}">
              <a16:creationId xmlns:a16="http://schemas.microsoft.com/office/drawing/2014/main" id="{C653E2A8-ED69-40EE-A51E-43B6EB8AEEA5}"/>
            </a:ext>
          </a:extLst>
        </cdr:cNvPr>
        <cdr:cNvSpPr>
          <a:spLocks xmlns:a="http://schemas.openxmlformats.org/drawingml/2006/main" noChangeShapeType="1"/>
        </cdr:cNvSpPr>
      </cdr:nvSpPr>
      <cdr:spPr bwMode="auto">
        <a:xfrm xmlns:a="http://schemas.openxmlformats.org/drawingml/2006/main" flipH="1">
          <a:off x="1561041" y="2926991"/>
          <a:ext cx="251094" cy="3634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0.38514</cdr:x>
      <cdr:y>0.7652</cdr:y>
    </cdr:from>
    <cdr:to>
      <cdr:x>0.46192</cdr:x>
      <cdr:y>0.80969</cdr:y>
    </cdr:to>
    <cdr:sp macro="" textlink="">
      <cdr:nvSpPr>
        <cdr:cNvPr id="387088" name="Line 16">
          <a:extLst xmlns:a="http://schemas.openxmlformats.org/drawingml/2006/main">
            <a:ext uri="{FF2B5EF4-FFF2-40B4-BE49-F238E27FC236}">
              <a16:creationId xmlns:a16="http://schemas.microsoft.com/office/drawing/2014/main" id="{29D540CA-07A9-44D1-A42B-C32A174C6177}"/>
            </a:ext>
          </a:extLst>
        </cdr:cNvPr>
        <cdr:cNvSpPr>
          <a:spLocks xmlns:a="http://schemas.openxmlformats.org/drawingml/2006/main" noChangeShapeType="1"/>
        </cdr:cNvSpPr>
      </cdr:nvSpPr>
      <cdr:spPr bwMode="auto">
        <a:xfrm xmlns:a="http://schemas.openxmlformats.org/drawingml/2006/main" flipH="1">
          <a:off x="2090207" y="3790693"/>
          <a:ext cx="416703" cy="22039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0.81686</cdr:x>
      <cdr:y>0.52766</cdr:y>
    </cdr:from>
    <cdr:to>
      <cdr:x>0.87071</cdr:x>
      <cdr:y>0.52982</cdr:y>
    </cdr:to>
    <cdr:sp macro="" textlink="">
      <cdr:nvSpPr>
        <cdr:cNvPr id="387089" name="Line 17">
          <a:extLst xmlns:a="http://schemas.openxmlformats.org/drawingml/2006/main">
            <a:ext uri="{FF2B5EF4-FFF2-40B4-BE49-F238E27FC236}">
              <a16:creationId xmlns:a16="http://schemas.microsoft.com/office/drawing/2014/main" id="{632AF264-A3D6-43FB-8D3C-CCB700C8EED5}"/>
            </a:ext>
          </a:extLst>
        </cdr:cNvPr>
        <cdr:cNvSpPr>
          <a:spLocks xmlns:a="http://schemas.openxmlformats.org/drawingml/2006/main" noChangeShapeType="1"/>
        </cdr:cNvSpPr>
      </cdr:nvSpPr>
      <cdr:spPr bwMode="auto">
        <a:xfrm xmlns:a="http://schemas.openxmlformats.org/drawingml/2006/main" flipH="1" flipV="1">
          <a:off x="4433213" y="2613953"/>
          <a:ext cx="292245" cy="1071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0.71632</cdr:x>
      <cdr:y>0.85258</cdr:y>
    </cdr:from>
    <cdr:to>
      <cdr:x>0.97172</cdr:x>
      <cdr:y>0.91291</cdr:y>
    </cdr:to>
    <cdr:sp macro="" textlink="">
      <cdr:nvSpPr>
        <cdr:cNvPr id="19" name="テキスト ボックス 1">
          <a:extLst xmlns:a="http://schemas.openxmlformats.org/drawingml/2006/main">
            <a:ext uri="{FF2B5EF4-FFF2-40B4-BE49-F238E27FC236}">
              <a16:creationId xmlns:a16="http://schemas.microsoft.com/office/drawing/2014/main" id="{0D6782BE-DD2A-4E17-A071-E34441F3F1B0}"/>
            </a:ext>
          </a:extLst>
        </cdr:cNvPr>
        <cdr:cNvSpPr txBox="1"/>
      </cdr:nvSpPr>
      <cdr:spPr>
        <a:xfrm xmlns:a="http://schemas.openxmlformats.org/drawingml/2006/main">
          <a:off x="3865720" y="4216665"/>
          <a:ext cx="1378299" cy="298379"/>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ja-JP" altLang="en-US" sz="1000"/>
            <a:t>（　）：電気・熱配分前</a:t>
          </a:r>
        </a:p>
      </cdr:txBody>
    </cdr:sp>
  </cdr:relSizeAnchor>
  <cdr:relSizeAnchor xmlns:cdr="http://schemas.openxmlformats.org/drawingml/2006/chartDrawing">
    <cdr:from>
      <cdr:x>0.46899</cdr:x>
      <cdr:y>0.32697</cdr:y>
    </cdr:from>
    <cdr:to>
      <cdr:x>0.67149</cdr:x>
      <cdr:y>0.39186</cdr:y>
    </cdr:to>
    <cdr:sp macro="" textlink="">
      <cdr:nvSpPr>
        <cdr:cNvPr id="20" name="テキスト ボックス 1">
          <a:extLst xmlns:a="http://schemas.openxmlformats.org/drawingml/2006/main">
            <a:ext uri="{FF2B5EF4-FFF2-40B4-BE49-F238E27FC236}">
              <a16:creationId xmlns:a16="http://schemas.microsoft.com/office/drawing/2014/main" id="{6D1E0F4B-3230-4A8E-9C46-5DD376F44877}"/>
            </a:ext>
          </a:extLst>
        </cdr:cNvPr>
        <cdr:cNvSpPr txBox="1"/>
      </cdr:nvSpPr>
      <cdr:spPr>
        <a:xfrm xmlns:a="http://schemas.openxmlformats.org/drawingml/2006/main">
          <a:off x="2545291" y="1619760"/>
          <a:ext cx="1098982" cy="32145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latin typeface="HGP創英角ｺﾞｼｯｸUB" pitchFamily="50" charset="-128"/>
              <a:ea typeface="HGP創英角ｺﾞｼｯｸUB" pitchFamily="50" charset="-128"/>
            </a:rPr>
            <a:t>電気・熱配分前</a:t>
          </a:r>
        </a:p>
      </cdr:txBody>
    </cdr:sp>
  </cdr:relSizeAnchor>
  <cdr:relSizeAnchor xmlns:cdr="http://schemas.openxmlformats.org/drawingml/2006/chartDrawing">
    <cdr:from>
      <cdr:x>0.46509</cdr:x>
      <cdr:y>0.2575</cdr:y>
    </cdr:from>
    <cdr:to>
      <cdr:x>0.67292</cdr:x>
      <cdr:y>0.33299</cdr:y>
    </cdr:to>
    <cdr:sp macro="" textlink="">
      <cdr:nvSpPr>
        <cdr:cNvPr id="21" name="テキスト ボックス 1">
          <a:extLst xmlns:a="http://schemas.openxmlformats.org/drawingml/2006/main">
            <a:ext uri="{FF2B5EF4-FFF2-40B4-BE49-F238E27FC236}">
              <a16:creationId xmlns:a16="http://schemas.microsoft.com/office/drawing/2014/main" id="{FA562635-8B5B-4075-B5DA-66B85C39BEA7}"/>
            </a:ext>
          </a:extLst>
        </cdr:cNvPr>
        <cdr:cNvSpPr txBox="1"/>
      </cdr:nvSpPr>
      <cdr:spPr>
        <a:xfrm xmlns:a="http://schemas.openxmlformats.org/drawingml/2006/main">
          <a:off x="2524124" y="1275643"/>
          <a:ext cx="1127909" cy="37396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latin typeface="HGP創英角ｺﾞｼｯｸUB" pitchFamily="50" charset="-128"/>
              <a:ea typeface="HGP創英角ｺﾞｼｯｸUB" pitchFamily="50" charset="-128"/>
            </a:rPr>
            <a:t>電気・熱配分後</a:t>
          </a:r>
        </a:p>
      </cdr:txBody>
    </cdr:sp>
  </cdr:relSizeAnchor>
  <cdr:relSizeAnchor xmlns:cdr="http://schemas.openxmlformats.org/drawingml/2006/chartDrawing">
    <cdr:from>
      <cdr:x>0.43342</cdr:x>
      <cdr:y>0.46195</cdr:y>
    </cdr:from>
    <cdr:to>
      <cdr:x>0.70735</cdr:x>
      <cdr:y>0.52548</cdr:y>
    </cdr:to>
    <cdr:sp macro="" textlink="">
      <cdr:nvSpPr>
        <cdr:cNvPr id="22" name="テキスト ボックス 2">
          <a:extLst xmlns:a="http://schemas.openxmlformats.org/drawingml/2006/main">
            <a:ext uri="{FF2B5EF4-FFF2-40B4-BE49-F238E27FC236}">
              <a16:creationId xmlns:a16="http://schemas.microsoft.com/office/drawing/2014/main" id="{0E85A9E2-C1DB-4F94-8407-FB28EA390659}"/>
            </a:ext>
          </a:extLst>
        </cdr:cNvPr>
        <cdr:cNvSpPr txBox="1"/>
      </cdr:nvSpPr>
      <cdr:spPr>
        <a:xfrm xmlns:a="http://schemas.openxmlformats.org/drawingml/2006/main">
          <a:off x="2360875" y="2290835"/>
          <a:ext cx="1492144" cy="31505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ja-JP" sz="1100" b="1">
              <a:solidFill>
                <a:schemeClr val="tx1"/>
              </a:solidFill>
              <a:effectLst/>
              <a:latin typeface="+mn-lt"/>
              <a:ea typeface="+mn-ea"/>
              <a:cs typeface="+mn-cs"/>
            </a:rPr>
            <a:t>二酸化炭素</a:t>
          </a:r>
          <a:r>
            <a:rPr kumimoji="1" lang="en-US" altLang="ja-JP" sz="1100" b="1">
              <a:solidFill>
                <a:schemeClr val="tx1"/>
              </a:solidFill>
              <a:effectLst/>
              <a:latin typeface="+mn-lt"/>
              <a:ea typeface="+mn-ea"/>
              <a:cs typeface="+mn-cs"/>
            </a:rPr>
            <a:t> </a:t>
          </a:r>
          <a:r>
            <a:rPr kumimoji="1" lang="ja-JP" altLang="ja-JP" sz="1100" b="1">
              <a:solidFill>
                <a:schemeClr val="tx1"/>
              </a:solidFill>
              <a:effectLst/>
              <a:latin typeface="+mn-lt"/>
              <a:ea typeface="+mn-ea"/>
              <a:cs typeface="+mn-cs"/>
            </a:rPr>
            <a:t>総排出量</a:t>
          </a:r>
          <a:endParaRPr lang="ja-JP" altLang="ja-JP" sz="1100" b="1">
            <a:effectLst/>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0.58482</cdr:x>
      <cdr:y>0.27123</cdr:y>
    </cdr:from>
    <cdr:to>
      <cdr:x>0.66741</cdr:x>
      <cdr:y>0.30959</cdr:y>
    </cdr:to>
    <cdr:sp macro="" textlink="">
      <cdr:nvSpPr>
        <cdr:cNvPr id="387082" name="Line 10">
          <a:extLst xmlns:a="http://schemas.openxmlformats.org/drawingml/2006/main">
            <a:ext uri="{FF2B5EF4-FFF2-40B4-BE49-F238E27FC236}">
              <a16:creationId xmlns:a16="http://schemas.microsoft.com/office/drawing/2014/main" id="{C8BA3D59-8000-457B-901F-CDAF74856576}"/>
            </a:ext>
          </a:extLst>
        </cdr:cNvPr>
        <cdr:cNvSpPr>
          <a:spLocks xmlns:a="http://schemas.openxmlformats.org/drawingml/2006/main" noChangeShapeType="1"/>
        </cdr:cNvSpPr>
      </cdr:nvSpPr>
      <cdr:spPr bwMode="auto">
        <a:xfrm xmlns:a="http://schemas.openxmlformats.org/drawingml/2006/main" flipV="1">
          <a:off x="2935943" y="1109383"/>
          <a:ext cx="414617" cy="15688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0.53959</cdr:x>
      <cdr:y>0.19882</cdr:y>
    </cdr:from>
    <cdr:to>
      <cdr:x>0.55554</cdr:x>
      <cdr:y>0.29484</cdr:y>
    </cdr:to>
    <cdr:sp macro="" textlink="">
      <cdr:nvSpPr>
        <cdr:cNvPr id="387083" name="Line 11">
          <a:extLst xmlns:a="http://schemas.openxmlformats.org/drawingml/2006/main">
            <a:ext uri="{FF2B5EF4-FFF2-40B4-BE49-F238E27FC236}">
              <a16:creationId xmlns:a16="http://schemas.microsoft.com/office/drawing/2014/main" id="{E07FE4F1-F8DD-41F4-ABEF-5C245F7954F5}"/>
            </a:ext>
          </a:extLst>
        </cdr:cNvPr>
        <cdr:cNvSpPr>
          <a:spLocks xmlns:a="http://schemas.openxmlformats.org/drawingml/2006/main" noChangeShapeType="1"/>
        </cdr:cNvSpPr>
      </cdr:nvSpPr>
      <cdr:spPr bwMode="auto">
        <a:xfrm xmlns:a="http://schemas.openxmlformats.org/drawingml/2006/main" flipV="1">
          <a:off x="2709117" y="814994"/>
          <a:ext cx="80084" cy="39360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0.35938</cdr:x>
      <cdr:y>0.30959</cdr:y>
    </cdr:from>
    <cdr:to>
      <cdr:x>0.45701</cdr:x>
      <cdr:y>0.31295</cdr:y>
    </cdr:to>
    <cdr:sp macro="" textlink="">
      <cdr:nvSpPr>
        <cdr:cNvPr id="387084" name="Line 12">
          <a:extLst xmlns:a="http://schemas.openxmlformats.org/drawingml/2006/main">
            <a:ext uri="{FF2B5EF4-FFF2-40B4-BE49-F238E27FC236}">
              <a16:creationId xmlns:a16="http://schemas.microsoft.com/office/drawing/2014/main" id="{C2D96E57-503C-41A3-A7D4-0851EDC0F92D}"/>
            </a:ext>
          </a:extLst>
        </cdr:cNvPr>
        <cdr:cNvSpPr>
          <a:spLocks xmlns:a="http://schemas.openxmlformats.org/drawingml/2006/main" noChangeShapeType="1"/>
        </cdr:cNvSpPr>
      </cdr:nvSpPr>
      <cdr:spPr bwMode="auto">
        <a:xfrm xmlns:a="http://schemas.openxmlformats.org/drawingml/2006/main" flipH="1" flipV="1">
          <a:off x="1804149" y="1266263"/>
          <a:ext cx="490138" cy="1375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0.76013</cdr:x>
      <cdr:y>0.57949</cdr:y>
    </cdr:from>
    <cdr:to>
      <cdr:x>0.80993</cdr:x>
      <cdr:y>0.5853</cdr:y>
    </cdr:to>
    <cdr:sp macro="" textlink="">
      <cdr:nvSpPr>
        <cdr:cNvPr id="387085" name="Line 13">
          <a:extLst xmlns:a="http://schemas.openxmlformats.org/drawingml/2006/main">
            <a:ext uri="{FF2B5EF4-FFF2-40B4-BE49-F238E27FC236}">
              <a16:creationId xmlns:a16="http://schemas.microsoft.com/office/drawing/2014/main" id="{CE6046C2-59E2-439B-B7FE-CCBD0F195DCB}"/>
            </a:ext>
          </a:extLst>
        </cdr:cNvPr>
        <cdr:cNvSpPr>
          <a:spLocks xmlns:a="http://schemas.openxmlformats.org/drawingml/2006/main" noChangeShapeType="1"/>
        </cdr:cNvSpPr>
      </cdr:nvSpPr>
      <cdr:spPr bwMode="auto">
        <a:xfrm xmlns:a="http://schemas.openxmlformats.org/drawingml/2006/main" flipH="1" flipV="1">
          <a:off x="3816397" y="2375410"/>
          <a:ext cx="250031" cy="2381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0.39493</cdr:x>
      <cdr:y>0.21351</cdr:y>
    </cdr:from>
    <cdr:to>
      <cdr:x>0.52062</cdr:x>
      <cdr:y>0.29194</cdr:y>
    </cdr:to>
    <cdr:sp macro="" textlink="">
      <cdr:nvSpPr>
        <cdr:cNvPr id="387086" name="Line 14">
          <a:extLst xmlns:a="http://schemas.openxmlformats.org/drawingml/2006/main">
            <a:ext uri="{FF2B5EF4-FFF2-40B4-BE49-F238E27FC236}">
              <a16:creationId xmlns:a16="http://schemas.microsoft.com/office/drawing/2014/main" id="{F921E271-7BD0-445E-A1EC-BF1472134F43}"/>
            </a:ext>
          </a:extLst>
        </cdr:cNvPr>
        <cdr:cNvSpPr>
          <a:spLocks xmlns:a="http://schemas.openxmlformats.org/drawingml/2006/main" noChangeShapeType="1"/>
        </cdr:cNvSpPr>
      </cdr:nvSpPr>
      <cdr:spPr bwMode="auto">
        <a:xfrm xmlns:a="http://schemas.openxmlformats.org/drawingml/2006/main" flipH="1" flipV="1">
          <a:off x="1982834" y="875223"/>
          <a:ext cx="631032" cy="32147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0.58151</cdr:x>
      <cdr:y>0.86413</cdr:y>
    </cdr:from>
    <cdr:to>
      <cdr:x>0.96408</cdr:x>
      <cdr:y>0.92888</cdr:y>
    </cdr:to>
    <cdr:sp macro="" textlink="">
      <cdr:nvSpPr>
        <cdr:cNvPr id="19" name="テキスト ボックス 1">
          <a:extLst xmlns:a="http://schemas.openxmlformats.org/drawingml/2006/main">
            <a:ext uri="{FF2B5EF4-FFF2-40B4-BE49-F238E27FC236}">
              <a16:creationId xmlns:a16="http://schemas.microsoft.com/office/drawing/2014/main" id="{5D37B23D-197F-43B7-8604-A6D94A295911}"/>
            </a:ext>
          </a:extLst>
        </cdr:cNvPr>
        <cdr:cNvSpPr txBox="1"/>
      </cdr:nvSpPr>
      <cdr:spPr>
        <a:xfrm xmlns:a="http://schemas.openxmlformats.org/drawingml/2006/main">
          <a:off x="2919588" y="3542226"/>
          <a:ext cx="1920748" cy="265402"/>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altLang="ja-JP" sz="1100">
              <a:effectLst/>
              <a:latin typeface="Century" panose="02040604050505020304" pitchFamily="18" charset="0"/>
              <a:ea typeface="+mn-ea"/>
              <a:cs typeface="+mn-cs"/>
            </a:rPr>
            <a:t>(</a:t>
          </a:r>
          <a:r>
            <a:rPr lang="ja-JP" altLang="ja-JP" sz="1100">
              <a:effectLst/>
              <a:latin typeface="Century" panose="02040604050505020304" pitchFamily="18" charset="0"/>
              <a:ea typeface="+mn-ea"/>
              <a:cs typeface="+mn-cs"/>
            </a:rPr>
            <a:t>　</a:t>
          </a:r>
          <a:r>
            <a:rPr lang="en-US" altLang="ja-JP" sz="1100">
              <a:effectLst/>
              <a:latin typeface="Century" panose="02040604050505020304" pitchFamily="18" charset="0"/>
              <a:ea typeface="+mn-ea"/>
              <a:cs typeface="+mn-cs"/>
            </a:rPr>
            <a:t>)</a:t>
          </a:r>
          <a:r>
            <a:rPr lang="ja-JP" altLang="ja-JP" sz="1100">
              <a:effectLst/>
              <a:latin typeface="Century" panose="02040604050505020304" pitchFamily="18" charset="0"/>
              <a:ea typeface="+mn-ea"/>
              <a:cs typeface="+mn-cs"/>
            </a:rPr>
            <a:t>：</a:t>
          </a:r>
          <a:r>
            <a:rPr lang="en-US" altLang="ja-JP" sz="1100">
              <a:solidFill>
                <a:sysClr val="windowText" lastClr="000000"/>
              </a:solidFill>
              <a:effectLst/>
              <a:latin typeface="Century" panose="02040604050505020304" pitchFamily="18" charset="0"/>
              <a:ea typeface="+mn-ea"/>
              <a:cs typeface="+mn-cs"/>
            </a:rPr>
            <a:t>Unallocated</a:t>
          </a:r>
          <a:r>
            <a:rPr lang="en-US" altLang="ja-JP" sz="1100" baseline="0">
              <a:solidFill>
                <a:sysClr val="windowText" lastClr="000000"/>
              </a:solidFill>
              <a:effectLst/>
              <a:latin typeface="Century" panose="02040604050505020304" pitchFamily="18" charset="0"/>
              <a:ea typeface="+mn-ea"/>
              <a:cs typeface="+mn-cs"/>
            </a:rPr>
            <a:t> E</a:t>
          </a:r>
          <a:r>
            <a:rPr lang="en-US" altLang="ja-JP" sz="1100" baseline="0">
              <a:effectLst/>
              <a:latin typeface="Century" panose="02040604050505020304" pitchFamily="18" charset="0"/>
              <a:ea typeface="+mn-ea"/>
              <a:cs typeface="+mn-cs"/>
            </a:rPr>
            <a:t>missions</a:t>
          </a:r>
          <a:endParaRPr lang="ja-JP" altLang="ja-JP">
            <a:effectLst/>
            <a:latin typeface="Century" panose="02040604050505020304" pitchFamily="18" charset="0"/>
          </a:endParaRPr>
        </a:p>
      </cdr:txBody>
    </cdr:sp>
  </cdr:relSizeAnchor>
  <cdr:relSizeAnchor xmlns:cdr="http://schemas.openxmlformats.org/drawingml/2006/chartDrawing">
    <cdr:from>
      <cdr:x>0.45989</cdr:x>
      <cdr:y>0.35969</cdr:y>
    </cdr:from>
    <cdr:to>
      <cdr:x>0.64457</cdr:x>
      <cdr:y>0.41695</cdr:y>
    </cdr:to>
    <cdr:sp macro="" textlink="">
      <cdr:nvSpPr>
        <cdr:cNvPr id="20" name="テキスト ボックス 1">
          <a:extLst xmlns:a="http://schemas.openxmlformats.org/drawingml/2006/main">
            <a:ext uri="{FF2B5EF4-FFF2-40B4-BE49-F238E27FC236}">
              <a16:creationId xmlns:a16="http://schemas.microsoft.com/office/drawing/2014/main" id="{29542DD4-D557-44E2-9F0F-FDF25A06E201}"/>
            </a:ext>
          </a:extLst>
        </cdr:cNvPr>
        <cdr:cNvSpPr txBox="1"/>
      </cdr:nvSpPr>
      <cdr:spPr>
        <a:xfrm xmlns:a="http://schemas.openxmlformats.org/drawingml/2006/main">
          <a:off x="2308971" y="1474427"/>
          <a:ext cx="927223" cy="23471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400" b="0" baseline="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Unallocated</a:t>
          </a:r>
          <a:endParaRPr lang="ja-JP" altLang="ja-JP" sz="1400" b="0" baseline="0">
            <a:solidFill>
              <a:sysClr val="windowText" lastClr="000000"/>
            </a:solidFill>
            <a:effectLst/>
          </a:endParaRPr>
        </a:p>
      </cdr:txBody>
    </cdr:sp>
  </cdr:relSizeAnchor>
  <cdr:relSizeAnchor xmlns:cdr="http://schemas.openxmlformats.org/drawingml/2006/chartDrawing">
    <cdr:from>
      <cdr:x>0.46657</cdr:x>
      <cdr:y>0.28589</cdr:y>
    </cdr:from>
    <cdr:to>
      <cdr:x>0.63262</cdr:x>
      <cdr:y>0.34838</cdr:y>
    </cdr:to>
    <cdr:sp macro="" textlink="">
      <cdr:nvSpPr>
        <cdr:cNvPr id="21" name="テキスト ボックス 1">
          <a:extLst xmlns:a="http://schemas.openxmlformats.org/drawingml/2006/main">
            <a:ext uri="{FF2B5EF4-FFF2-40B4-BE49-F238E27FC236}">
              <a16:creationId xmlns:a16="http://schemas.microsoft.com/office/drawing/2014/main" id="{A7838CCC-E167-4092-BFAE-279AE966D89C}"/>
            </a:ext>
          </a:extLst>
        </cdr:cNvPr>
        <cdr:cNvSpPr txBox="1"/>
      </cdr:nvSpPr>
      <cdr:spPr>
        <a:xfrm xmlns:a="http://schemas.openxmlformats.org/drawingml/2006/main">
          <a:off x="2342516" y="1171927"/>
          <a:ext cx="833688" cy="25615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400" b="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Allocated</a:t>
          </a:r>
          <a:r>
            <a:rPr lang="en-US" altLang="ja-JP" sz="1400" b="0">
              <a:solidFill>
                <a:sysClr val="windowText" lastClr="000000"/>
              </a:solidFill>
              <a:effectLst/>
              <a:latin typeface="Calibri"/>
              <a:ea typeface="+mn-ea"/>
              <a:cs typeface="+mn-cs"/>
            </a:rPr>
            <a:t> </a:t>
          </a:r>
          <a:endParaRPr lang="ja-JP" altLang="ja-JP" sz="1400" b="0">
            <a:solidFill>
              <a:sysClr val="windowText" lastClr="000000"/>
            </a:solidFill>
            <a:effectLst/>
          </a:endParaRPr>
        </a:p>
      </cdr:txBody>
    </cdr:sp>
  </cdr:relSizeAnchor>
  <cdr:relSizeAnchor xmlns:cdr="http://schemas.openxmlformats.org/drawingml/2006/chartDrawing">
    <cdr:from>
      <cdr:x>0.41909</cdr:x>
      <cdr:y>0.46386</cdr:y>
    </cdr:from>
    <cdr:to>
      <cdr:x>0.66765</cdr:x>
      <cdr:y>0.65513</cdr:y>
    </cdr:to>
    <cdr:sp macro="" textlink="">
      <cdr:nvSpPr>
        <cdr:cNvPr id="22" name="テキスト ボックス 2">
          <a:extLst xmlns:a="http://schemas.openxmlformats.org/drawingml/2006/main">
            <a:ext uri="{FF2B5EF4-FFF2-40B4-BE49-F238E27FC236}">
              <a16:creationId xmlns:a16="http://schemas.microsoft.com/office/drawing/2014/main" id="{FA5263D2-B796-4B26-B3C7-1F6219EA3247}"/>
            </a:ext>
          </a:extLst>
        </cdr:cNvPr>
        <cdr:cNvSpPr txBox="1"/>
      </cdr:nvSpPr>
      <cdr:spPr>
        <a:xfrm xmlns:a="http://schemas.openxmlformats.org/drawingml/2006/main">
          <a:off x="2104141" y="1901432"/>
          <a:ext cx="1247913" cy="78404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rtl="1"/>
          <a:r>
            <a:rPr lang="en-US" altLang="ja-JP" sz="1200" b="0" i="0">
              <a:solidFill>
                <a:schemeClr val="tx1"/>
              </a:solidFill>
              <a:effectLst/>
              <a:latin typeface="Century" panose="02040604050505020304" pitchFamily="18" charset="0"/>
              <a:ea typeface="+mn-ea"/>
              <a:cs typeface="+mn-cs"/>
            </a:rPr>
            <a:t>National total CO</a:t>
          </a:r>
          <a:r>
            <a:rPr lang="en-US" altLang="ja-JP" sz="1200" b="0" i="0" baseline="-25000">
              <a:solidFill>
                <a:schemeClr val="tx1"/>
              </a:solidFill>
              <a:effectLst/>
              <a:latin typeface="Century" panose="02040604050505020304" pitchFamily="18" charset="0"/>
              <a:ea typeface="+mn-ea"/>
              <a:cs typeface="+mn-cs"/>
            </a:rPr>
            <a:t>2</a:t>
          </a:r>
          <a:r>
            <a:rPr lang="en-US" altLang="ja-JP" sz="1200" b="0" i="0">
              <a:solidFill>
                <a:schemeClr val="tx1"/>
              </a:solidFill>
              <a:effectLst/>
              <a:latin typeface="Century" panose="02040604050505020304" pitchFamily="18" charset="0"/>
              <a:ea typeface="+mn-ea"/>
              <a:cs typeface="+mn-cs"/>
            </a:rPr>
            <a:t> emissions </a:t>
          </a:r>
        </a:p>
        <a:p xmlns:a="http://schemas.openxmlformats.org/drawingml/2006/main">
          <a:pPr algn="ctr" rtl="1"/>
          <a:endParaRPr lang="en-US" altLang="ja-JP" sz="1200" b="0" i="0" baseline="0">
            <a:solidFill>
              <a:schemeClr val="tx1"/>
            </a:solidFill>
            <a:effectLst/>
            <a:latin typeface="Century" panose="02040604050505020304" pitchFamily="18" charset="0"/>
            <a:ea typeface="+mn-ea"/>
            <a:cs typeface="+mn-cs"/>
          </a:endParaRPr>
        </a:p>
        <a:p xmlns:a="http://schemas.openxmlformats.org/drawingml/2006/main">
          <a:pPr algn="r" rtl="1"/>
          <a:r>
            <a:rPr lang="en-US" altLang="ja-JP" sz="1050" b="0" i="0">
              <a:solidFill>
                <a:schemeClr val="tx1"/>
              </a:solidFill>
              <a:effectLst/>
              <a:latin typeface="Century" panose="02040604050505020304" pitchFamily="18" charset="0"/>
              <a:ea typeface="+mn-ea"/>
              <a:cs typeface="+mn-cs"/>
            </a:rPr>
            <a:t>Mt CO</a:t>
          </a:r>
          <a:r>
            <a:rPr lang="en-US" altLang="ja-JP" sz="1050" b="0" i="0" baseline="-25000">
              <a:solidFill>
                <a:schemeClr val="tx1"/>
              </a:solidFill>
              <a:effectLst/>
              <a:latin typeface="Century" panose="02040604050505020304" pitchFamily="18" charset="0"/>
              <a:ea typeface="+mn-ea"/>
              <a:cs typeface="+mn-cs"/>
            </a:rPr>
            <a:t>2  </a:t>
          </a:r>
          <a:endParaRPr lang="ja-JP" altLang="ja-JP" sz="1050">
            <a:effectLst/>
            <a:latin typeface="Century" panose="02040604050505020304" pitchFamily="18" charset="0"/>
          </a:endParaRPr>
        </a:p>
        <a:p xmlns:a="http://schemas.openxmlformats.org/drawingml/2006/main">
          <a:pPr algn="ctr"/>
          <a:endParaRPr kumimoji="1" lang="ja-JP" altLang="en-US" sz="1200">
            <a:latin typeface="Century" panose="02040604050505020304" pitchFamily="18" charset="0"/>
          </a:endParaRPr>
        </a:p>
      </cdr:txBody>
    </cdr:sp>
  </cdr:relSizeAnchor>
  <cdr:relSizeAnchor xmlns:cdr="http://schemas.openxmlformats.org/drawingml/2006/chartDrawing">
    <cdr:from>
      <cdr:x>0.29533</cdr:x>
      <cdr:y>0.43426</cdr:y>
    </cdr:from>
    <cdr:to>
      <cdr:x>0.35462</cdr:x>
      <cdr:y>0.44297</cdr:y>
    </cdr:to>
    <cdr:sp macro="" textlink="">
      <cdr:nvSpPr>
        <cdr:cNvPr id="25" name="Line 13">
          <a:extLst xmlns:a="http://schemas.openxmlformats.org/drawingml/2006/main">
            <a:ext uri="{FF2B5EF4-FFF2-40B4-BE49-F238E27FC236}">
              <a16:creationId xmlns:a16="http://schemas.microsoft.com/office/drawing/2014/main" id="{D7CC93B8-95BE-4BDA-8ECE-29E74BC7C22B}"/>
            </a:ext>
          </a:extLst>
        </cdr:cNvPr>
        <cdr:cNvSpPr>
          <a:spLocks xmlns:a="http://schemas.openxmlformats.org/drawingml/2006/main" noChangeShapeType="1"/>
        </cdr:cNvSpPr>
      </cdr:nvSpPr>
      <cdr:spPr bwMode="auto">
        <a:xfrm xmlns:a="http://schemas.openxmlformats.org/drawingml/2006/main" flipH="1">
          <a:off x="1482772" y="1780100"/>
          <a:ext cx="297668" cy="3571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0.30481</cdr:x>
      <cdr:y>0.66082</cdr:y>
    </cdr:from>
    <cdr:to>
      <cdr:x>0.34513</cdr:x>
      <cdr:y>0.68986</cdr:y>
    </cdr:to>
    <cdr:sp macro="" textlink="">
      <cdr:nvSpPr>
        <cdr:cNvPr id="26" name="Line 13">
          <a:extLst xmlns:a="http://schemas.openxmlformats.org/drawingml/2006/main">
            <a:ext uri="{FF2B5EF4-FFF2-40B4-BE49-F238E27FC236}">
              <a16:creationId xmlns:a16="http://schemas.microsoft.com/office/drawing/2014/main" id="{0CEF1985-FA79-4F68-8571-4F3ED362C8E3}"/>
            </a:ext>
          </a:extLst>
        </cdr:cNvPr>
        <cdr:cNvSpPr>
          <a:spLocks xmlns:a="http://schemas.openxmlformats.org/drawingml/2006/main" noChangeShapeType="1"/>
        </cdr:cNvSpPr>
      </cdr:nvSpPr>
      <cdr:spPr bwMode="auto">
        <a:xfrm xmlns:a="http://schemas.openxmlformats.org/drawingml/2006/main" flipH="1">
          <a:off x="1530375" y="2708806"/>
          <a:ext cx="202434" cy="11904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0.42102</cdr:x>
      <cdr:y>0.79443</cdr:y>
    </cdr:from>
    <cdr:to>
      <cdr:x>0.45422</cdr:x>
      <cdr:y>0.8438</cdr:y>
    </cdr:to>
    <cdr:sp macro="" textlink="">
      <cdr:nvSpPr>
        <cdr:cNvPr id="27" name="Line 13">
          <a:extLst xmlns:a="http://schemas.openxmlformats.org/drawingml/2006/main">
            <a:ext uri="{FF2B5EF4-FFF2-40B4-BE49-F238E27FC236}">
              <a16:creationId xmlns:a16="http://schemas.microsoft.com/office/drawing/2014/main" id="{C025ECF4-9E87-4DB8-91D5-FB86B67A1FBE}"/>
            </a:ext>
          </a:extLst>
        </cdr:cNvPr>
        <cdr:cNvSpPr>
          <a:spLocks xmlns:a="http://schemas.openxmlformats.org/drawingml/2006/main" noChangeShapeType="1"/>
        </cdr:cNvSpPr>
      </cdr:nvSpPr>
      <cdr:spPr bwMode="auto">
        <a:xfrm xmlns:a="http://schemas.openxmlformats.org/drawingml/2006/main" flipH="1">
          <a:off x="2113802" y="3256475"/>
          <a:ext cx="166689" cy="20240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userShapes>
</file>

<file path=xl/drawings/drawing2.xml><?xml version="1.0" encoding="utf-8"?>
<c:userShapes xmlns:c="http://schemas.openxmlformats.org/drawingml/2006/chart">
  <cdr:relSizeAnchor xmlns:cdr="http://schemas.openxmlformats.org/drawingml/2006/chartDrawing">
    <cdr:from>
      <cdr:x>0.04951</cdr:x>
      <cdr:y>0.70357</cdr:y>
    </cdr:from>
    <cdr:to>
      <cdr:x>0.12421</cdr:x>
      <cdr:y>0.76539</cdr:y>
    </cdr:to>
    <cdr:sp macro="" textlink="">
      <cdr:nvSpPr>
        <cdr:cNvPr id="373770" name="Rectangle 10">
          <a:extLst xmlns:a="http://schemas.openxmlformats.org/drawingml/2006/main">
            <a:ext uri="{FF2B5EF4-FFF2-40B4-BE49-F238E27FC236}">
              <a16:creationId xmlns:a16="http://schemas.microsoft.com/office/drawing/2014/main" id="{12E96877-2478-4484-BA21-22E65814F55A}"/>
            </a:ext>
          </a:extLst>
        </cdr:cNvPr>
        <cdr:cNvSpPr>
          <a:spLocks xmlns:a="http://schemas.openxmlformats.org/drawingml/2006/main" noChangeArrowheads="1"/>
        </cdr:cNvSpPr>
      </cdr:nvSpPr>
      <cdr:spPr bwMode="auto">
        <a:xfrm xmlns:a="http://schemas.openxmlformats.org/drawingml/2006/main">
          <a:off x="355269" y="3799752"/>
          <a:ext cx="536024" cy="333870"/>
        </a:xfrm>
        <a:prstGeom xmlns:a="http://schemas.openxmlformats.org/drawingml/2006/main" prst="rect">
          <a:avLst/>
        </a:prstGeom>
        <a:solidFill xmlns:a="http://schemas.openxmlformats.org/drawingml/2006/main">
          <a:srgbClr val="FFFFFF"/>
        </a:solidFill>
        <a:ln xmlns:a="http://schemas.openxmlformats.org/drawingml/2006/main" w="38100" cmpd="dbl" algn="ctr">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1">
            <a:defRPr sz="1000"/>
          </a:pPr>
          <a:r>
            <a:rPr lang="ja-JP" altLang="en-US" sz="1200" b="0" i="0" strike="noStrike">
              <a:solidFill>
                <a:srgbClr val="000000"/>
              </a:solidFill>
              <a:latin typeface="Century" panose="02040604050505020304" pitchFamily="18" charset="0"/>
              <a:ea typeface="ＭＳ Ｐゴシック"/>
            </a:rPr>
            <a:t>　</a:t>
          </a:r>
          <a:r>
            <a:rPr lang="en-US" altLang="ja-JP" sz="1200" b="0" i="0" strike="noStrike">
              <a:solidFill>
                <a:srgbClr val="000000"/>
              </a:solidFill>
              <a:latin typeface="Century" panose="02040604050505020304" pitchFamily="18" charset="0"/>
              <a:cs typeface="Arial"/>
            </a:rPr>
            <a:t>0</a:t>
          </a:r>
        </a:p>
      </cdr:txBody>
    </cdr:sp>
  </cdr:relSizeAnchor>
  <cdr:relSizeAnchor xmlns:cdr="http://schemas.openxmlformats.org/drawingml/2006/chartDrawing">
    <cdr:from>
      <cdr:x>0.02026</cdr:x>
      <cdr:y>0.12811</cdr:y>
    </cdr:from>
    <cdr:to>
      <cdr:x>0.07031</cdr:x>
      <cdr:y>0.71354</cdr:y>
    </cdr:to>
    <cdr:sp macro="" textlink="">
      <cdr:nvSpPr>
        <cdr:cNvPr id="4" name="テキスト ボックス 1">
          <a:extLst xmlns:a="http://schemas.openxmlformats.org/drawingml/2006/main">
            <a:ext uri="{FF2B5EF4-FFF2-40B4-BE49-F238E27FC236}">
              <a16:creationId xmlns:a16="http://schemas.microsoft.com/office/drawing/2014/main" id="{1B1FD0C8-110D-42D3-8A96-0A503D4737DF}"/>
            </a:ext>
          </a:extLst>
        </cdr:cNvPr>
        <cdr:cNvSpPr txBox="1"/>
      </cdr:nvSpPr>
      <cdr:spPr>
        <a:xfrm xmlns:a="http://schemas.openxmlformats.org/drawingml/2006/main" rot="16200000">
          <a:off x="-1194126" y="2004782"/>
          <a:ext cx="3036883" cy="3568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latin typeface="Century" panose="02040604050505020304" pitchFamily="18" charset="0"/>
            </a:rPr>
            <a:t>温室効果ガス排出量（百万トン</a:t>
          </a:r>
          <a:r>
            <a:rPr lang="en-US" altLang="ja-JP" sz="1200">
              <a:latin typeface="Century" panose="02040604050505020304" pitchFamily="18" charset="0"/>
            </a:rPr>
            <a:t>CO</a:t>
          </a:r>
          <a:r>
            <a:rPr lang="en-US" altLang="ja-JP" sz="1200" baseline="-25000">
              <a:latin typeface="Century" panose="02040604050505020304" pitchFamily="18" charset="0"/>
            </a:rPr>
            <a:t>2 </a:t>
          </a:r>
          <a:r>
            <a:rPr lang="ja-JP" altLang="en-US" sz="1200" baseline="0">
              <a:latin typeface="Century" panose="02040604050505020304" pitchFamily="18" charset="0"/>
            </a:rPr>
            <a:t>換算</a:t>
          </a:r>
          <a:r>
            <a:rPr lang="ja-JP" altLang="en-US" sz="1200">
              <a:latin typeface="Century" panose="02040604050505020304" pitchFamily="18" charset="0"/>
            </a:rPr>
            <a:t>）</a:t>
          </a:r>
        </a:p>
      </cdr:txBody>
    </cdr:sp>
  </cdr:relSizeAnchor>
  <cdr:relSizeAnchor xmlns:cdr="http://schemas.openxmlformats.org/drawingml/2006/chartDrawing">
    <cdr:from>
      <cdr:x>0.8624</cdr:x>
      <cdr:y>0.10116</cdr:y>
    </cdr:from>
    <cdr:to>
      <cdr:x>0.99969</cdr:x>
      <cdr:y>0.13613</cdr:y>
    </cdr:to>
    <cdr:sp macro="" textlink="">
      <cdr:nvSpPr>
        <cdr:cNvPr id="2" name="テキスト ボックス 1">
          <a:extLst xmlns:a="http://schemas.openxmlformats.org/drawingml/2006/main">
            <a:ext uri="{FF2B5EF4-FFF2-40B4-BE49-F238E27FC236}">
              <a16:creationId xmlns:a16="http://schemas.microsoft.com/office/drawing/2014/main" id="{2669177A-9281-4D1B-ABA1-A2E9BDDD375D}"/>
            </a:ext>
          </a:extLst>
        </cdr:cNvPr>
        <cdr:cNvSpPr txBox="1"/>
      </cdr:nvSpPr>
      <cdr:spPr>
        <a:xfrm xmlns:a="http://schemas.openxmlformats.org/drawingml/2006/main">
          <a:off x="6262891" y="546353"/>
          <a:ext cx="997019" cy="18883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altLang="ja-JP" sz="1000">
              <a:latin typeface="Century" panose="02040604050505020304" pitchFamily="18" charset="0"/>
            </a:rPr>
            <a:t>※2005</a:t>
          </a:r>
          <a:r>
            <a:rPr lang="ja-JP" altLang="en-US" sz="1000">
              <a:latin typeface="Century" panose="02040604050505020304" pitchFamily="18" charset="0"/>
            </a:rPr>
            <a:t>年度比</a:t>
          </a:r>
        </a:p>
      </cdr:txBody>
    </cdr:sp>
  </cdr:relSizeAnchor>
  <cdr:relSizeAnchor xmlns:cdr="http://schemas.openxmlformats.org/drawingml/2006/chartDrawing">
    <cdr:from>
      <cdr:x>0.12264</cdr:x>
      <cdr:y>0.67086</cdr:y>
    </cdr:from>
    <cdr:to>
      <cdr:x>0.87413</cdr:x>
      <cdr:y>0.70493</cdr:y>
    </cdr:to>
    <cdr:grpSp>
      <cdr:nvGrpSpPr>
        <cdr:cNvPr id="6" name="Group 14">
          <a:extLst xmlns:a="http://schemas.openxmlformats.org/drawingml/2006/main">
            <a:ext uri="{FF2B5EF4-FFF2-40B4-BE49-F238E27FC236}">
              <a16:creationId xmlns:a16="http://schemas.microsoft.com/office/drawing/2014/main" id="{5B5DBAAD-0FFF-43FB-8EF3-BFEEE3C93AC7}"/>
            </a:ext>
          </a:extLst>
        </cdr:cNvPr>
        <cdr:cNvGrpSpPr>
          <a:grpSpLocks xmlns:a="http://schemas.openxmlformats.org/drawingml/2006/main"/>
        </cdr:cNvGrpSpPr>
      </cdr:nvGrpSpPr>
      <cdr:grpSpPr bwMode="auto">
        <a:xfrm xmlns:a="http://schemas.openxmlformats.org/drawingml/2006/main">
          <a:off x="887867" y="3394120"/>
          <a:ext cx="5440499" cy="172372"/>
          <a:chOff x="0" y="0"/>
          <a:chExt cx="2253299" cy="12986"/>
        </a:xfrm>
      </cdr:grpSpPr>
      <cdr:pic>
        <cdr:nvPicPr>
          <cdr:cNvPr id="7" name="Picture 10">
            <a:extLst xmlns:a="http://schemas.openxmlformats.org/drawingml/2006/main">
              <a:ext uri="{FF2B5EF4-FFF2-40B4-BE49-F238E27FC236}">
                <a16:creationId xmlns:a16="http://schemas.microsoft.com/office/drawing/2014/main" id="{7D5F9F36-CDEF-44DD-8C07-415840B448FC}"/>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0" y="0"/>
            <a:ext cx="1001127" cy="1298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8" name="Picture 12">
            <a:extLst xmlns:a="http://schemas.openxmlformats.org/drawingml/2006/main">
              <a:ext uri="{FF2B5EF4-FFF2-40B4-BE49-F238E27FC236}">
                <a16:creationId xmlns:a16="http://schemas.microsoft.com/office/drawing/2014/main" id="{613F73AC-B8C6-4A42-9885-318054B5A76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001127" y="0"/>
            <a:ext cx="1001127" cy="1298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9" name="Picture 13">
            <a:extLst xmlns:a="http://schemas.openxmlformats.org/drawingml/2006/main">
              <a:ext uri="{FF2B5EF4-FFF2-40B4-BE49-F238E27FC236}">
                <a16:creationId xmlns:a16="http://schemas.microsoft.com/office/drawing/2014/main" id="{677DAA05-2C9C-433D-9783-8C7BE8C64E52}"/>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252935" y="0"/>
            <a:ext cx="1000364" cy="1298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dr:relSizeAnchor xmlns:cdr="http://schemas.openxmlformats.org/drawingml/2006/chartDrawing">
    <cdr:from>
      <cdr:x>0.91296</cdr:x>
      <cdr:y>0.20041</cdr:y>
    </cdr:from>
    <cdr:to>
      <cdr:x>0.95133</cdr:x>
      <cdr:y>0.24274</cdr:y>
    </cdr:to>
    <cdr:sp macro="" textlink="">
      <cdr:nvSpPr>
        <cdr:cNvPr id="10" name="Text Box 17">
          <a:extLst xmlns:a="http://schemas.openxmlformats.org/drawingml/2006/main">
            <a:ext uri="{FF2B5EF4-FFF2-40B4-BE49-F238E27FC236}">
              <a16:creationId xmlns:a16="http://schemas.microsoft.com/office/drawing/2014/main" id="{057FD380-55F9-430E-BCD0-EB4C4EC8B857}"/>
            </a:ext>
          </a:extLst>
        </cdr:cNvPr>
        <cdr:cNvSpPr txBox="1">
          <a:spLocks xmlns:a="http://schemas.openxmlformats.org/drawingml/2006/main" noChangeArrowheads="1"/>
        </cdr:cNvSpPr>
      </cdr:nvSpPr>
      <cdr:spPr bwMode="auto">
        <a:xfrm xmlns:a="http://schemas.openxmlformats.org/drawingml/2006/main">
          <a:off x="6872293" y="1169866"/>
          <a:ext cx="288829" cy="247101"/>
        </a:xfrm>
        <a:prstGeom xmlns:a="http://schemas.openxmlformats.org/drawingml/2006/main" prst="rect">
          <a:avLst/>
        </a:prstGeom>
        <a:noFill xmlns:a="http://schemas.openxmlformats.org/drawingml/2006/main"/>
        <a:ln xmlns:a="http://schemas.openxmlformats.org/drawingml/2006/main" w="38100" cmpd="dbl" algn="ctr">
          <a:noFill/>
          <a:miter lim="800000"/>
          <a:headEnd/>
          <a:tailEnd/>
        </a:ln>
        <a:effectLst xmlns:a="http://schemas.openxmlformats.org/drawingml/2006/main"/>
      </cdr:spPr>
      <cdr:txBody>
        <a:bodyPr xmlns:a="http://schemas.openxmlformats.org/drawingml/2006/main" wrap="square" lIns="27432"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altLang="ja-JP" sz="1200" b="0" i="0" strike="noStrike">
              <a:solidFill>
                <a:srgbClr val="000000"/>
              </a:solidFill>
              <a:latin typeface="Century" panose="02040604050505020304" pitchFamily="18" charset="0"/>
              <a:ea typeface="ＭＳ Ｐゴシック"/>
            </a:rPr>
            <a:t>0%</a:t>
          </a:r>
        </a:p>
      </cdr:txBody>
    </cdr:sp>
  </cdr:relSizeAnchor>
</c:userShapes>
</file>

<file path=xl/drawings/drawing20.xml><?xml version="1.0" encoding="utf-8"?>
<c:userShapes xmlns:c="http://schemas.openxmlformats.org/drawingml/2006/chart">
  <cdr:relSizeAnchor xmlns:cdr="http://schemas.openxmlformats.org/drawingml/2006/chartDrawing">
    <cdr:from>
      <cdr:x>0.58614</cdr:x>
      <cdr:y>0.25933</cdr:y>
    </cdr:from>
    <cdr:to>
      <cdr:x>0.63083</cdr:x>
      <cdr:y>0.29164</cdr:y>
    </cdr:to>
    <cdr:sp macro="" textlink="">
      <cdr:nvSpPr>
        <cdr:cNvPr id="387082" name="Line 10">
          <a:extLst xmlns:a="http://schemas.openxmlformats.org/drawingml/2006/main">
            <a:ext uri="{FF2B5EF4-FFF2-40B4-BE49-F238E27FC236}">
              <a16:creationId xmlns:a16="http://schemas.microsoft.com/office/drawing/2014/main" id="{C8BA3D59-8000-457B-901F-CDAF74856576}"/>
            </a:ext>
          </a:extLst>
        </cdr:cNvPr>
        <cdr:cNvSpPr>
          <a:spLocks xmlns:a="http://schemas.openxmlformats.org/drawingml/2006/main" noChangeShapeType="1"/>
        </cdr:cNvSpPr>
      </cdr:nvSpPr>
      <cdr:spPr bwMode="auto">
        <a:xfrm xmlns:a="http://schemas.openxmlformats.org/drawingml/2006/main" flipH="1">
          <a:off x="3270947" y="1295468"/>
          <a:ext cx="249418" cy="16138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0.5119</cdr:x>
      <cdr:y>0.21622</cdr:y>
    </cdr:from>
    <cdr:to>
      <cdr:x>0.52333</cdr:x>
      <cdr:y>0.28792</cdr:y>
    </cdr:to>
    <cdr:sp macro="" textlink="">
      <cdr:nvSpPr>
        <cdr:cNvPr id="387083" name="Line 11">
          <a:extLst xmlns:a="http://schemas.openxmlformats.org/drawingml/2006/main">
            <a:ext uri="{FF2B5EF4-FFF2-40B4-BE49-F238E27FC236}">
              <a16:creationId xmlns:a16="http://schemas.microsoft.com/office/drawing/2014/main" id="{E07FE4F1-F8DD-41F4-ABEF-5C245F7954F5}"/>
            </a:ext>
          </a:extLst>
        </cdr:cNvPr>
        <cdr:cNvSpPr>
          <a:spLocks xmlns:a="http://schemas.openxmlformats.org/drawingml/2006/main" noChangeShapeType="1"/>
        </cdr:cNvSpPr>
      </cdr:nvSpPr>
      <cdr:spPr bwMode="auto">
        <a:xfrm xmlns:a="http://schemas.openxmlformats.org/drawingml/2006/main" flipV="1">
          <a:off x="2827993" y="1075763"/>
          <a:ext cx="63122" cy="35675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0.33011</cdr:x>
      <cdr:y>0.28411</cdr:y>
    </cdr:from>
    <cdr:to>
      <cdr:x>0.4369</cdr:x>
      <cdr:y>0.29879</cdr:y>
    </cdr:to>
    <cdr:sp macro="" textlink="">
      <cdr:nvSpPr>
        <cdr:cNvPr id="387084" name="Line 12">
          <a:extLst xmlns:a="http://schemas.openxmlformats.org/drawingml/2006/main">
            <a:ext uri="{FF2B5EF4-FFF2-40B4-BE49-F238E27FC236}">
              <a16:creationId xmlns:a16="http://schemas.microsoft.com/office/drawing/2014/main" id="{C2D96E57-503C-41A3-A7D4-0851EDC0F92D}"/>
            </a:ext>
          </a:extLst>
        </cdr:cNvPr>
        <cdr:cNvSpPr>
          <a:spLocks xmlns:a="http://schemas.openxmlformats.org/drawingml/2006/main" noChangeShapeType="1"/>
        </cdr:cNvSpPr>
      </cdr:nvSpPr>
      <cdr:spPr bwMode="auto">
        <a:xfrm xmlns:a="http://schemas.openxmlformats.org/drawingml/2006/main" flipH="1">
          <a:off x="1842196" y="1419252"/>
          <a:ext cx="595963" cy="7332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0.73548</cdr:x>
      <cdr:y>0.42368</cdr:y>
    </cdr:from>
    <cdr:to>
      <cdr:x>0.77724</cdr:x>
      <cdr:y>0.44179</cdr:y>
    </cdr:to>
    <cdr:sp macro="" textlink="">
      <cdr:nvSpPr>
        <cdr:cNvPr id="387085" name="Line 13">
          <a:extLst xmlns:a="http://schemas.openxmlformats.org/drawingml/2006/main">
            <a:ext uri="{FF2B5EF4-FFF2-40B4-BE49-F238E27FC236}">
              <a16:creationId xmlns:a16="http://schemas.microsoft.com/office/drawing/2014/main" id="{CE6046C2-59E2-439B-B7FE-CCBD0F195DCB}"/>
            </a:ext>
          </a:extLst>
        </cdr:cNvPr>
        <cdr:cNvSpPr>
          <a:spLocks xmlns:a="http://schemas.openxmlformats.org/drawingml/2006/main" noChangeShapeType="1"/>
        </cdr:cNvSpPr>
      </cdr:nvSpPr>
      <cdr:spPr bwMode="auto">
        <a:xfrm xmlns:a="http://schemas.openxmlformats.org/drawingml/2006/main" flipH="1">
          <a:off x="4104384" y="2116469"/>
          <a:ext cx="233025" cy="9048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0.39268</cdr:x>
      <cdr:y>0.20936</cdr:y>
    </cdr:from>
    <cdr:to>
      <cdr:x>0.48035</cdr:x>
      <cdr:y>0.28706</cdr:y>
    </cdr:to>
    <cdr:sp macro="" textlink="">
      <cdr:nvSpPr>
        <cdr:cNvPr id="387086" name="Line 14">
          <a:extLst xmlns:a="http://schemas.openxmlformats.org/drawingml/2006/main">
            <a:ext uri="{FF2B5EF4-FFF2-40B4-BE49-F238E27FC236}">
              <a16:creationId xmlns:a16="http://schemas.microsoft.com/office/drawing/2014/main" id="{F921E271-7BD0-445E-A1EC-BF1472134F43}"/>
            </a:ext>
          </a:extLst>
        </cdr:cNvPr>
        <cdr:cNvSpPr>
          <a:spLocks xmlns:a="http://schemas.openxmlformats.org/drawingml/2006/main" noChangeShapeType="1"/>
        </cdr:cNvSpPr>
      </cdr:nvSpPr>
      <cdr:spPr bwMode="auto">
        <a:xfrm xmlns:a="http://schemas.openxmlformats.org/drawingml/2006/main" flipH="1" flipV="1">
          <a:off x="2169381" y="1194195"/>
          <a:ext cx="484333" cy="44319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0.62905</cdr:x>
      <cdr:y>0.84559</cdr:y>
    </cdr:from>
    <cdr:to>
      <cdr:x>0.97871</cdr:x>
      <cdr:y>0.90923</cdr:y>
    </cdr:to>
    <cdr:sp macro="" textlink="">
      <cdr:nvSpPr>
        <cdr:cNvPr id="19" name="テキスト ボックス 1">
          <a:extLst xmlns:a="http://schemas.openxmlformats.org/drawingml/2006/main">
            <a:ext uri="{FF2B5EF4-FFF2-40B4-BE49-F238E27FC236}">
              <a16:creationId xmlns:a16="http://schemas.microsoft.com/office/drawing/2014/main" id="{5D37B23D-197F-43B7-8604-A6D94A295911}"/>
            </a:ext>
          </a:extLst>
        </cdr:cNvPr>
        <cdr:cNvSpPr txBox="1"/>
      </cdr:nvSpPr>
      <cdr:spPr>
        <a:xfrm xmlns:a="http://schemas.openxmlformats.org/drawingml/2006/main">
          <a:off x="3510431" y="4224097"/>
          <a:ext cx="1951265" cy="317910"/>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altLang="ja-JP" sz="1100">
              <a:effectLst/>
              <a:latin typeface="Century" panose="02040604050505020304" pitchFamily="18" charset="0"/>
              <a:ea typeface="+mn-ea"/>
              <a:cs typeface="+mn-cs"/>
            </a:rPr>
            <a:t>(</a:t>
          </a:r>
          <a:r>
            <a:rPr lang="ja-JP" altLang="ja-JP" sz="1100">
              <a:effectLst/>
              <a:latin typeface="Century" panose="02040604050505020304" pitchFamily="18" charset="0"/>
              <a:ea typeface="+mn-ea"/>
              <a:cs typeface="+mn-cs"/>
            </a:rPr>
            <a:t>　</a:t>
          </a:r>
          <a:r>
            <a:rPr lang="en-US" altLang="ja-JP" sz="1100">
              <a:effectLst/>
              <a:latin typeface="Century" panose="02040604050505020304" pitchFamily="18" charset="0"/>
              <a:ea typeface="+mn-ea"/>
              <a:cs typeface="+mn-cs"/>
            </a:rPr>
            <a:t>)</a:t>
          </a:r>
          <a:r>
            <a:rPr lang="ja-JP" altLang="ja-JP" sz="1100">
              <a:effectLst/>
              <a:latin typeface="Century" panose="02040604050505020304" pitchFamily="18" charset="0"/>
              <a:ea typeface="+mn-ea"/>
              <a:cs typeface="+mn-cs"/>
            </a:rPr>
            <a:t>：</a:t>
          </a:r>
          <a:r>
            <a:rPr lang="en-US" altLang="ja-JP" sz="1100">
              <a:solidFill>
                <a:sysClr val="windowText" lastClr="000000"/>
              </a:solidFill>
              <a:effectLst/>
              <a:latin typeface="Century" panose="02040604050505020304" pitchFamily="18" charset="0"/>
              <a:ea typeface="+mn-ea"/>
              <a:cs typeface="+mn-cs"/>
            </a:rPr>
            <a:t>Unallocated</a:t>
          </a:r>
          <a:r>
            <a:rPr lang="en-US" altLang="ja-JP" sz="1100" baseline="0">
              <a:solidFill>
                <a:sysClr val="windowText" lastClr="000000"/>
              </a:solidFill>
              <a:effectLst/>
              <a:latin typeface="Century" panose="02040604050505020304" pitchFamily="18" charset="0"/>
              <a:ea typeface="+mn-ea"/>
              <a:cs typeface="+mn-cs"/>
            </a:rPr>
            <a:t> E</a:t>
          </a:r>
          <a:r>
            <a:rPr lang="en-US" altLang="ja-JP" sz="1100" baseline="0">
              <a:effectLst/>
              <a:latin typeface="Century" panose="02040604050505020304" pitchFamily="18" charset="0"/>
              <a:ea typeface="+mn-ea"/>
              <a:cs typeface="+mn-cs"/>
            </a:rPr>
            <a:t>missions</a:t>
          </a:r>
          <a:endParaRPr lang="ja-JP" altLang="ja-JP">
            <a:effectLst/>
            <a:latin typeface="Century" panose="02040604050505020304" pitchFamily="18" charset="0"/>
          </a:endParaRPr>
        </a:p>
      </cdr:txBody>
    </cdr:sp>
  </cdr:relSizeAnchor>
  <cdr:relSizeAnchor xmlns:cdr="http://schemas.openxmlformats.org/drawingml/2006/chartDrawing">
    <cdr:from>
      <cdr:x>0.41749</cdr:x>
      <cdr:y>0.34591</cdr:y>
    </cdr:from>
    <cdr:to>
      <cdr:x>0.60217</cdr:x>
      <cdr:y>0.40317</cdr:y>
    </cdr:to>
    <cdr:sp macro="" textlink="">
      <cdr:nvSpPr>
        <cdr:cNvPr id="20" name="テキスト ボックス 1">
          <a:extLst xmlns:a="http://schemas.openxmlformats.org/drawingml/2006/main">
            <a:ext uri="{FF2B5EF4-FFF2-40B4-BE49-F238E27FC236}">
              <a16:creationId xmlns:a16="http://schemas.microsoft.com/office/drawing/2014/main" id="{29542DD4-D557-44E2-9F0F-FDF25A06E201}"/>
            </a:ext>
          </a:extLst>
        </cdr:cNvPr>
        <cdr:cNvSpPr txBox="1"/>
      </cdr:nvSpPr>
      <cdr:spPr>
        <a:xfrm xmlns:a="http://schemas.openxmlformats.org/drawingml/2006/main">
          <a:off x="2329795" y="1727989"/>
          <a:ext cx="1030612" cy="28603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400" b="0" baseline="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Unallocated</a:t>
          </a:r>
          <a:endParaRPr lang="ja-JP" altLang="ja-JP" sz="1400" b="0" baseline="0">
            <a:solidFill>
              <a:sysClr val="windowText" lastClr="000000"/>
            </a:solidFill>
            <a:effectLst/>
          </a:endParaRPr>
        </a:p>
      </cdr:txBody>
    </cdr:sp>
  </cdr:relSizeAnchor>
  <cdr:relSizeAnchor xmlns:cdr="http://schemas.openxmlformats.org/drawingml/2006/chartDrawing">
    <cdr:from>
      <cdr:x>0.42895</cdr:x>
      <cdr:y>0.28593</cdr:y>
    </cdr:from>
    <cdr:to>
      <cdr:x>0.595</cdr:x>
      <cdr:y>0.34842</cdr:y>
    </cdr:to>
    <cdr:sp macro="" textlink="">
      <cdr:nvSpPr>
        <cdr:cNvPr id="21" name="テキスト ボックス 1">
          <a:extLst xmlns:a="http://schemas.openxmlformats.org/drawingml/2006/main">
            <a:ext uri="{FF2B5EF4-FFF2-40B4-BE49-F238E27FC236}">
              <a16:creationId xmlns:a16="http://schemas.microsoft.com/office/drawing/2014/main" id="{A7838CCC-E167-4092-BFAE-279AE966D89C}"/>
            </a:ext>
          </a:extLst>
        </cdr:cNvPr>
        <cdr:cNvSpPr txBox="1"/>
      </cdr:nvSpPr>
      <cdr:spPr>
        <a:xfrm xmlns:a="http://schemas.openxmlformats.org/drawingml/2006/main">
          <a:off x="2369728" y="1630897"/>
          <a:ext cx="917343" cy="35643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400" b="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Allocated</a:t>
          </a:r>
          <a:r>
            <a:rPr lang="en-US" altLang="ja-JP" sz="1400" b="0">
              <a:solidFill>
                <a:sysClr val="windowText" lastClr="000000"/>
              </a:solidFill>
              <a:effectLst/>
              <a:latin typeface="Calibri"/>
              <a:ea typeface="+mn-ea"/>
              <a:cs typeface="+mn-cs"/>
            </a:rPr>
            <a:t> </a:t>
          </a:r>
          <a:endParaRPr lang="ja-JP" altLang="ja-JP" sz="1400" b="0">
            <a:solidFill>
              <a:sysClr val="windowText" lastClr="000000"/>
            </a:solidFill>
            <a:effectLst/>
          </a:endParaRPr>
        </a:p>
      </cdr:txBody>
    </cdr:sp>
  </cdr:relSizeAnchor>
  <cdr:relSizeAnchor xmlns:cdr="http://schemas.openxmlformats.org/drawingml/2006/chartDrawing">
    <cdr:from>
      <cdr:x>0.39639</cdr:x>
      <cdr:y>0.47582</cdr:y>
    </cdr:from>
    <cdr:to>
      <cdr:x>0.63521</cdr:x>
      <cdr:y>0.6448</cdr:y>
    </cdr:to>
    <cdr:sp macro="" textlink="">
      <cdr:nvSpPr>
        <cdr:cNvPr id="22" name="テキスト ボックス 2">
          <a:extLst xmlns:a="http://schemas.openxmlformats.org/drawingml/2006/main">
            <a:ext uri="{FF2B5EF4-FFF2-40B4-BE49-F238E27FC236}">
              <a16:creationId xmlns:a16="http://schemas.microsoft.com/office/drawing/2014/main" id="{FA5263D2-B796-4B26-B3C7-1F6219EA3247}"/>
            </a:ext>
          </a:extLst>
        </cdr:cNvPr>
        <cdr:cNvSpPr txBox="1"/>
      </cdr:nvSpPr>
      <cdr:spPr>
        <a:xfrm xmlns:a="http://schemas.openxmlformats.org/drawingml/2006/main">
          <a:off x="2212079" y="2376918"/>
          <a:ext cx="1332711" cy="844130"/>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rtl="1"/>
          <a:r>
            <a:rPr lang="en-US" altLang="ja-JP" sz="1300" b="0" i="0">
              <a:solidFill>
                <a:schemeClr val="tx1"/>
              </a:solidFill>
              <a:effectLst/>
              <a:latin typeface="Century" panose="02040604050505020304" pitchFamily="18" charset="0"/>
              <a:ea typeface="+mn-ea"/>
              <a:cs typeface="+mn-cs"/>
            </a:rPr>
            <a:t>National total CO</a:t>
          </a:r>
          <a:r>
            <a:rPr lang="en-US" altLang="ja-JP" sz="1300" b="0" i="0" baseline="-25000">
              <a:solidFill>
                <a:schemeClr val="tx1"/>
              </a:solidFill>
              <a:effectLst/>
              <a:latin typeface="Century" panose="02040604050505020304" pitchFamily="18" charset="0"/>
              <a:ea typeface="+mn-ea"/>
              <a:cs typeface="+mn-cs"/>
            </a:rPr>
            <a:t>2</a:t>
          </a:r>
          <a:r>
            <a:rPr lang="en-US" altLang="ja-JP" sz="1300" b="0" i="0">
              <a:solidFill>
                <a:schemeClr val="tx1"/>
              </a:solidFill>
              <a:effectLst/>
              <a:latin typeface="Century" panose="02040604050505020304" pitchFamily="18" charset="0"/>
              <a:ea typeface="+mn-ea"/>
              <a:cs typeface="+mn-cs"/>
            </a:rPr>
            <a:t> emissions </a:t>
          </a:r>
        </a:p>
        <a:p xmlns:a="http://schemas.openxmlformats.org/drawingml/2006/main">
          <a:pPr algn="ctr" rtl="1"/>
          <a:endParaRPr lang="en-US" altLang="ja-JP" sz="1400" b="0" i="0" baseline="0">
            <a:solidFill>
              <a:schemeClr val="tx1"/>
            </a:solidFill>
            <a:effectLst/>
            <a:latin typeface="Century" panose="02040604050505020304" pitchFamily="18" charset="0"/>
            <a:ea typeface="+mn-ea"/>
            <a:cs typeface="+mn-cs"/>
          </a:endParaRPr>
        </a:p>
        <a:p xmlns:a="http://schemas.openxmlformats.org/drawingml/2006/main">
          <a:pPr algn="r" rtl="1"/>
          <a:r>
            <a:rPr lang="en-US" altLang="ja-JP" sz="1100" b="0" i="0">
              <a:solidFill>
                <a:schemeClr val="tx1"/>
              </a:solidFill>
              <a:effectLst/>
              <a:latin typeface="Century" panose="02040604050505020304" pitchFamily="18" charset="0"/>
              <a:ea typeface="+mn-ea"/>
              <a:cs typeface="+mn-cs"/>
            </a:rPr>
            <a:t>Mt CO</a:t>
          </a:r>
          <a:r>
            <a:rPr lang="en-US" altLang="ja-JP" sz="1100" b="0" i="0" baseline="-25000">
              <a:solidFill>
                <a:schemeClr val="tx1"/>
              </a:solidFill>
              <a:effectLst/>
              <a:latin typeface="Century" panose="02040604050505020304" pitchFamily="18" charset="0"/>
              <a:ea typeface="+mn-ea"/>
              <a:cs typeface="+mn-cs"/>
            </a:rPr>
            <a:t>2   </a:t>
          </a:r>
          <a:endParaRPr lang="ja-JP" altLang="ja-JP" sz="1100">
            <a:effectLst/>
            <a:latin typeface="Century" panose="02040604050505020304" pitchFamily="18" charset="0"/>
          </a:endParaRPr>
        </a:p>
        <a:p xmlns:a="http://schemas.openxmlformats.org/drawingml/2006/main">
          <a:pPr algn="ctr"/>
          <a:endParaRPr kumimoji="1" lang="ja-JP" altLang="en-US" sz="1200">
            <a:latin typeface="Century" panose="02040604050505020304" pitchFamily="18" charset="0"/>
          </a:endParaRPr>
        </a:p>
      </cdr:txBody>
    </cdr:sp>
  </cdr:relSizeAnchor>
  <cdr:relSizeAnchor xmlns:cdr="http://schemas.openxmlformats.org/drawingml/2006/chartDrawing">
    <cdr:from>
      <cdr:x>0.25117</cdr:x>
      <cdr:y>0.43464</cdr:y>
    </cdr:from>
    <cdr:to>
      <cdr:x>0.30451</cdr:x>
      <cdr:y>0.43703</cdr:y>
    </cdr:to>
    <cdr:sp macro="" textlink="">
      <cdr:nvSpPr>
        <cdr:cNvPr id="25" name="Line 13">
          <a:extLst xmlns:a="http://schemas.openxmlformats.org/drawingml/2006/main">
            <a:ext uri="{FF2B5EF4-FFF2-40B4-BE49-F238E27FC236}">
              <a16:creationId xmlns:a16="http://schemas.microsoft.com/office/drawing/2014/main" id="{D7CC93B8-95BE-4BDA-8ECE-29E74BC7C22B}"/>
            </a:ext>
          </a:extLst>
        </cdr:cNvPr>
        <cdr:cNvSpPr>
          <a:spLocks xmlns:a="http://schemas.openxmlformats.org/drawingml/2006/main" noChangeShapeType="1"/>
        </cdr:cNvSpPr>
      </cdr:nvSpPr>
      <cdr:spPr bwMode="auto">
        <a:xfrm xmlns:a="http://schemas.openxmlformats.org/drawingml/2006/main" flipH="1">
          <a:off x="1401666" y="2171232"/>
          <a:ext cx="297656" cy="1190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0.25475</cdr:x>
      <cdr:y>0.65953</cdr:y>
    </cdr:from>
    <cdr:to>
      <cdr:x>0.28759</cdr:x>
      <cdr:y>0.68617</cdr:y>
    </cdr:to>
    <cdr:sp macro="" textlink="">
      <cdr:nvSpPr>
        <cdr:cNvPr id="26" name="Line 13">
          <a:extLst xmlns:a="http://schemas.openxmlformats.org/drawingml/2006/main">
            <a:ext uri="{FF2B5EF4-FFF2-40B4-BE49-F238E27FC236}">
              <a16:creationId xmlns:a16="http://schemas.microsoft.com/office/drawing/2014/main" id="{0CEF1985-FA79-4F68-8571-4F3ED362C8E3}"/>
            </a:ext>
          </a:extLst>
        </cdr:cNvPr>
        <cdr:cNvSpPr>
          <a:spLocks xmlns:a="http://schemas.openxmlformats.org/drawingml/2006/main" noChangeShapeType="1"/>
        </cdr:cNvSpPr>
      </cdr:nvSpPr>
      <cdr:spPr bwMode="auto">
        <a:xfrm xmlns:a="http://schemas.openxmlformats.org/drawingml/2006/main" flipH="1">
          <a:off x="1407351" y="3281428"/>
          <a:ext cx="181424" cy="13254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0.43813</cdr:x>
      <cdr:y>0.80548</cdr:y>
    </cdr:from>
    <cdr:to>
      <cdr:x>0.44994</cdr:x>
      <cdr:y>0.85067</cdr:y>
    </cdr:to>
    <cdr:sp macro="" textlink="">
      <cdr:nvSpPr>
        <cdr:cNvPr id="27" name="Line 13">
          <a:extLst xmlns:a="http://schemas.openxmlformats.org/drawingml/2006/main">
            <a:ext uri="{FF2B5EF4-FFF2-40B4-BE49-F238E27FC236}">
              <a16:creationId xmlns:a16="http://schemas.microsoft.com/office/drawing/2014/main" id="{C025ECF4-9E87-4DB8-91D5-FB86B67A1FBE}"/>
            </a:ext>
          </a:extLst>
        </cdr:cNvPr>
        <cdr:cNvSpPr>
          <a:spLocks xmlns:a="http://schemas.openxmlformats.org/drawingml/2006/main" noChangeShapeType="1"/>
        </cdr:cNvSpPr>
      </cdr:nvSpPr>
      <cdr:spPr bwMode="auto">
        <a:xfrm xmlns:a="http://schemas.openxmlformats.org/drawingml/2006/main" flipH="1">
          <a:off x="2420468" y="4594409"/>
          <a:ext cx="65225" cy="25773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userShapes>
</file>

<file path=xl/drawings/drawing21.xml><?xml version="1.0" encoding="utf-8"?>
<c:userShapes xmlns:c="http://schemas.openxmlformats.org/drawingml/2006/chart">
  <cdr:relSizeAnchor xmlns:cdr="http://schemas.openxmlformats.org/drawingml/2006/chartDrawing">
    <cdr:from>
      <cdr:x>0.58482</cdr:x>
      <cdr:y>0.27123</cdr:y>
    </cdr:from>
    <cdr:to>
      <cdr:x>0.66741</cdr:x>
      <cdr:y>0.30959</cdr:y>
    </cdr:to>
    <cdr:sp macro="" textlink="">
      <cdr:nvSpPr>
        <cdr:cNvPr id="387082" name="Line 10">
          <a:extLst xmlns:a="http://schemas.openxmlformats.org/drawingml/2006/main">
            <a:ext uri="{FF2B5EF4-FFF2-40B4-BE49-F238E27FC236}">
              <a16:creationId xmlns:a16="http://schemas.microsoft.com/office/drawing/2014/main" id="{C8BA3D59-8000-457B-901F-CDAF74856576}"/>
            </a:ext>
          </a:extLst>
        </cdr:cNvPr>
        <cdr:cNvSpPr>
          <a:spLocks xmlns:a="http://schemas.openxmlformats.org/drawingml/2006/main" noChangeShapeType="1"/>
        </cdr:cNvSpPr>
      </cdr:nvSpPr>
      <cdr:spPr bwMode="auto">
        <a:xfrm xmlns:a="http://schemas.openxmlformats.org/drawingml/2006/main" flipV="1">
          <a:off x="2935943" y="1109383"/>
          <a:ext cx="414617" cy="15688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0.52468</cdr:x>
      <cdr:y>0.17853</cdr:y>
    </cdr:from>
    <cdr:to>
      <cdr:x>0.54488</cdr:x>
      <cdr:y>0.29434</cdr:y>
    </cdr:to>
    <cdr:sp macro="" textlink="">
      <cdr:nvSpPr>
        <cdr:cNvPr id="387083" name="Line 11">
          <a:extLst xmlns:a="http://schemas.openxmlformats.org/drawingml/2006/main">
            <a:ext uri="{FF2B5EF4-FFF2-40B4-BE49-F238E27FC236}">
              <a16:creationId xmlns:a16="http://schemas.microsoft.com/office/drawing/2014/main" id="{E07FE4F1-F8DD-41F4-ABEF-5C245F7954F5}"/>
            </a:ext>
          </a:extLst>
        </cdr:cNvPr>
        <cdr:cNvSpPr>
          <a:spLocks xmlns:a="http://schemas.openxmlformats.org/drawingml/2006/main" noChangeShapeType="1"/>
        </cdr:cNvSpPr>
      </cdr:nvSpPr>
      <cdr:spPr bwMode="auto">
        <a:xfrm xmlns:a="http://schemas.openxmlformats.org/drawingml/2006/main" flipV="1">
          <a:off x="2659740" y="732211"/>
          <a:ext cx="102415" cy="47500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0.35938</cdr:x>
      <cdr:y>0.30959</cdr:y>
    </cdr:from>
    <cdr:to>
      <cdr:x>0.45701</cdr:x>
      <cdr:y>0.31295</cdr:y>
    </cdr:to>
    <cdr:sp macro="" textlink="">
      <cdr:nvSpPr>
        <cdr:cNvPr id="387084" name="Line 12">
          <a:extLst xmlns:a="http://schemas.openxmlformats.org/drawingml/2006/main">
            <a:ext uri="{FF2B5EF4-FFF2-40B4-BE49-F238E27FC236}">
              <a16:creationId xmlns:a16="http://schemas.microsoft.com/office/drawing/2014/main" id="{C2D96E57-503C-41A3-A7D4-0851EDC0F92D}"/>
            </a:ext>
          </a:extLst>
        </cdr:cNvPr>
        <cdr:cNvSpPr>
          <a:spLocks xmlns:a="http://schemas.openxmlformats.org/drawingml/2006/main" noChangeShapeType="1"/>
        </cdr:cNvSpPr>
      </cdr:nvSpPr>
      <cdr:spPr bwMode="auto">
        <a:xfrm xmlns:a="http://schemas.openxmlformats.org/drawingml/2006/main" flipH="1" flipV="1">
          <a:off x="1804149" y="1266263"/>
          <a:ext cx="490138" cy="1375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0.74554</cdr:x>
      <cdr:y>0.56986</cdr:y>
    </cdr:from>
    <cdr:to>
      <cdr:x>0.79018</cdr:x>
      <cdr:y>0.58082</cdr:y>
    </cdr:to>
    <cdr:sp macro="" textlink="">
      <cdr:nvSpPr>
        <cdr:cNvPr id="387085" name="Line 13">
          <a:extLst xmlns:a="http://schemas.openxmlformats.org/drawingml/2006/main">
            <a:ext uri="{FF2B5EF4-FFF2-40B4-BE49-F238E27FC236}">
              <a16:creationId xmlns:a16="http://schemas.microsoft.com/office/drawing/2014/main" id="{CE6046C2-59E2-439B-B7FE-CCBD0F195DCB}"/>
            </a:ext>
          </a:extLst>
        </cdr:cNvPr>
        <cdr:cNvSpPr>
          <a:spLocks xmlns:a="http://schemas.openxmlformats.org/drawingml/2006/main" noChangeShapeType="1"/>
        </cdr:cNvSpPr>
      </cdr:nvSpPr>
      <cdr:spPr bwMode="auto">
        <a:xfrm xmlns:a="http://schemas.openxmlformats.org/drawingml/2006/main" flipH="1" flipV="1">
          <a:off x="3742766" y="2330823"/>
          <a:ext cx="224118" cy="4482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0.41805</cdr:x>
      <cdr:y>0.21046</cdr:y>
    </cdr:from>
    <cdr:to>
      <cdr:x>0.50956</cdr:x>
      <cdr:y>0.29544</cdr:y>
    </cdr:to>
    <cdr:sp macro="" textlink="">
      <cdr:nvSpPr>
        <cdr:cNvPr id="387086" name="Line 14">
          <a:extLst xmlns:a="http://schemas.openxmlformats.org/drawingml/2006/main">
            <a:ext uri="{FF2B5EF4-FFF2-40B4-BE49-F238E27FC236}">
              <a16:creationId xmlns:a16="http://schemas.microsoft.com/office/drawing/2014/main" id="{F921E271-7BD0-445E-A1EC-BF1472134F43}"/>
            </a:ext>
          </a:extLst>
        </cdr:cNvPr>
        <cdr:cNvSpPr>
          <a:spLocks xmlns:a="http://schemas.openxmlformats.org/drawingml/2006/main" noChangeShapeType="1"/>
        </cdr:cNvSpPr>
      </cdr:nvSpPr>
      <cdr:spPr bwMode="auto">
        <a:xfrm xmlns:a="http://schemas.openxmlformats.org/drawingml/2006/main" flipH="1" flipV="1">
          <a:off x="2119216" y="863180"/>
          <a:ext cx="463875" cy="348551"/>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0.61011</cdr:x>
      <cdr:y>0.85781</cdr:y>
    </cdr:from>
    <cdr:to>
      <cdr:x>0.98826</cdr:x>
      <cdr:y>0.90716</cdr:y>
    </cdr:to>
    <cdr:sp macro="" textlink="">
      <cdr:nvSpPr>
        <cdr:cNvPr id="19" name="テキスト ボックス 1">
          <a:extLst xmlns:a="http://schemas.openxmlformats.org/drawingml/2006/main">
            <a:ext uri="{FF2B5EF4-FFF2-40B4-BE49-F238E27FC236}">
              <a16:creationId xmlns:a16="http://schemas.microsoft.com/office/drawing/2014/main" id="{5D37B23D-197F-43B7-8604-A6D94A295911}"/>
            </a:ext>
          </a:extLst>
        </cdr:cNvPr>
        <cdr:cNvSpPr txBox="1"/>
      </cdr:nvSpPr>
      <cdr:spPr>
        <a:xfrm xmlns:a="http://schemas.openxmlformats.org/drawingml/2006/main">
          <a:off x="3092825" y="3518274"/>
          <a:ext cx="1916906" cy="202406"/>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altLang="ja-JP" sz="1100">
              <a:effectLst/>
              <a:latin typeface="Century" panose="02040604050505020304" pitchFamily="18" charset="0"/>
              <a:ea typeface="+mn-ea"/>
              <a:cs typeface="+mn-cs"/>
            </a:rPr>
            <a:t>(</a:t>
          </a:r>
          <a:r>
            <a:rPr lang="ja-JP" altLang="ja-JP" sz="1100">
              <a:effectLst/>
              <a:latin typeface="Century" panose="02040604050505020304" pitchFamily="18" charset="0"/>
              <a:ea typeface="+mn-ea"/>
              <a:cs typeface="+mn-cs"/>
            </a:rPr>
            <a:t>　</a:t>
          </a:r>
          <a:r>
            <a:rPr lang="en-US" altLang="ja-JP" sz="1100">
              <a:effectLst/>
              <a:latin typeface="Century" panose="02040604050505020304" pitchFamily="18" charset="0"/>
              <a:ea typeface="+mn-ea"/>
              <a:cs typeface="+mn-cs"/>
            </a:rPr>
            <a:t>)</a:t>
          </a:r>
          <a:r>
            <a:rPr lang="ja-JP" altLang="ja-JP" sz="1100">
              <a:effectLst/>
              <a:latin typeface="Century" panose="02040604050505020304" pitchFamily="18" charset="0"/>
              <a:ea typeface="+mn-ea"/>
              <a:cs typeface="+mn-cs"/>
            </a:rPr>
            <a:t>：</a:t>
          </a:r>
          <a:r>
            <a:rPr lang="en-US" altLang="ja-JP" sz="1100">
              <a:solidFill>
                <a:sysClr val="windowText" lastClr="000000"/>
              </a:solidFill>
              <a:effectLst/>
              <a:latin typeface="Century" panose="02040604050505020304" pitchFamily="18" charset="0"/>
              <a:ea typeface="+mn-ea"/>
              <a:cs typeface="+mn-cs"/>
            </a:rPr>
            <a:t>Unallocated</a:t>
          </a:r>
          <a:r>
            <a:rPr lang="en-US" altLang="ja-JP" sz="1100" baseline="0">
              <a:solidFill>
                <a:sysClr val="windowText" lastClr="000000"/>
              </a:solidFill>
              <a:effectLst/>
              <a:latin typeface="Century" panose="02040604050505020304" pitchFamily="18" charset="0"/>
              <a:ea typeface="+mn-ea"/>
              <a:cs typeface="+mn-cs"/>
            </a:rPr>
            <a:t> E</a:t>
          </a:r>
          <a:r>
            <a:rPr lang="en-US" altLang="ja-JP" sz="1100" baseline="0">
              <a:effectLst/>
              <a:latin typeface="Century" panose="02040604050505020304" pitchFamily="18" charset="0"/>
              <a:ea typeface="+mn-ea"/>
              <a:cs typeface="+mn-cs"/>
            </a:rPr>
            <a:t>missions</a:t>
          </a:r>
          <a:endParaRPr lang="ja-JP" altLang="ja-JP">
            <a:effectLst/>
            <a:latin typeface="Century" panose="02040604050505020304" pitchFamily="18" charset="0"/>
          </a:endParaRPr>
        </a:p>
      </cdr:txBody>
    </cdr:sp>
  </cdr:relSizeAnchor>
  <cdr:relSizeAnchor xmlns:cdr="http://schemas.openxmlformats.org/drawingml/2006/chartDrawing">
    <cdr:from>
      <cdr:x>0.44094</cdr:x>
      <cdr:y>0.3655</cdr:y>
    </cdr:from>
    <cdr:to>
      <cdr:x>0.62562</cdr:x>
      <cdr:y>0.42276</cdr:y>
    </cdr:to>
    <cdr:sp macro="" textlink="">
      <cdr:nvSpPr>
        <cdr:cNvPr id="20" name="テキスト ボックス 1">
          <a:extLst xmlns:a="http://schemas.openxmlformats.org/drawingml/2006/main">
            <a:ext uri="{FF2B5EF4-FFF2-40B4-BE49-F238E27FC236}">
              <a16:creationId xmlns:a16="http://schemas.microsoft.com/office/drawing/2014/main" id="{29542DD4-D557-44E2-9F0F-FDF25A06E201}"/>
            </a:ext>
          </a:extLst>
        </cdr:cNvPr>
        <cdr:cNvSpPr txBox="1"/>
      </cdr:nvSpPr>
      <cdr:spPr>
        <a:xfrm xmlns:a="http://schemas.openxmlformats.org/drawingml/2006/main">
          <a:off x="2235246" y="1499062"/>
          <a:ext cx="936191" cy="23484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400" b="0" baseline="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Unallocated</a:t>
          </a:r>
          <a:endParaRPr lang="ja-JP" altLang="ja-JP" sz="1400" b="0" baseline="0">
            <a:solidFill>
              <a:sysClr val="windowText" lastClr="000000"/>
            </a:solidFill>
            <a:effectLst/>
          </a:endParaRPr>
        </a:p>
      </cdr:txBody>
    </cdr:sp>
  </cdr:relSizeAnchor>
  <cdr:relSizeAnchor xmlns:cdr="http://schemas.openxmlformats.org/drawingml/2006/chartDrawing">
    <cdr:from>
      <cdr:x>0.44525</cdr:x>
      <cdr:y>0.28299</cdr:y>
    </cdr:from>
    <cdr:to>
      <cdr:x>0.6113</cdr:x>
      <cdr:y>0.34548</cdr:y>
    </cdr:to>
    <cdr:sp macro="" textlink="">
      <cdr:nvSpPr>
        <cdr:cNvPr id="21" name="テキスト ボックス 1">
          <a:extLst xmlns:a="http://schemas.openxmlformats.org/drawingml/2006/main">
            <a:ext uri="{FF2B5EF4-FFF2-40B4-BE49-F238E27FC236}">
              <a16:creationId xmlns:a16="http://schemas.microsoft.com/office/drawing/2014/main" id="{A7838CCC-E167-4092-BFAE-279AE966D89C}"/>
            </a:ext>
          </a:extLst>
        </cdr:cNvPr>
        <cdr:cNvSpPr txBox="1"/>
      </cdr:nvSpPr>
      <cdr:spPr>
        <a:xfrm xmlns:a="http://schemas.openxmlformats.org/drawingml/2006/main">
          <a:off x="2257096" y="1160668"/>
          <a:ext cx="841751" cy="2563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400" b="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Allocated</a:t>
          </a:r>
          <a:r>
            <a:rPr lang="en-US" altLang="ja-JP" sz="1400" b="0">
              <a:solidFill>
                <a:sysClr val="windowText" lastClr="000000"/>
              </a:solidFill>
              <a:effectLst/>
              <a:latin typeface="Calibri"/>
              <a:ea typeface="+mn-ea"/>
              <a:cs typeface="+mn-cs"/>
            </a:rPr>
            <a:t> </a:t>
          </a:r>
          <a:endParaRPr lang="ja-JP" altLang="ja-JP" sz="1400" b="0">
            <a:solidFill>
              <a:sysClr val="windowText" lastClr="000000"/>
            </a:solidFill>
            <a:effectLst/>
          </a:endParaRPr>
        </a:p>
      </cdr:txBody>
    </cdr:sp>
  </cdr:relSizeAnchor>
  <cdr:relSizeAnchor xmlns:cdr="http://schemas.openxmlformats.org/drawingml/2006/chartDrawing">
    <cdr:from>
      <cdr:x>0.4026</cdr:x>
      <cdr:y>0.46676</cdr:y>
    </cdr:from>
    <cdr:to>
      <cdr:x>0.64822</cdr:x>
      <cdr:y>0.65803</cdr:y>
    </cdr:to>
    <cdr:sp macro="" textlink="">
      <cdr:nvSpPr>
        <cdr:cNvPr id="22" name="テキスト ボックス 2">
          <a:extLst xmlns:a="http://schemas.openxmlformats.org/drawingml/2006/main">
            <a:ext uri="{FF2B5EF4-FFF2-40B4-BE49-F238E27FC236}">
              <a16:creationId xmlns:a16="http://schemas.microsoft.com/office/drawing/2014/main" id="{FA5263D2-B796-4B26-B3C7-1F6219EA3247}"/>
            </a:ext>
          </a:extLst>
        </cdr:cNvPr>
        <cdr:cNvSpPr txBox="1"/>
      </cdr:nvSpPr>
      <cdr:spPr>
        <a:xfrm xmlns:a="http://schemas.openxmlformats.org/drawingml/2006/main">
          <a:off x="2040904" y="1914391"/>
          <a:ext cx="1245112" cy="78448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rtl="1"/>
          <a:r>
            <a:rPr lang="en-US" altLang="ja-JP" sz="1200" b="0" i="0">
              <a:solidFill>
                <a:schemeClr val="tx1"/>
              </a:solidFill>
              <a:effectLst/>
              <a:latin typeface="Century" panose="02040604050505020304" pitchFamily="18" charset="0"/>
              <a:ea typeface="+mn-ea"/>
              <a:cs typeface="+mn-cs"/>
            </a:rPr>
            <a:t>National total CO</a:t>
          </a:r>
          <a:r>
            <a:rPr lang="en-US" altLang="ja-JP" sz="1200" b="0" i="0" baseline="-25000">
              <a:solidFill>
                <a:schemeClr val="tx1"/>
              </a:solidFill>
              <a:effectLst/>
              <a:latin typeface="Century" panose="02040604050505020304" pitchFamily="18" charset="0"/>
              <a:ea typeface="+mn-ea"/>
              <a:cs typeface="+mn-cs"/>
            </a:rPr>
            <a:t>2</a:t>
          </a:r>
          <a:r>
            <a:rPr lang="en-US" altLang="ja-JP" sz="1200" b="0" i="0">
              <a:solidFill>
                <a:schemeClr val="tx1"/>
              </a:solidFill>
              <a:effectLst/>
              <a:latin typeface="Century" panose="02040604050505020304" pitchFamily="18" charset="0"/>
              <a:ea typeface="+mn-ea"/>
              <a:cs typeface="+mn-cs"/>
            </a:rPr>
            <a:t> emissions </a:t>
          </a:r>
        </a:p>
        <a:p xmlns:a="http://schemas.openxmlformats.org/drawingml/2006/main">
          <a:pPr algn="ctr" rtl="1"/>
          <a:endParaRPr lang="en-US" altLang="ja-JP" sz="1200" b="0" i="0" baseline="0">
            <a:solidFill>
              <a:schemeClr val="tx1"/>
            </a:solidFill>
            <a:effectLst/>
            <a:latin typeface="Century" panose="02040604050505020304" pitchFamily="18" charset="0"/>
            <a:ea typeface="+mn-ea"/>
            <a:cs typeface="+mn-cs"/>
          </a:endParaRPr>
        </a:p>
        <a:p xmlns:a="http://schemas.openxmlformats.org/drawingml/2006/main">
          <a:pPr algn="r" rtl="1"/>
          <a:r>
            <a:rPr lang="en-US" altLang="ja-JP" sz="1050" b="0" i="0">
              <a:solidFill>
                <a:schemeClr val="tx1"/>
              </a:solidFill>
              <a:effectLst/>
              <a:latin typeface="Century" panose="02040604050505020304" pitchFamily="18" charset="0"/>
              <a:ea typeface="+mn-ea"/>
              <a:cs typeface="+mn-cs"/>
            </a:rPr>
            <a:t>Mt CO</a:t>
          </a:r>
          <a:r>
            <a:rPr lang="en-US" altLang="ja-JP" sz="1050" b="0" i="0" baseline="-25000">
              <a:solidFill>
                <a:schemeClr val="tx1"/>
              </a:solidFill>
              <a:effectLst/>
              <a:latin typeface="Century" panose="02040604050505020304" pitchFamily="18" charset="0"/>
              <a:ea typeface="+mn-ea"/>
              <a:cs typeface="+mn-cs"/>
            </a:rPr>
            <a:t>2 </a:t>
          </a:r>
        </a:p>
        <a:p xmlns:a="http://schemas.openxmlformats.org/drawingml/2006/main">
          <a:pPr algn="ctr"/>
          <a:endParaRPr kumimoji="1" lang="ja-JP" altLang="en-US" sz="1200">
            <a:latin typeface="Century" panose="02040604050505020304" pitchFamily="18" charset="0"/>
          </a:endParaRPr>
        </a:p>
      </cdr:txBody>
    </cdr:sp>
  </cdr:relSizeAnchor>
  <cdr:relSizeAnchor xmlns:cdr="http://schemas.openxmlformats.org/drawingml/2006/chartDrawing">
    <cdr:from>
      <cdr:x>0.28264</cdr:x>
      <cdr:y>0.44297</cdr:y>
    </cdr:from>
    <cdr:to>
      <cdr:x>0.33107</cdr:x>
      <cdr:y>0.44977</cdr:y>
    </cdr:to>
    <cdr:sp macro="" textlink="">
      <cdr:nvSpPr>
        <cdr:cNvPr id="25" name="Line 13">
          <a:extLst xmlns:a="http://schemas.openxmlformats.org/drawingml/2006/main">
            <a:ext uri="{FF2B5EF4-FFF2-40B4-BE49-F238E27FC236}">
              <a16:creationId xmlns:a16="http://schemas.microsoft.com/office/drawing/2014/main" id="{D7CC93B8-95BE-4BDA-8ECE-29E74BC7C22B}"/>
            </a:ext>
          </a:extLst>
        </cdr:cNvPr>
        <cdr:cNvSpPr>
          <a:spLocks xmlns:a="http://schemas.openxmlformats.org/drawingml/2006/main" noChangeShapeType="1"/>
        </cdr:cNvSpPr>
      </cdr:nvSpPr>
      <cdr:spPr bwMode="auto">
        <a:xfrm xmlns:a="http://schemas.openxmlformats.org/drawingml/2006/main" flipH="1" flipV="1">
          <a:off x="1418926" y="1811805"/>
          <a:ext cx="243130" cy="2781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0.27987</cdr:x>
      <cdr:y>0.64743</cdr:y>
    </cdr:from>
    <cdr:to>
      <cdr:x>0.33184</cdr:x>
      <cdr:y>0.68452</cdr:y>
    </cdr:to>
    <cdr:sp macro="" textlink="">
      <cdr:nvSpPr>
        <cdr:cNvPr id="26" name="Line 13">
          <a:extLst xmlns:a="http://schemas.openxmlformats.org/drawingml/2006/main">
            <a:ext uri="{FF2B5EF4-FFF2-40B4-BE49-F238E27FC236}">
              <a16:creationId xmlns:a16="http://schemas.microsoft.com/office/drawing/2014/main" id="{0CEF1985-FA79-4F68-8571-4F3ED362C8E3}"/>
            </a:ext>
          </a:extLst>
        </cdr:cNvPr>
        <cdr:cNvSpPr>
          <a:spLocks xmlns:a="http://schemas.openxmlformats.org/drawingml/2006/main" noChangeShapeType="1"/>
        </cdr:cNvSpPr>
      </cdr:nvSpPr>
      <cdr:spPr bwMode="auto">
        <a:xfrm xmlns:a="http://schemas.openxmlformats.org/drawingml/2006/main" flipH="1">
          <a:off x="1418722" y="2655396"/>
          <a:ext cx="263450" cy="15212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dr:relSizeAnchor xmlns:cdr="http://schemas.openxmlformats.org/drawingml/2006/chartDrawing">
    <cdr:from>
      <cdr:x>0.41593</cdr:x>
      <cdr:y>0.79975</cdr:y>
    </cdr:from>
    <cdr:to>
      <cdr:x>0.44624</cdr:x>
      <cdr:y>0.83555</cdr:y>
    </cdr:to>
    <cdr:sp macro="" textlink="">
      <cdr:nvSpPr>
        <cdr:cNvPr id="27" name="Line 13">
          <a:extLst xmlns:a="http://schemas.openxmlformats.org/drawingml/2006/main">
            <a:ext uri="{FF2B5EF4-FFF2-40B4-BE49-F238E27FC236}">
              <a16:creationId xmlns:a16="http://schemas.microsoft.com/office/drawing/2014/main" id="{C025ECF4-9E87-4DB8-91D5-FB86B67A1FBE}"/>
            </a:ext>
          </a:extLst>
        </cdr:cNvPr>
        <cdr:cNvSpPr>
          <a:spLocks xmlns:a="http://schemas.openxmlformats.org/drawingml/2006/main" noChangeShapeType="1"/>
        </cdr:cNvSpPr>
      </cdr:nvSpPr>
      <cdr:spPr bwMode="auto">
        <a:xfrm xmlns:a="http://schemas.openxmlformats.org/drawingml/2006/main" flipH="1">
          <a:off x="2108457" y="3280150"/>
          <a:ext cx="153634" cy="14681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ltLang="en-US"/>
        </a:p>
      </cdr:txBody>
    </cdr:sp>
  </cdr:relSizeAnchor>
</c:userShapes>
</file>

<file path=xl/drawings/drawing22.xml><?xml version="1.0" encoding="utf-8"?>
<xdr:wsDr xmlns:xdr="http://schemas.openxmlformats.org/drawingml/2006/spreadsheetDrawing" xmlns:a="http://schemas.openxmlformats.org/drawingml/2006/main">
  <xdr:twoCellAnchor>
    <xdr:from>
      <xdr:col>57</xdr:col>
      <xdr:colOff>549228</xdr:colOff>
      <xdr:row>11</xdr:row>
      <xdr:rowOff>79329</xdr:rowOff>
    </xdr:from>
    <xdr:to>
      <xdr:col>60</xdr:col>
      <xdr:colOff>460328</xdr:colOff>
      <xdr:row>38</xdr:row>
      <xdr:rowOff>112666</xdr:rowOff>
    </xdr:to>
    <xdr:graphicFrame macro="">
      <xdr:nvGraphicFramePr>
        <xdr:cNvPr id="5" name="グラフ 2">
          <a:extLst>
            <a:ext uri="{FF2B5EF4-FFF2-40B4-BE49-F238E27FC236}">
              <a16:creationId xmlns:a16="http://schemas.microsoft.com/office/drawing/2014/main" id="{CBE24896-1586-48F6-9306-D64E9D61F8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57</xdr:col>
      <xdr:colOff>533165</xdr:colOff>
      <xdr:row>37</xdr:row>
      <xdr:rowOff>164541</xdr:rowOff>
    </xdr:from>
    <xdr:to>
      <xdr:col>60</xdr:col>
      <xdr:colOff>479563</xdr:colOff>
      <xdr:row>69</xdr:row>
      <xdr:rowOff>18164</xdr:rowOff>
    </xdr:to>
    <xdr:graphicFrame macro="">
      <xdr:nvGraphicFramePr>
        <xdr:cNvPr id="6" name="グラフ 2">
          <a:extLst>
            <a:ext uri="{FF2B5EF4-FFF2-40B4-BE49-F238E27FC236}">
              <a16:creationId xmlns:a16="http://schemas.microsoft.com/office/drawing/2014/main" id="{2023E72E-8C9B-4308-91A3-B4D2D7EC16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60</xdr:col>
      <xdr:colOff>554410</xdr:colOff>
      <xdr:row>11</xdr:row>
      <xdr:rowOff>113646</xdr:rowOff>
    </xdr:from>
    <xdr:to>
      <xdr:col>71</xdr:col>
      <xdr:colOff>267260</xdr:colOff>
      <xdr:row>38</xdr:row>
      <xdr:rowOff>166875</xdr:rowOff>
    </xdr:to>
    <xdr:graphicFrame macro="">
      <xdr:nvGraphicFramePr>
        <xdr:cNvPr id="7" name="グラフ 2">
          <a:extLst>
            <a:ext uri="{FF2B5EF4-FFF2-40B4-BE49-F238E27FC236}">
              <a16:creationId xmlns:a16="http://schemas.microsoft.com/office/drawing/2014/main" id="{71C5723C-103E-43D4-9E0D-7977867981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60</xdr:col>
      <xdr:colOff>603342</xdr:colOff>
      <xdr:row>37</xdr:row>
      <xdr:rowOff>186065</xdr:rowOff>
    </xdr:from>
    <xdr:to>
      <xdr:col>71</xdr:col>
      <xdr:colOff>345608</xdr:colOff>
      <xdr:row>69</xdr:row>
      <xdr:rowOff>28483</xdr:rowOff>
    </xdr:to>
    <xdr:graphicFrame macro="">
      <xdr:nvGraphicFramePr>
        <xdr:cNvPr id="8" name="グラフ 2">
          <a:extLst>
            <a:ext uri="{FF2B5EF4-FFF2-40B4-BE49-F238E27FC236}">
              <a16:creationId xmlns:a16="http://schemas.microsoft.com/office/drawing/2014/main" id="{EA76FC35-7F62-4A9A-878A-987DB99E1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0.24669</cdr:x>
      <cdr:y>0.01686</cdr:y>
    </cdr:from>
    <cdr:to>
      <cdr:x>0.76211</cdr:x>
      <cdr:y>0.08372</cdr:y>
    </cdr:to>
    <cdr:sp macro="" textlink="">
      <cdr:nvSpPr>
        <cdr:cNvPr id="3" name="テキスト ボックス 3">
          <a:extLst xmlns:a="http://schemas.openxmlformats.org/drawingml/2006/main">
            <a:ext uri="{FF2B5EF4-FFF2-40B4-BE49-F238E27FC236}">
              <a16:creationId xmlns:a16="http://schemas.microsoft.com/office/drawing/2014/main" id="{D5ED7AE6-8263-4808-B5EB-9C7E78CD13BE}"/>
            </a:ext>
          </a:extLst>
        </cdr:cNvPr>
        <cdr:cNvSpPr txBox="1"/>
      </cdr:nvSpPr>
      <cdr:spPr>
        <a:xfrm xmlns:a="http://schemas.openxmlformats.org/drawingml/2006/main">
          <a:off x="1780260" y="90541"/>
          <a:ext cx="3719544" cy="35907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600" b="1">
              <a:solidFill>
                <a:sysClr val="windowText" lastClr="000000"/>
              </a:solidFill>
              <a:latin typeface="Century" panose="02040604050505020304" pitchFamily="18" charset="0"/>
            </a:rPr>
            <a:t>一人</a:t>
          </a:r>
          <a:r>
            <a:rPr kumimoji="1" lang="ja-JP" altLang="en-US" sz="1600" b="1" baseline="0">
              <a:solidFill>
                <a:sysClr val="windowText" lastClr="000000"/>
              </a:solidFill>
              <a:latin typeface="Century" panose="02040604050505020304" pitchFamily="18" charset="0"/>
            </a:rPr>
            <a:t>あたり</a:t>
          </a:r>
          <a:r>
            <a:rPr kumimoji="1" lang="en-US" altLang="ja-JP" sz="1600" b="1">
              <a:solidFill>
                <a:sysClr val="windowText" lastClr="000000"/>
              </a:solidFill>
              <a:latin typeface="Century" panose="02040604050505020304" pitchFamily="18" charset="0"/>
            </a:rPr>
            <a:t>CO</a:t>
          </a:r>
          <a:r>
            <a:rPr kumimoji="1" lang="en-US" altLang="ja-JP" sz="1600" b="1" baseline="-25000">
              <a:solidFill>
                <a:sysClr val="windowText" lastClr="000000"/>
              </a:solidFill>
              <a:latin typeface="Century" panose="02040604050505020304" pitchFamily="18" charset="0"/>
            </a:rPr>
            <a:t>2</a:t>
          </a:r>
          <a:r>
            <a:rPr kumimoji="1" lang="en-US" altLang="ja-JP" sz="1600" b="1">
              <a:solidFill>
                <a:sysClr val="windowText" lastClr="000000"/>
              </a:solidFill>
              <a:latin typeface="Century" panose="02040604050505020304" pitchFamily="18" charset="0"/>
            </a:rPr>
            <a:t> </a:t>
          </a:r>
          <a:r>
            <a:rPr kumimoji="1" lang="ja-JP" altLang="en-US" sz="1600" b="1">
              <a:solidFill>
                <a:sysClr val="windowText" lastClr="000000"/>
              </a:solidFill>
              <a:latin typeface="Century" panose="02040604050505020304" pitchFamily="18" charset="0"/>
            </a:rPr>
            <a:t>排出量 （</a:t>
          </a:r>
          <a:r>
            <a:rPr kumimoji="1" lang="en-US" altLang="ja-JP" sz="1600" b="1">
              <a:solidFill>
                <a:sysClr val="windowText" lastClr="000000"/>
              </a:solidFill>
              <a:latin typeface="Century" panose="02040604050505020304" pitchFamily="18" charset="0"/>
            </a:rPr>
            <a:t>CO</a:t>
          </a:r>
          <a:r>
            <a:rPr kumimoji="1" lang="en-US" altLang="ja-JP" sz="1600" b="1" baseline="-25000">
              <a:solidFill>
                <a:sysClr val="windowText" lastClr="000000"/>
              </a:solidFill>
              <a:latin typeface="Century" panose="02040604050505020304" pitchFamily="18" charset="0"/>
            </a:rPr>
            <a:t>2 </a:t>
          </a:r>
          <a:r>
            <a:rPr kumimoji="1" lang="ja-JP" altLang="en-US" sz="1600" b="1">
              <a:solidFill>
                <a:sysClr val="windowText" lastClr="000000"/>
              </a:solidFill>
              <a:latin typeface="Century" panose="02040604050505020304" pitchFamily="18" charset="0"/>
            </a:rPr>
            <a:t>総排出量）</a:t>
          </a:r>
          <a:r>
            <a:rPr kumimoji="1" lang="en-US" altLang="ja-JP" sz="1600" b="1">
              <a:solidFill>
                <a:sysClr val="windowText" lastClr="000000"/>
              </a:solidFill>
              <a:latin typeface="Century" panose="02040604050505020304" pitchFamily="18" charset="0"/>
            </a:rPr>
            <a:t> </a:t>
          </a:r>
        </a:p>
      </cdr:txBody>
    </cdr:sp>
  </cdr:relSizeAnchor>
  <cdr:relSizeAnchor xmlns:cdr="http://schemas.openxmlformats.org/drawingml/2006/chartDrawing">
    <cdr:from>
      <cdr:x>0.92527</cdr:x>
      <cdr:y>0.13127</cdr:y>
    </cdr:from>
    <cdr:to>
      <cdr:x>0.96589</cdr:x>
      <cdr:y>0.81751</cdr:y>
    </cdr:to>
    <cdr:sp macro="" textlink="">
      <cdr:nvSpPr>
        <cdr:cNvPr id="6" name="テキスト ボックス 3">
          <a:extLst xmlns:a="http://schemas.openxmlformats.org/drawingml/2006/main">
            <a:ext uri="{FF2B5EF4-FFF2-40B4-BE49-F238E27FC236}">
              <a16:creationId xmlns:a16="http://schemas.microsoft.com/office/drawing/2014/main" id="{4271F9D2-EF8F-4257-A4A1-DD82683762CB}"/>
            </a:ext>
          </a:extLst>
        </cdr:cNvPr>
        <cdr:cNvSpPr txBox="1"/>
      </cdr:nvSpPr>
      <cdr:spPr>
        <a:xfrm xmlns:a="http://schemas.openxmlformats.org/drawingml/2006/main" rot="5400000">
          <a:off x="5004529" y="2397681"/>
          <a:ext cx="3681102" cy="2940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200">
              <a:latin typeface="Century" panose="02040604050505020304" pitchFamily="18" charset="0"/>
            </a:rPr>
            <a:t>一人あたり</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排出量　（トン</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人、折れ線グラフ）</a:t>
          </a:r>
        </a:p>
      </cdr:txBody>
    </cdr:sp>
  </cdr:relSizeAnchor>
  <cdr:relSizeAnchor xmlns:cdr="http://schemas.openxmlformats.org/drawingml/2006/chartDrawing">
    <cdr:from>
      <cdr:x>0.02211</cdr:x>
      <cdr:y>0.19188</cdr:y>
    </cdr:from>
    <cdr:to>
      <cdr:x>0.06482</cdr:x>
      <cdr:y>0.73392</cdr:y>
    </cdr:to>
    <cdr:sp macro="" textlink="">
      <cdr:nvSpPr>
        <cdr:cNvPr id="7" name="テキスト ボックス 4">
          <a:extLst xmlns:a="http://schemas.openxmlformats.org/drawingml/2006/main">
            <a:ext uri="{FF2B5EF4-FFF2-40B4-BE49-F238E27FC236}">
              <a16:creationId xmlns:a16="http://schemas.microsoft.com/office/drawing/2014/main" id="{358C58A5-C9A0-406C-B24B-6B1C077AD507}"/>
            </a:ext>
          </a:extLst>
        </cdr:cNvPr>
        <cdr:cNvSpPr txBox="1"/>
      </cdr:nvSpPr>
      <cdr:spPr>
        <a:xfrm xmlns:a="http://schemas.openxmlformats.org/drawingml/2006/main" rot="16200000">
          <a:off x="-1150549" y="2345893"/>
          <a:ext cx="2927016" cy="30753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総排出量　（百万トン</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、棒グラフ） </a:t>
          </a:r>
        </a:p>
      </cdr:txBody>
    </cdr:sp>
  </cdr:relSizeAnchor>
  <cdr:relSizeAnchor xmlns:cdr="http://schemas.openxmlformats.org/drawingml/2006/chartDrawing">
    <cdr:from>
      <cdr:x>0.06437</cdr:x>
      <cdr:y>0.80143</cdr:y>
    </cdr:from>
    <cdr:to>
      <cdr:x>0.14395</cdr:x>
      <cdr:y>0.86061</cdr:y>
    </cdr:to>
    <cdr:sp macro="" textlink="">
      <cdr:nvSpPr>
        <cdr:cNvPr id="12" name="テキスト ボックス 11">
          <a:extLst xmlns:a="http://schemas.openxmlformats.org/drawingml/2006/main">
            <a:ext uri="{FF2B5EF4-FFF2-40B4-BE49-F238E27FC236}">
              <a16:creationId xmlns:a16="http://schemas.microsoft.com/office/drawing/2014/main" id="{80252E63-8612-404F-8FED-EE5B8655CCC5}"/>
            </a:ext>
          </a:extLst>
        </cdr:cNvPr>
        <cdr:cNvSpPr txBox="1"/>
      </cdr:nvSpPr>
      <cdr:spPr>
        <a:xfrm xmlns:a="http://schemas.openxmlformats.org/drawingml/2006/main">
          <a:off x="465234" y="3887794"/>
          <a:ext cx="572976" cy="28883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p xmlns:a="http://schemas.openxmlformats.org/drawingml/2006/main">
          <a:pPr algn="r"/>
          <a:r>
            <a:rPr lang="en-US" altLang="ja-JP" sz="1200"/>
            <a:t>0</a:t>
          </a:r>
          <a:endParaRPr lang="ja-JP" altLang="en-US" sz="1200"/>
        </a:p>
      </cdr:txBody>
    </cdr:sp>
  </cdr:relSizeAnchor>
  <cdr:relSizeAnchor xmlns:cdr="http://schemas.openxmlformats.org/drawingml/2006/chartDrawing">
    <cdr:from>
      <cdr:x>0.88045</cdr:x>
      <cdr:y>0.807</cdr:y>
    </cdr:from>
    <cdr:to>
      <cdr:x>0.9315</cdr:x>
      <cdr:y>0.85464</cdr:y>
    </cdr:to>
    <cdr:sp macro="" textlink="">
      <cdr:nvSpPr>
        <cdr:cNvPr id="13" name="テキスト ボックス 1">
          <a:extLst xmlns:a="http://schemas.openxmlformats.org/drawingml/2006/main">
            <a:ext uri="{FF2B5EF4-FFF2-40B4-BE49-F238E27FC236}">
              <a16:creationId xmlns:a16="http://schemas.microsoft.com/office/drawing/2014/main" id="{66F7A358-1F79-4000-8164-8A0C0671B66B}"/>
            </a:ext>
          </a:extLst>
        </cdr:cNvPr>
        <cdr:cNvSpPr txBox="1"/>
      </cdr:nvSpPr>
      <cdr:spPr>
        <a:xfrm xmlns:a="http://schemas.openxmlformats.org/drawingml/2006/main">
          <a:off x="6379144" y="4292988"/>
          <a:ext cx="369875" cy="253431"/>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altLang="ja-JP" sz="1200"/>
            <a:t>0</a:t>
          </a:r>
          <a:endParaRPr lang="ja-JP" altLang="en-US" sz="1200"/>
        </a:p>
      </cdr:txBody>
    </cdr:sp>
  </cdr:relSizeAnchor>
  <cdr:relSizeAnchor xmlns:cdr="http://schemas.openxmlformats.org/drawingml/2006/chartDrawing">
    <cdr:from>
      <cdr:x>0.46793</cdr:x>
      <cdr:y>0.91187</cdr:y>
    </cdr:from>
    <cdr:to>
      <cdr:x>0.5577</cdr:x>
      <cdr:y>0.96603</cdr:y>
    </cdr:to>
    <cdr:sp macro="" textlink="">
      <cdr:nvSpPr>
        <cdr:cNvPr id="14" name="テキスト ボックス 3">
          <a:extLst xmlns:a="http://schemas.openxmlformats.org/drawingml/2006/main">
            <a:ext uri="{FF2B5EF4-FFF2-40B4-BE49-F238E27FC236}">
              <a16:creationId xmlns:a16="http://schemas.microsoft.com/office/drawing/2014/main" id="{86450B6C-5E73-4D39-916F-1035624E6D8A}"/>
            </a:ext>
          </a:extLst>
        </cdr:cNvPr>
        <cdr:cNvSpPr txBox="1"/>
      </cdr:nvSpPr>
      <cdr:spPr>
        <a:xfrm xmlns:a="http://schemas.openxmlformats.org/drawingml/2006/main">
          <a:off x="3390315" y="4850892"/>
          <a:ext cx="650416" cy="28811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200" b="0">
              <a:solidFill>
                <a:sysClr val="windowText" lastClr="000000"/>
              </a:solidFill>
            </a:rPr>
            <a:t>（年度）</a:t>
          </a:r>
          <a:endParaRPr kumimoji="1" lang="en-US" altLang="ja-JP" sz="1200" b="0">
            <a:solidFill>
              <a:sysClr val="windowText" lastClr="000000"/>
            </a:solidFill>
          </a:endParaRPr>
        </a:p>
      </cdr:txBody>
    </cdr:sp>
  </cdr:relSizeAnchor>
  <cdr:relSizeAnchor xmlns:cdr="http://schemas.openxmlformats.org/drawingml/2006/chartDrawing">
    <cdr:from>
      <cdr:x>0.14044</cdr:x>
      <cdr:y>0.78138</cdr:y>
    </cdr:from>
    <cdr:to>
      <cdr:x>0.88891</cdr:x>
      <cdr:y>0.80467</cdr:y>
    </cdr:to>
    <cdr:grpSp>
      <cdr:nvGrpSpPr>
        <cdr:cNvPr id="16" name="Group 14">
          <a:extLst xmlns:a="http://schemas.openxmlformats.org/drawingml/2006/main">
            <a:ext uri="{FF2B5EF4-FFF2-40B4-BE49-F238E27FC236}">
              <a16:creationId xmlns:a16="http://schemas.microsoft.com/office/drawing/2014/main" id="{5057074F-8290-4A8E-8D24-ED6294C6CEB7}"/>
            </a:ext>
          </a:extLst>
        </cdr:cNvPr>
        <cdr:cNvGrpSpPr>
          <a:grpSpLocks xmlns:a="http://schemas.openxmlformats.org/drawingml/2006/main"/>
        </cdr:cNvGrpSpPr>
      </cdr:nvGrpSpPr>
      <cdr:grpSpPr bwMode="auto">
        <a:xfrm xmlns:a="http://schemas.openxmlformats.org/drawingml/2006/main">
          <a:off x="1017537" y="4156717"/>
          <a:ext cx="5422927" cy="123896"/>
          <a:chOff x="309354" y="1254171"/>
          <a:chExt cx="3413749" cy="58352"/>
        </a:xfrm>
      </cdr:grpSpPr>
      <cdr:pic>
        <cdr:nvPicPr>
          <cdr:cNvPr id="9" name="Picture 10">
            <a:extLst xmlns:a="http://schemas.openxmlformats.org/drawingml/2006/main">
              <a:ext uri="{FF2B5EF4-FFF2-40B4-BE49-F238E27FC236}">
                <a16:creationId xmlns:a16="http://schemas.microsoft.com/office/drawing/2014/main" id="{8400B852-389B-419A-9A71-17A8AB3B08E6}"/>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309354" y="1254172"/>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0" name="Picture 12">
            <a:extLst xmlns:a="http://schemas.openxmlformats.org/drawingml/2006/main">
              <a:ext uri="{FF2B5EF4-FFF2-40B4-BE49-F238E27FC236}">
                <a16:creationId xmlns:a16="http://schemas.microsoft.com/office/drawing/2014/main" id="{8CCE028B-2B98-4DAC-A0E2-5B05D93BB3FF}"/>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826062" y="1254171"/>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1" name="Picture 13">
            <a:extLst xmlns:a="http://schemas.openxmlformats.org/drawingml/2006/main">
              <a:ext uri="{FF2B5EF4-FFF2-40B4-BE49-F238E27FC236}">
                <a16:creationId xmlns:a16="http://schemas.microsoft.com/office/drawing/2014/main" id="{A3A6E8ED-581D-493F-BA6E-22E8C4843878}"/>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207551" y="1254172"/>
            <a:ext cx="1515552"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userShapes>
</file>

<file path=xl/drawings/drawing24.xml><?xml version="1.0" encoding="utf-8"?>
<c:userShapes xmlns:c="http://schemas.openxmlformats.org/drawingml/2006/chart">
  <cdr:relSizeAnchor xmlns:cdr="http://schemas.openxmlformats.org/drawingml/2006/chartDrawing">
    <cdr:from>
      <cdr:x>0.17359</cdr:x>
      <cdr:y>0.0257</cdr:y>
    </cdr:from>
    <cdr:to>
      <cdr:x>0.85429</cdr:x>
      <cdr:y>0.0891</cdr:y>
    </cdr:to>
    <cdr:sp macro="" textlink="">
      <cdr:nvSpPr>
        <cdr:cNvPr id="3" name="テキスト ボックス 3">
          <a:extLst xmlns:a="http://schemas.openxmlformats.org/drawingml/2006/main">
            <a:ext uri="{FF2B5EF4-FFF2-40B4-BE49-F238E27FC236}">
              <a16:creationId xmlns:a16="http://schemas.microsoft.com/office/drawing/2014/main" id="{9A2B5B01-B36A-4F3C-A7F2-A7F26C5319FA}"/>
            </a:ext>
          </a:extLst>
        </cdr:cNvPr>
        <cdr:cNvSpPr txBox="1"/>
      </cdr:nvSpPr>
      <cdr:spPr>
        <a:xfrm xmlns:a="http://schemas.openxmlformats.org/drawingml/2006/main">
          <a:off x="1263848" y="145562"/>
          <a:ext cx="4955972" cy="35907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600" b="1">
              <a:solidFill>
                <a:sysClr val="windowText" lastClr="000000"/>
              </a:solidFill>
              <a:latin typeface="Century" panose="02040604050505020304" pitchFamily="18" charset="0"/>
            </a:rPr>
            <a:t>一人あたり</a:t>
          </a:r>
          <a:r>
            <a:rPr kumimoji="1" lang="en-US" altLang="ja-JP" sz="1600" b="1">
              <a:solidFill>
                <a:sysClr val="windowText" lastClr="000000"/>
              </a:solidFill>
              <a:latin typeface="Century" panose="02040604050505020304" pitchFamily="18" charset="0"/>
            </a:rPr>
            <a:t>CO</a:t>
          </a:r>
          <a:r>
            <a:rPr kumimoji="1" lang="en-US" altLang="ja-JP" sz="1600" b="1" baseline="-25000">
              <a:solidFill>
                <a:sysClr val="windowText" lastClr="000000"/>
              </a:solidFill>
              <a:latin typeface="Century" panose="02040604050505020304" pitchFamily="18" charset="0"/>
            </a:rPr>
            <a:t>2 </a:t>
          </a:r>
          <a:r>
            <a:rPr kumimoji="1" lang="ja-JP" altLang="en-US" sz="1600" b="1">
              <a:solidFill>
                <a:sysClr val="windowText" lastClr="000000"/>
              </a:solidFill>
              <a:latin typeface="Century" panose="02040604050505020304" pitchFamily="18" charset="0"/>
            </a:rPr>
            <a:t>排出量 　</a:t>
          </a:r>
          <a:r>
            <a:rPr kumimoji="1" lang="en-US" altLang="ja-JP" sz="1600" b="1">
              <a:solidFill>
                <a:sysClr val="windowText" lastClr="000000"/>
              </a:solidFill>
              <a:latin typeface="Century" panose="02040604050505020304" pitchFamily="18" charset="0"/>
            </a:rPr>
            <a:t>(</a:t>
          </a:r>
          <a:r>
            <a:rPr kumimoji="1" lang="ja-JP" altLang="en-US" sz="1600" b="1">
              <a:solidFill>
                <a:sysClr val="windowText" lastClr="000000"/>
              </a:solidFill>
              <a:latin typeface="Century" panose="02040604050505020304" pitchFamily="18" charset="0"/>
            </a:rPr>
            <a:t>エネルギー起源</a:t>
          </a:r>
          <a:r>
            <a:rPr kumimoji="1" lang="en-US" altLang="ja-JP" sz="1600" b="1">
              <a:solidFill>
                <a:sysClr val="windowText" lastClr="000000"/>
              </a:solidFill>
              <a:latin typeface="Century" panose="02040604050505020304" pitchFamily="18" charset="0"/>
            </a:rPr>
            <a:t>CO</a:t>
          </a:r>
          <a:r>
            <a:rPr kumimoji="1" lang="en-US" altLang="ja-JP" sz="1600" b="1" baseline="-25000">
              <a:solidFill>
                <a:sysClr val="windowText" lastClr="000000"/>
              </a:solidFill>
              <a:latin typeface="Century" panose="02040604050505020304" pitchFamily="18" charset="0"/>
            </a:rPr>
            <a:t>2</a:t>
          </a:r>
          <a:r>
            <a:rPr kumimoji="1" lang="en-US" altLang="ja-JP" sz="1600" b="1">
              <a:solidFill>
                <a:sysClr val="windowText" lastClr="000000"/>
              </a:solidFill>
              <a:latin typeface="Century" panose="02040604050505020304" pitchFamily="18" charset="0"/>
            </a:rPr>
            <a:t> </a:t>
          </a:r>
          <a:r>
            <a:rPr kumimoji="1" lang="ja-JP" altLang="en-US" sz="1600" b="1">
              <a:solidFill>
                <a:sysClr val="windowText" lastClr="000000"/>
              </a:solidFill>
              <a:latin typeface="Century" panose="02040604050505020304" pitchFamily="18" charset="0"/>
            </a:rPr>
            <a:t>排出量</a:t>
          </a:r>
          <a:r>
            <a:rPr kumimoji="1" lang="en-US" altLang="ja-JP" sz="1600" b="1">
              <a:solidFill>
                <a:sysClr val="windowText" lastClr="000000"/>
              </a:solidFill>
              <a:latin typeface="Century" panose="02040604050505020304" pitchFamily="18" charset="0"/>
            </a:rPr>
            <a:t>)</a:t>
          </a:r>
        </a:p>
      </cdr:txBody>
    </cdr:sp>
  </cdr:relSizeAnchor>
  <cdr:relSizeAnchor xmlns:cdr="http://schemas.openxmlformats.org/drawingml/2006/chartDrawing">
    <cdr:from>
      <cdr:x>0</cdr:x>
      <cdr:y>0.14075</cdr:y>
    </cdr:from>
    <cdr:to>
      <cdr:x>0</cdr:x>
      <cdr:y>0.14662</cdr:y>
    </cdr:to>
    <cdr:sp macro="" textlink="">
      <cdr:nvSpPr>
        <cdr:cNvPr id="7" name="テキスト ボックス 4">
          <a:extLst xmlns:a="http://schemas.openxmlformats.org/drawingml/2006/main">
            <a:ext uri="{FF2B5EF4-FFF2-40B4-BE49-F238E27FC236}">
              <a16:creationId xmlns:a16="http://schemas.microsoft.com/office/drawing/2014/main" id="{64F64F3B-FB67-42FA-B04A-FD5218A890E2}"/>
            </a:ext>
          </a:extLst>
        </cdr:cNvPr>
        <cdr:cNvSpPr txBox="1"/>
      </cdr:nvSpPr>
      <cdr:spPr>
        <a:xfrm xmlns:a="http://schemas.openxmlformats.org/drawingml/2006/main" rot="16200000">
          <a:off x="-1317440" y="1988292"/>
          <a:ext cx="2955373" cy="3204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100"/>
            <a:t>エネルギー起源</a:t>
          </a:r>
          <a:r>
            <a:rPr kumimoji="1" lang="en-US" altLang="ja-JP" sz="1100"/>
            <a:t>CO</a:t>
          </a:r>
          <a:r>
            <a:rPr kumimoji="1" lang="en-US" altLang="ja-JP" sz="700"/>
            <a:t>2</a:t>
          </a:r>
          <a:r>
            <a:rPr kumimoji="1" lang="ja-JP" altLang="en-US" sz="1100"/>
            <a:t>排出量</a:t>
          </a:r>
          <a:r>
            <a:rPr kumimoji="1" lang="en-US" altLang="ja-JP" sz="1100"/>
            <a:t>(Mt-CO</a:t>
          </a:r>
          <a:r>
            <a:rPr kumimoji="1" lang="en-US" altLang="ja-JP" sz="700"/>
            <a:t>2</a:t>
          </a:r>
          <a:r>
            <a:rPr kumimoji="1" lang="ja-JP" altLang="en-US" sz="1100"/>
            <a:t>、棒グラフ</a:t>
          </a:r>
          <a:r>
            <a:rPr kumimoji="1" lang="en-US" altLang="ja-JP" sz="1100"/>
            <a:t>)</a:t>
          </a:r>
          <a:r>
            <a:rPr kumimoji="1" lang="ja-JP" altLang="en-US" sz="1100"/>
            <a:t> </a:t>
          </a:r>
        </a:p>
      </cdr:txBody>
    </cdr:sp>
  </cdr:relSizeAnchor>
  <cdr:relSizeAnchor xmlns:cdr="http://schemas.openxmlformats.org/drawingml/2006/chartDrawing">
    <cdr:from>
      <cdr:x>0.05296</cdr:x>
      <cdr:y>0.81166</cdr:y>
    </cdr:from>
    <cdr:to>
      <cdr:x>0.135</cdr:x>
      <cdr:y>0.88064</cdr:y>
    </cdr:to>
    <cdr:sp macro="" textlink="">
      <cdr:nvSpPr>
        <cdr:cNvPr id="11" name="テキスト ボックス 1">
          <a:extLst xmlns:a="http://schemas.openxmlformats.org/drawingml/2006/main">
            <a:ext uri="{FF2B5EF4-FFF2-40B4-BE49-F238E27FC236}">
              <a16:creationId xmlns:a16="http://schemas.microsoft.com/office/drawing/2014/main" id="{A7C39F4E-6DEB-4DC7-BF03-3B104E079F06}"/>
            </a:ext>
          </a:extLst>
        </cdr:cNvPr>
        <cdr:cNvSpPr txBox="1"/>
      </cdr:nvSpPr>
      <cdr:spPr>
        <a:xfrm xmlns:a="http://schemas.openxmlformats.org/drawingml/2006/main">
          <a:off x="385574" y="4597164"/>
          <a:ext cx="597304" cy="390694"/>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US" altLang="ja-JP" sz="1200"/>
            <a:t>0</a:t>
          </a:r>
          <a:endParaRPr lang="ja-JP" altLang="en-US" sz="1200"/>
        </a:p>
      </cdr:txBody>
    </cdr:sp>
  </cdr:relSizeAnchor>
  <cdr:relSizeAnchor xmlns:cdr="http://schemas.openxmlformats.org/drawingml/2006/chartDrawing">
    <cdr:from>
      <cdr:x>0.87603</cdr:x>
      <cdr:y>0.80984</cdr:y>
    </cdr:from>
    <cdr:to>
      <cdr:x>0.9408</cdr:x>
      <cdr:y>0.87476</cdr:y>
    </cdr:to>
    <cdr:sp macro="" textlink="">
      <cdr:nvSpPr>
        <cdr:cNvPr id="12" name="テキスト ボックス 1">
          <a:extLst xmlns:a="http://schemas.openxmlformats.org/drawingml/2006/main">
            <a:ext uri="{FF2B5EF4-FFF2-40B4-BE49-F238E27FC236}">
              <a16:creationId xmlns:a16="http://schemas.microsoft.com/office/drawing/2014/main" id="{48098125-F767-45EE-BFF7-FF627DF07622}"/>
            </a:ext>
          </a:extLst>
        </cdr:cNvPr>
        <cdr:cNvSpPr txBox="1"/>
      </cdr:nvSpPr>
      <cdr:spPr>
        <a:xfrm xmlns:a="http://schemas.openxmlformats.org/drawingml/2006/main">
          <a:off x="6378057" y="4586856"/>
          <a:ext cx="471567" cy="367698"/>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altLang="ja-JP" sz="1200"/>
            <a:t>0</a:t>
          </a:r>
          <a:endParaRPr lang="ja-JP" altLang="en-US" sz="1200"/>
        </a:p>
      </cdr:txBody>
    </cdr:sp>
  </cdr:relSizeAnchor>
  <cdr:relSizeAnchor xmlns:cdr="http://schemas.openxmlformats.org/drawingml/2006/chartDrawing">
    <cdr:from>
      <cdr:x>0.46625</cdr:x>
      <cdr:y>0.91379</cdr:y>
    </cdr:from>
    <cdr:to>
      <cdr:x>0.55602</cdr:x>
      <cdr:y>0.96795</cdr:y>
    </cdr:to>
    <cdr:sp macro="" textlink="">
      <cdr:nvSpPr>
        <cdr:cNvPr id="13" name="テキスト ボックス 3">
          <a:extLst xmlns:a="http://schemas.openxmlformats.org/drawingml/2006/main">
            <a:ext uri="{FF2B5EF4-FFF2-40B4-BE49-F238E27FC236}">
              <a16:creationId xmlns:a16="http://schemas.microsoft.com/office/drawing/2014/main" id="{2FCC34FA-058C-4AF2-9C71-F48AF9876231}"/>
            </a:ext>
          </a:extLst>
        </cdr:cNvPr>
        <cdr:cNvSpPr txBox="1"/>
      </cdr:nvSpPr>
      <cdr:spPr>
        <a:xfrm xmlns:a="http://schemas.openxmlformats.org/drawingml/2006/main">
          <a:off x="3394617" y="5175574"/>
          <a:ext cx="653584" cy="30675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200" b="0">
              <a:solidFill>
                <a:sysClr val="windowText" lastClr="000000"/>
              </a:solidFill>
            </a:rPr>
            <a:t>（年度）</a:t>
          </a:r>
          <a:endParaRPr kumimoji="1" lang="en-US" altLang="ja-JP" sz="1200" b="0">
            <a:solidFill>
              <a:sysClr val="windowText" lastClr="000000"/>
            </a:solidFill>
          </a:endParaRPr>
        </a:p>
      </cdr:txBody>
    </cdr:sp>
  </cdr:relSizeAnchor>
  <cdr:relSizeAnchor xmlns:cdr="http://schemas.openxmlformats.org/drawingml/2006/chartDrawing">
    <cdr:from>
      <cdr:x>0.91614</cdr:x>
      <cdr:y>0.13918</cdr:y>
    </cdr:from>
    <cdr:to>
      <cdr:x>0.96255</cdr:x>
      <cdr:y>0.82252</cdr:y>
    </cdr:to>
    <cdr:sp macro="" textlink="">
      <cdr:nvSpPr>
        <cdr:cNvPr id="14" name="テキスト ボックス 3">
          <a:extLst xmlns:a="http://schemas.openxmlformats.org/drawingml/2006/main">
            <a:ext uri="{FF2B5EF4-FFF2-40B4-BE49-F238E27FC236}">
              <a16:creationId xmlns:a16="http://schemas.microsoft.com/office/drawing/2014/main" id="{46F19E27-55D3-4C43-BACB-6D91EFAC9013}"/>
            </a:ext>
          </a:extLst>
        </cdr:cNvPr>
        <cdr:cNvSpPr txBox="1"/>
      </cdr:nvSpPr>
      <cdr:spPr>
        <a:xfrm xmlns:a="http://schemas.openxmlformats.org/drawingml/2006/main" rot="5400000">
          <a:off x="4903880" y="2554538"/>
          <a:ext cx="3870351" cy="33789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200">
              <a:latin typeface="Century" panose="02040604050505020304" pitchFamily="18" charset="0"/>
            </a:rPr>
            <a:t>一人あたり</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排出量　（トン</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人、折れ線グラフ） </a:t>
          </a:r>
        </a:p>
      </cdr:txBody>
    </cdr:sp>
  </cdr:relSizeAnchor>
  <cdr:relSizeAnchor xmlns:cdr="http://schemas.openxmlformats.org/drawingml/2006/chartDrawing">
    <cdr:from>
      <cdr:x>0.01672</cdr:x>
      <cdr:y>0.09837</cdr:y>
    </cdr:from>
    <cdr:to>
      <cdr:x>0.06422</cdr:x>
      <cdr:y>0.80445</cdr:y>
    </cdr:to>
    <cdr:sp macro="" textlink="">
      <cdr:nvSpPr>
        <cdr:cNvPr id="17" name="テキスト ボックス 4">
          <a:extLst xmlns:a="http://schemas.openxmlformats.org/drawingml/2006/main">
            <a:ext uri="{FF2B5EF4-FFF2-40B4-BE49-F238E27FC236}">
              <a16:creationId xmlns:a16="http://schemas.microsoft.com/office/drawing/2014/main" id="{99F7C339-AF89-4900-86BA-87FBEA1F06AE}"/>
            </a:ext>
          </a:extLst>
        </cdr:cNvPr>
        <cdr:cNvSpPr txBox="1"/>
      </cdr:nvSpPr>
      <cdr:spPr>
        <a:xfrm xmlns:a="http://schemas.openxmlformats.org/drawingml/2006/main" rot="16200000">
          <a:off x="-1559841" y="2198325"/>
          <a:ext cx="3709076" cy="34588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200">
              <a:latin typeface="Century" panose="02040604050505020304" pitchFamily="18" charset="0"/>
            </a:rPr>
            <a:t>エネルギー起源</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排出量　（百万トン</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、棒グラフ） </a:t>
          </a:r>
        </a:p>
      </cdr:txBody>
    </cdr:sp>
  </cdr:relSizeAnchor>
  <cdr:relSizeAnchor xmlns:cdr="http://schemas.openxmlformats.org/drawingml/2006/chartDrawing">
    <cdr:from>
      <cdr:x>0.1393</cdr:x>
      <cdr:y>0.78423</cdr:y>
    </cdr:from>
    <cdr:to>
      <cdr:x>0.88102</cdr:x>
      <cdr:y>0.8101</cdr:y>
    </cdr:to>
    <cdr:grpSp>
      <cdr:nvGrpSpPr>
        <cdr:cNvPr id="16" name="Group 14">
          <a:extLst xmlns:a="http://schemas.openxmlformats.org/drawingml/2006/main">
            <a:ext uri="{FF2B5EF4-FFF2-40B4-BE49-F238E27FC236}">
              <a16:creationId xmlns:a16="http://schemas.microsoft.com/office/drawing/2014/main" id="{449865AC-D388-45BB-AE11-7D40FE66CF5B}"/>
            </a:ext>
          </a:extLst>
        </cdr:cNvPr>
        <cdr:cNvGrpSpPr>
          <a:grpSpLocks xmlns:a="http://schemas.openxmlformats.org/drawingml/2006/main"/>
        </cdr:cNvGrpSpPr>
      </cdr:nvGrpSpPr>
      <cdr:grpSpPr bwMode="auto">
        <a:xfrm xmlns:a="http://schemas.openxmlformats.org/drawingml/2006/main">
          <a:off x="1014194" y="4441779"/>
          <a:ext cx="5400203" cy="146525"/>
          <a:chOff x="0" y="0"/>
          <a:chExt cx="5326872" cy="103532"/>
        </a:xfrm>
      </cdr:grpSpPr>
      <cdr:pic>
        <cdr:nvPicPr>
          <cdr:cNvPr id="8" name="Picture 10">
            <a:extLst xmlns:a="http://schemas.openxmlformats.org/drawingml/2006/main">
              <a:ext uri="{FF2B5EF4-FFF2-40B4-BE49-F238E27FC236}">
                <a16:creationId xmlns:a16="http://schemas.microsoft.com/office/drawing/2014/main" id="{58763F0B-D6EF-4222-9BCC-732F6496506A}"/>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0" y="0"/>
            <a:ext cx="2366697"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9" name="Picture 12">
            <a:extLst xmlns:a="http://schemas.openxmlformats.org/drawingml/2006/main">
              <a:ext uri="{FF2B5EF4-FFF2-40B4-BE49-F238E27FC236}">
                <a16:creationId xmlns:a16="http://schemas.microsoft.com/office/drawing/2014/main" id="{73CA4512-3286-4C99-A36A-2855DEB21E27}"/>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366697" y="0"/>
            <a:ext cx="2366697"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0" name="Picture 13">
            <a:extLst xmlns:a="http://schemas.openxmlformats.org/drawingml/2006/main">
              <a:ext uri="{FF2B5EF4-FFF2-40B4-BE49-F238E27FC236}">
                <a16:creationId xmlns:a16="http://schemas.microsoft.com/office/drawing/2014/main" id="{9A6EFB73-D9B8-4A3B-825A-36150160B4B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961979" y="0"/>
            <a:ext cx="2364893"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userShapes>
</file>

<file path=xl/drawings/drawing25.xml><?xml version="1.0" encoding="utf-8"?>
<c:userShapes xmlns:c="http://schemas.openxmlformats.org/drawingml/2006/chart">
  <cdr:relSizeAnchor xmlns:cdr="http://schemas.openxmlformats.org/drawingml/2006/chartDrawing">
    <cdr:from>
      <cdr:x>0.1904</cdr:x>
      <cdr:y>0.0127</cdr:y>
    </cdr:from>
    <cdr:to>
      <cdr:x>0.8266</cdr:x>
      <cdr:y>0.0762</cdr:y>
    </cdr:to>
    <cdr:sp macro="" textlink="">
      <cdr:nvSpPr>
        <cdr:cNvPr id="3" name="テキスト ボックス 3">
          <a:extLst xmlns:a="http://schemas.openxmlformats.org/drawingml/2006/main">
            <a:ext uri="{FF2B5EF4-FFF2-40B4-BE49-F238E27FC236}">
              <a16:creationId xmlns:a16="http://schemas.microsoft.com/office/drawing/2014/main" id="{325C9968-E7B3-489E-9434-C63516159244}"/>
            </a:ext>
          </a:extLst>
        </cdr:cNvPr>
        <cdr:cNvSpPr txBox="1"/>
      </cdr:nvSpPr>
      <cdr:spPr>
        <a:xfrm xmlns:a="http://schemas.openxmlformats.org/drawingml/2006/main">
          <a:off x="1391641" y="67813"/>
          <a:ext cx="4650010" cy="33906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CO</a:t>
          </a:r>
          <a:r>
            <a:rPr kumimoji="1" lang="en-US" altLang="ja-JP" sz="1600" b="1" baseline="-25000">
              <a:solidFill>
                <a:sysClr val="windowText" lastClr="000000"/>
              </a:solidFill>
              <a:effectLst/>
              <a:latin typeface="Century" panose="02040604050505020304" pitchFamily="18" charset="0"/>
              <a:ea typeface="+mn-ea"/>
              <a:cs typeface="Times New Roman" panose="02020603050405020304" pitchFamily="18" charset="0"/>
            </a:rPr>
            <a:t>2</a:t>
          </a:r>
          <a:r>
            <a:rPr kumimoji="1" lang="ja-JP" altLang="ja-JP" sz="1600" b="1">
              <a:solidFill>
                <a:sysClr val="windowText" lastClr="000000"/>
              </a:solidFill>
              <a:effectLst/>
              <a:latin typeface="Century" panose="02040604050505020304" pitchFamily="18" charset="0"/>
              <a:ea typeface="+mn-ea"/>
              <a:cs typeface="Times New Roman" panose="02020603050405020304" pitchFamily="18" charset="0"/>
            </a:rPr>
            <a:t> </a:t>
          </a: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emissions</a:t>
          </a:r>
          <a:r>
            <a:rPr kumimoji="1" lang="ja-JP" altLang="ja-JP" sz="1600" b="1">
              <a:solidFill>
                <a:sysClr val="windowText" lastClr="000000"/>
              </a:solidFill>
              <a:effectLst/>
              <a:latin typeface="Century" panose="02040604050505020304" pitchFamily="18" charset="0"/>
              <a:ea typeface="+mn-ea"/>
              <a:cs typeface="Times New Roman" panose="02020603050405020304" pitchFamily="18" charset="0"/>
            </a:rPr>
            <a:t> </a:t>
          </a: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per </a:t>
          </a:r>
          <a:r>
            <a:rPr kumimoji="1" lang="en-US" altLang="ja-JP" sz="1600" b="1" baseline="0">
              <a:solidFill>
                <a:sysClr val="windowText" lastClr="000000"/>
              </a:solidFill>
              <a:effectLst/>
              <a:latin typeface="Century" panose="02040604050505020304" pitchFamily="18" charset="0"/>
              <a:ea typeface="+mn-ea"/>
              <a:cs typeface="Times New Roman" panose="02020603050405020304" pitchFamily="18" charset="0"/>
            </a:rPr>
            <a:t>capita</a:t>
          </a: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 (Total CO</a:t>
          </a:r>
          <a:r>
            <a:rPr kumimoji="1" lang="en-US" altLang="ja-JP" sz="1600" b="1" baseline="-25000">
              <a:solidFill>
                <a:sysClr val="windowText" lastClr="000000"/>
              </a:solidFill>
              <a:effectLst/>
              <a:latin typeface="Century" panose="02040604050505020304" pitchFamily="18" charset="0"/>
              <a:ea typeface="+mn-ea"/>
              <a:cs typeface="Times New Roman" panose="02020603050405020304" pitchFamily="18" charset="0"/>
            </a:rPr>
            <a:t>2</a:t>
          </a:r>
          <a:r>
            <a:rPr kumimoji="1" lang="ja-JP" altLang="ja-JP" sz="1600" b="1" baseline="0">
              <a:solidFill>
                <a:sysClr val="windowText" lastClr="000000"/>
              </a:solidFill>
              <a:effectLst/>
              <a:latin typeface="Century" panose="02040604050505020304" pitchFamily="18" charset="0"/>
              <a:ea typeface="+mn-ea"/>
              <a:cs typeface="Times New Roman" panose="02020603050405020304" pitchFamily="18" charset="0"/>
            </a:rPr>
            <a:t> </a:t>
          </a:r>
          <a:r>
            <a:rPr kumimoji="1" lang="en-US" altLang="ja-JP" sz="1600" b="1" baseline="0">
              <a:solidFill>
                <a:sysClr val="windowText" lastClr="000000"/>
              </a:solidFill>
              <a:effectLst/>
              <a:latin typeface="Century" panose="02040604050505020304" pitchFamily="18" charset="0"/>
              <a:ea typeface="+mn-ea"/>
              <a:cs typeface="Times New Roman" panose="02020603050405020304" pitchFamily="18" charset="0"/>
            </a:rPr>
            <a:t>e</a:t>
          </a: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missions)</a:t>
          </a:r>
          <a:endParaRPr lang="ja-JP" altLang="ja-JP" sz="1600">
            <a:effectLst/>
            <a:latin typeface="Century" panose="02040604050505020304" pitchFamily="18" charset="0"/>
            <a:cs typeface="Times New Roman" panose="02020603050405020304" pitchFamily="18" charset="0"/>
          </a:endParaRPr>
        </a:p>
      </cdr:txBody>
    </cdr:sp>
  </cdr:relSizeAnchor>
  <cdr:relSizeAnchor xmlns:cdr="http://schemas.openxmlformats.org/drawingml/2006/chartDrawing">
    <cdr:from>
      <cdr:x>0.92315</cdr:x>
      <cdr:y>0.13599</cdr:y>
    </cdr:from>
    <cdr:to>
      <cdr:x>0.96109</cdr:x>
      <cdr:y>0.85726</cdr:y>
    </cdr:to>
    <cdr:sp macro="" textlink="">
      <cdr:nvSpPr>
        <cdr:cNvPr id="6" name="テキスト ボックス 3">
          <a:extLst xmlns:a="http://schemas.openxmlformats.org/drawingml/2006/main">
            <a:ext uri="{FF2B5EF4-FFF2-40B4-BE49-F238E27FC236}">
              <a16:creationId xmlns:a16="http://schemas.microsoft.com/office/drawing/2014/main" id="{4F876538-AFD3-4342-97FA-287B4A8B7D61}"/>
            </a:ext>
          </a:extLst>
        </cdr:cNvPr>
        <cdr:cNvSpPr txBox="1"/>
      </cdr:nvSpPr>
      <cdr:spPr>
        <a:xfrm xmlns:a="http://schemas.openxmlformats.org/drawingml/2006/main" rot="5400000">
          <a:off x="4960347" y="2513116"/>
          <a:ext cx="3851286" cy="2773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a:solidFill>
                <a:sysClr val="windowText" lastClr="000000"/>
              </a:solidFill>
              <a:effectLst/>
              <a:latin typeface="Century" panose="02040604050505020304" pitchFamily="18" charset="0"/>
              <a:ea typeface="+mn-ea"/>
              <a:cs typeface="+mn-cs"/>
            </a:rPr>
            <a:t>CO</a:t>
          </a:r>
          <a:r>
            <a:rPr kumimoji="1" lang="en-US" altLang="ja-JP" sz="1200" baseline="-25000">
              <a:solidFill>
                <a:sysClr val="windowText" lastClr="000000"/>
              </a:solidFill>
              <a:effectLst/>
              <a:latin typeface="Century" panose="02040604050505020304" pitchFamily="18" charset="0"/>
              <a:ea typeface="+mn-ea"/>
              <a:cs typeface="+mn-cs"/>
            </a:rPr>
            <a:t>2</a:t>
          </a:r>
          <a:r>
            <a:rPr kumimoji="1" lang="en-US" altLang="ja-JP" sz="1200">
              <a:solidFill>
                <a:sysClr val="windowText" lastClr="000000"/>
              </a:solidFill>
              <a:effectLst/>
              <a:latin typeface="Century" panose="02040604050505020304" pitchFamily="18" charset="0"/>
              <a:ea typeface="+mn-ea"/>
              <a:cs typeface="+mn-cs"/>
            </a:rPr>
            <a:t> emissions</a:t>
          </a:r>
          <a:r>
            <a:rPr kumimoji="1" lang="en-US" altLang="ja-JP" sz="1200" baseline="0">
              <a:solidFill>
                <a:sysClr val="windowText" lastClr="000000"/>
              </a:solidFill>
              <a:effectLst/>
              <a:latin typeface="Century" panose="02040604050505020304" pitchFamily="18" charset="0"/>
              <a:ea typeface="+mn-ea"/>
              <a:cs typeface="+mn-cs"/>
            </a:rPr>
            <a:t> per capita </a:t>
          </a:r>
          <a:r>
            <a:rPr kumimoji="1" lang="en-US" altLang="ja-JP" sz="1200">
              <a:solidFill>
                <a:sysClr val="windowText" lastClr="000000"/>
              </a:solidFill>
              <a:effectLst/>
              <a:latin typeface="Century" panose="02040604050505020304" pitchFamily="18" charset="0"/>
              <a:ea typeface="+mn-ea"/>
              <a:cs typeface="+mn-cs"/>
            </a:rPr>
            <a:t>(t</a:t>
          </a:r>
          <a:r>
            <a:rPr kumimoji="1" lang="en-US" altLang="ja-JP" sz="1200" baseline="0">
              <a:solidFill>
                <a:sysClr val="windowText" lastClr="000000"/>
              </a:solidFill>
              <a:effectLst/>
              <a:latin typeface="Century" panose="02040604050505020304" pitchFamily="18" charset="0"/>
              <a:ea typeface="+mn-ea"/>
              <a:cs typeface="+mn-cs"/>
            </a:rPr>
            <a:t> </a:t>
          </a:r>
          <a:r>
            <a:rPr kumimoji="1" lang="en-US" altLang="ja-JP" sz="1200">
              <a:solidFill>
                <a:sysClr val="windowText" lastClr="000000"/>
              </a:solidFill>
              <a:effectLst/>
              <a:latin typeface="Century" panose="02040604050505020304" pitchFamily="18" charset="0"/>
              <a:ea typeface="+mn-ea"/>
              <a:cs typeface="+mn-cs"/>
            </a:rPr>
            <a:t>CO</a:t>
          </a:r>
          <a:r>
            <a:rPr kumimoji="1" lang="en-US" altLang="ja-JP" sz="1200" baseline="-25000">
              <a:solidFill>
                <a:sysClr val="windowText" lastClr="000000"/>
              </a:solidFill>
              <a:effectLst/>
              <a:latin typeface="Century" panose="02040604050505020304" pitchFamily="18" charset="0"/>
              <a:ea typeface="+mn-ea"/>
              <a:cs typeface="+mn-cs"/>
            </a:rPr>
            <a:t>2 </a:t>
          </a:r>
          <a:r>
            <a:rPr kumimoji="1" lang="en-US" altLang="ja-JP" sz="1200">
              <a:solidFill>
                <a:sysClr val="windowText" lastClr="000000"/>
              </a:solidFill>
              <a:effectLst/>
              <a:latin typeface="Century" panose="02040604050505020304" pitchFamily="18" charset="0"/>
              <a:ea typeface="+mn-ea"/>
              <a:cs typeface="+mn-cs"/>
            </a:rPr>
            <a:t>/capita,</a:t>
          </a:r>
          <a:r>
            <a:rPr kumimoji="1" lang="en-US" altLang="ja-JP" sz="1200" baseline="0">
              <a:solidFill>
                <a:sysClr val="windowText" lastClr="000000"/>
              </a:solidFill>
              <a:effectLst/>
              <a:latin typeface="Century" panose="02040604050505020304" pitchFamily="18" charset="0"/>
              <a:ea typeface="+mn-ea"/>
              <a:cs typeface="+mn-cs"/>
            </a:rPr>
            <a:t> </a:t>
          </a:r>
          <a:r>
            <a:rPr kumimoji="1" lang="en-US" altLang="ja-JP" sz="1200">
              <a:solidFill>
                <a:sysClr val="windowText" lastClr="000000"/>
              </a:solidFill>
              <a:effectLst/>
              <a:latin typeface="Century" panose="02040604050505020304" pitchFamily="18" charset="0"/>
              <a:ea typeface="+mn-ea"/>
              <a:cs typeface="+mn-cs"/>
            </a:rPr>
            <a:t>Line chart)</a:t>
          </a:r>
          <a:r>
            <a:rPr kumimoji="1" lang="ja-JP" altLang="ja-JP" sz="1200">
              <a:solidFill>
                <a:sysClr val="windowText" lastClr="000000"/>
              </a:solidFill>
              <a:effectLst/>
              <a:latin typeface="Century" panose="02040604050505020304" pitchFamily="18" charset="0"/>
              <a:ea typeface="+mn-ea"/>
              <a:cs typeface="+mn-cs"/>
            </a:rPr>
            <a:t> </a:t>
          </a:r>
          <a:endParaRPr lang="ja-JP" altLang="ja-JP" sz="1400">
            <a:effectLst/>
            <a:latin typeface="Century" panose="02040604050505020304" pitchFamily="18" charset="0"/>
          </a:endParaRPr>
        </a:p>
      </cdr:txBody>
    </cdr:sp>
  </cdr:relSizeAnchor>
  <cdr:relSizeAnchor xmlns:cdr="http://schemas.openxmlformats.org/drawingml/2006/chartDrawing">
    <cdr:from>
      <cdr:x>0.02211</cdr:x>
      <cdr:y>0.19188</cdr:y>
    </cdr:from>
    <cdr:to>
      <cdr:x>0.06482</cdr:x>
      <cdr:y>0.73392</cdr:y>
    </cdr:to>
    <cdr:sp macro="" textlink="">
      <cdr:nvSpPr>
        <cdr:cNvPr id="7" name="テキスト ボックス 4">
          <a:extLst xmlns:a="http://schemas.openxmlformats.org/drawingml/2006/main">
            <a:ext uri="{FF2B5EF4-FFF2-40B4-BE49-F238E27FC236}">
              <a16:creationId xmlns:a16="http://schemas.microsoft.com/office/drawing/2014/main" id="{80C849A5-75A9-498E-B13E-7087F9DCE70E}"/>
            </a:ext>
          </a:extLst>
        </cdr:cNvPr>
        <cdr:cNvSpPr txBox="1"/>
      </cdr:nvSpPr>
      <cdr:spPr>
        <a:xfrm xmlns:a="http://schemas.openxmlformats.org/drawingml/2006/main" rot="16200000">
          <a:off x="-1150549" y="2345893"/>
          <a:ext cx="2927016" cy="30753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100">
              <a:solidFill>
                <a:sysClr val="windowText" lastClr="000000"/>
              </a:solidFill>
              <a:effectLst/>
              <a:latin typeface="Century" panose="02040604050505020304" pitchFamily="18" charset="0"/>
              <a:ea typeface="+mn-ea"/>
              <a:cs typeface="+mn-cs"/>
            </a:rPr>
            <a:t>Total CO</a:t>
          </a:r>
          <a:r>
            <a:rPr kumimoji="1" lang="en-US" altLang="ja-JP" sz="1100" baseline="-25000">
              <a:solidFill>
                <a:sysClr val="windowText" lastClr="000000"/>
              </a:solidFill>
              <a:effectLst/>
              <a:latin typeface="Century" panose="02040604050505020304" pitchFamily="18" charset="0"/>
              <a:ea typeface="+mn-ea"/>
              <a:cs typeface="+mn-cs"/>
            </a:rPr>
            <a:t>2</a:t>
          </a:r>
          <a:r>
            <a:rPr kumimoji="1" lang="en-US" altLang="ja-JP" sz="1100">
              <a:solidFill>
                <a:sysClr val="windowText" lastClr="000000"/>
              </a:solidFill>
              <a:effectLst/>
              <a:latin typeface="Century" panose="02040604050505020304" pitchFamily="18" charset="0"/>
              <a:ea typeface="+mn-ea"/>
              <a:cs typeface="+mn-cs"/>
            </a:rPr>
            <a:t> emissions</a:t>
          </a:r>
          <a:r>
            <a:rPr kumimoji="1" lang="ja-JP" altLang="ja-JP" sz="1100" baseline="0">
              <a:solidFill>
                <a:sysClr val="windowText" lastClr="000000"/>
              </a:solidFill>
              <a:effectLst/>
              <a:latin typeface="Century" panose="02040604050505020304" pitchFamily="18" charset="0"/>
              <a:ea typeface="+mn-ea"/>
              <a:cs typeface="+mn-cs"/>
            </a:rPr>
            <a:t>   </a:t>
          </a:r>
          <a:r>
            <a:rPr kumimoji="1" lang="en-US" altLang="ja-JP" sz="1100">
              <a:solidFill>
                <a:sysClr val="windowText" lastClr="000000"/>
              </a:solidFill>
              <a:effectLst/>
              <a:latin typeface="Century" panose="02040604050505020304" pitchFamily="18" charset="0"/>
              <a:ea typeface="+mn-ea"/>
              <a:cs typeface="+mn-cs"/>
            </a:rPr>
            <a:t>(Mt</a:t>
          </a:r>
          <a:r>
            <a:rPr kumimoji="1" lang="en-US" altLang="ja-JP" sz="1100" baseline="0">
              <a:solidFill>
                <a:sysClr val="windowText" lastClr="000000"/>
              </a:solidFill>
              <a:effectLst/>
              <a:latin typeface="Century" panose="02040604050505020304" pitchFamily="18" charset="0"/>
              <a:ea typeface="+mn-ea"/>
              <a:cs typeface="+mn-cs"/>
            </a:rPr>
            <a:t> </a:t>
          </a:r>
          <a:r>
            <a:rPr kumimoji="1" lang="en-US" altLang="ja-JP" sz="1100">
              <a:solidFill>
                <a:sysClr val="windowText" lastClr="000000"/>
              </a:solidFill>
              <a:effectLst/>
              <a:latin typeface="Century" panose="02040604050505020304" pitchFamily="18" charset="0"/>
              <a:ea typeface="+mn-ea"/>
              <a:cs typeface="+mn-cs"/>
            </a:rPr>
            <a:t>CO</a:t>
          </a:r>
          <a:r>
            <a:rPr kumimoji="1" lang="en-US" altLang="ja-JP" sz="1100" baseline="-25000">
              <a:solidFill>
                <a:sysClr val="windowText" lastClr="000000"/>
              </a:solidFill>
              <a:effectLst/>
              <a:latin typeface="Century" panose="02040604050505020304" pitchFamily="18" charset="0"/>
              <a:ea typeface="+mn-ea"/>
              <a:cs typeface="+mn-cs"/>
            </a:rPr>
            <a:t>2 </a:t>
          </a:r>
          <a:r>
            <a:rPr kumimoji="1" lang="en-US" altLang="ja-JP" sz="1100">
              <a:solidFill>
                <a:sysClr val="windowText" lastClr="000000"/>
              </a:solidFill>
              <a:effectLst/>
              <a:latin typeface="Century" panose="02040604050505020304" pitchFamily="18" charset="0"/>
              <a:ea typeface="+mn-ea"/>
              <a:cs typeface="+mn-cs"/>
            </a:rPr>
            <a:t>,</a:t>
          </a:r>
          <a:r>
            <a:rPr kumimoji="1" lang="en-US" altLang="ja-JP" sz="1100" baseline="0">
              <a:solidFill>
                <a:sysClr val="windowText" lastClr="000000"/>
              </a:solidFill>
              <a:effectLst/>
              <a:latin typeface="Century" panose="02040604050505020304" pitchFamily="18" charset="0"/>
              <a:ea typeface="+mn-ea"/>
              <a:cs typeface="+mn-cs"/>
            </a:rPr>
            <a:t> </a:t>
          </a:r>
          <a:r>
            <a:rPr kumimoji="1" lang="en-US" altLang="ja-JP" sz="1100">
              <a:solidFill>
                <a:sysClr val="windowText" lastClr="000000"/>
              </a:solidFill>
              <a:effectLst/>
              <a:latin typeface="Century" panose="02040604050505020304" pitchFamily="18" charset="0"/>
              <a:ea typeface="+mn-ea"/>
              <a:cs typeface="+mn-cs"/>
            </a:rPr>
            <a:t>bar</a:t>
          </a:r>
          <a:r>
            <a:rPr kumimoji="1" lang="en-US" altLang="ja-JP" sz="1100" baseline="0">
              <a:solidFill>
                <a:sysClr val="windowText" lastClr="000000"/>
              </a:solidFill>
              <a:effectLst/>
              <a:latin typeface="Century" panose="02040604050505020304" pitchFamily="18" charset="0"/>
              <a:ea typeface="+mn-ea"/>
              <a:cs typeface="+mn-cs"/>
            </a:rPr>
            <a:t> chart</a:t>
          </a:r>
          <a:r>
            <a:rPr kumimoji="1" lang="en-US" altLang="ja-JP" sz="1100">
              <a:solidFill>
                <a:sysClr val="windowText" lastClr="000000"/>
              </a:solidFill>
              <a:effectLst/>
              <a:latin typeface="Century" panose="02040604050505020304" pitchFamily="18" charset="0"/>
              <a:ea typeface="+mn-ea"/>
              <a:cs typeface="+mn-cs"/>
            </a:rPr>
            <a:t>)</a:t>
          </a:r>
          <a:r>
            <a:rPr kumimoji="1" lang="ja-JP" altLang="ja-JP" sz="1100">
              <a:solidFill>
                <a:sysClr val="windowText" lastClr="000000"/>
              </a:solidFill>
              <a:effectLst/>
              <a:latin typeface="Century" panose="02040604050505020304" pitchFamily="18" charset="0"/>
              <a:ea typeface="+mn-ea"/>
              <a:cs typeface="+mn-cs"/>
            </a:rPr>
            <a:t> </a:t>
          </a:r>
          <a:endParaRPr lang="ja-JP" altLang="ja-JP" sz="1200">
            <a:effectLst/>
            <a:latin typeface="Century" panose="02040604050505020304" pitchFamily="18" charset="0"/>
          </a:endParaRPr>
        </a:p>
      </cdr:txBody>
    </cdr:sp>
  </cdr:relSizeAnchor>
  <cdr:relSizeAnchor xmlns:cdr="http://schemas.openxmlformats.org/drawingml/2006/chartDrawing">
    <cdr:from>
      <cdr:x>0.06437</cdr:x>
      <cdr:y>0.80143</cdr:y>
    </cdr:from>
    <cdr:to>
      <cdr:x>0.14395</cdr:x>
      <cdr:y>0.86061</cdr:y>
    </cdr:to>
    <cdr:sp macro="" textlink="">
      <cdr:nvSpPr>
        <cdr:cNvPr id="12" name="テキスト ボックス 11">
          <a:extLst xmlns:a="http://schemas.openxmlformats.org/drawingml/2006/main">
            <a:ext uri="{FF2B5EF4-FFF2-40B4-BE49-F238E27FC236}">
              <a16:creationId xmlns:a16="http://schemas.microsoft.com/office/drawing/2014/main" id="{48EE09FF-BE63-43C7-878A-6E0E4A6CB6B8}"/>
            </a:ext>
          </a:extLst>
        </cdr:cNvPr>
        <cdr:cNvSpPr txBox="1"/>
      </cdr:nvSpPr>
      <cdr:spPr>
        <a:xfrm xmlns:a="http://schemas.openxmlformats.org/drawingml/2006/main">
          <a:off x="465234" y="3887794"/>
          <a:ext cx="572976" cy="28883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p xmlns:a="http://schemas.openxmlformats.org/drawingml/2006/main">
          <a:pPr algn="r"/>
          <a:r>
            <a:rPr lang="en-US" altLang="ja-JP" sz="1200"/>
            <a:t>0</a:t>
          </a:r>
          <a:endParaRPr lang="ja-JP" altLang="en-US" sz="1200"/>
        </a:p>
      </cdr:txBody>
    </cdr:sp>
  </cdr:relSizeAnchor>
  <cdr:relSizeAnchor xmlns:cdr="http://schemas.openxmlformats.org/drawingml/2006/chartDrawing">
    <cdr:from>
      <cdr:x>0.88209</cdr:x>
      <cdr:y>0.80252</cdr:y>
    </cdr:from>
    <cdr:to>
      <cdr:x>0.93314</cdr:x>
      <cdr:y>0.85016</cdr:y>
    </cdr:to>
    <cdr:sp macro="" textlink="">
      <cdr:nvSpPr>
        <cdr:cNvPr id="13" name="テキスト ボックス 1">
          <a:extLst xmlns:a="http://schemas.openxmlformats.org/drawingml/2006/main">
            <a:ext uri="{FF2B5EF4-FFF2-40B4-BE49-F238E27FC236}">
              <a16:creationId xmlns:a16="http://schemas.microsoft.com/office/drawing/2014/main" id="{584C4AF1-EAEC-4085-8882-5CC92152EA65}"/>
            </a:ext>
          </a:extLst>
        </cdr:cNvPr>
        <cdr:cNvSpPr txBox="1"/>
      </cdr:nvSpPr>
      <cdr:spPr>
        <a:xfrm xmlns:a="http://schemas.openxmlformats.org/drawingml/2006/main">
          <a:off x="6351836" y="4215685"/>
          <a:ext cx="367606" cy="250254"/>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altLang="ja-JP" sz="1200"/>
            <a:t>0</a:t>
          </a:r>
          <a:endParaRPr lang="ja-JP" altLang="en-US" sz="1200"/>
        </a:p>
      </cdr:txBody>
    </cdr:sp>
  </cdr:relSizeAnchor>
  <cdr:relSizeAnchor xmlns:cdr="http://schemas.openxmlformats.org/drawingml/2006/chartDrawing">
    <cdr:from>
      <cdr:x>0.44346</cdr:x>
      <cdr:y>0.9142</cdr:y>
    </cdr:from>
    <cdr:to>
      <cdr:x>0.58274</cdr:x>
      <cdr:y>0.96326</cdr:y>
    </cdr:to>
    <cdr:sp macro="" textlink="">
      <cdr:nvSpPr>
        <cdr:cNvPr id="14" name="テキスト ボックス 3">
          <a:extLst xmlns:a="http://schemas.openxmlformats.org/drawingml/2006/main">
            <a:ext uri="{FF2B5EF4-FFF2-40B4-BE49-F238E27FC236}">
              <a16:creationId xmlns:a16="http://schemas.microsoft.com/office/drawing/2014/main" id="{D6F38476-AF4A-4461-8949-FD45F14A6EC0}"/>
            </a:ext>
          </a:extLst>
        </cdr:cNvPr>
        <cdr:cNvSpPr txBox="1"/>
      </cdr:nvSpPr>
      <cdr:spPr>
        <a:xfrm xmlns:a="http://schemas.openxmlformats.org/drawingml/2006/main">
          <a:off x="3241274" y="4881465"/>
          <a:ext cx="1018003" cy="26196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100" b="0">
              <a:solidFill>
                <a:sysClr val="windowText" lastClr="000000"/>
              </a:solidFill>
              <a:effectLst/>
              <a:latin typeface="Century" panose="02040604050505020304" pitchFamily="18" charset="0"/>
              <a:ea typeface="+mn-ea"/>
              <a:cs typeface="+mn-cs"/>
            </a:rPr>
            <a:t>(Fiscal Year)</a:t>
          </a:r>
          <a:endParaRPr lang="ja-JP" altLang="ja-JP" sz="1200">
            <a:effectLst/>
            <a:latin typeface="Century" panose="02040604050505020304" pitchFamily="18" charset="0"/>
          </a:endParaRPr>
        </a:p>
      </cdr:txBody>
    </cdr:sp>
  </cdr:relSizeAnchor>
  <cdr:relSizeAnchor xmlns:cdr="http://schemas.openxmlformats.org/drawingml/2006/chartDrawing">
    <cdr:from>
      <cdr:x>0.13988</cdr:x>
      <cdr:y>0.78526</cdr:y>
    </cdr:from>
    <cdr:to>
      <cdr:x>0.88062</cdr:x>
      <cdr:y>0.81101</cdr:y>
    </cdr:to>
    <cdr:grpSp>
      <cdr:nvGrpSpPr>
        <cdr:cNvPr id="16" name="Group 14">
          <a:extLst xmlns:a="http://schemas.openxmlformats.org/drawingml/2006/main">
            <a:ext uri="{FF2B5EF4-FFF2-40B4-BE49-F238E27FC236}">
              <a16:creationId xmlns:a16="http://schemas.microsoft.com/office/drawing/2014/main" id="{FF883648-A5DD-46A7-B719-8E82BBA80F27}"/>
            </a:ext>
          </a:extLst>
        </cdr:cNvPr>
        <cdr:cNvGrpSpPr>
          <a:grpSpLocks xmlns:a="http://schemas.openxmlformats.org/drawingml/2006/main"/>
        </cdr:cNvGrpSpPr>
      </cdr:nvGrpSpPr>
      <cdr:grpSpPr bwMode="auto">
        <a:xfrm xmlns:a="http://schemas.openxmlformats.org/drawingml/2006/main">
          <a:off x="1022388" y="4192977"/>
          <a:ext cx="5414096" cy="137495"/>
          <a:chOff x="309354" y="1254171"/>
          <a:chExt cx="3413749" cy="58352"/>
        </a:xfrm>
      </cdr:grpSpPr>
      <cdr:pic>
        <cdr:nvPicPr>
          <cdr:cNvPr id="9" name="Picture 10">
            <a:extLst xmlns:a="http://schemas.openxmlformats.org/drawingml/2006/main">
              <a:ext uri="{FF2B5EF4-FFF2-40B4-BE49-F238E27FC236}">
                <a16:creationId xmlns:a16="http://schemas.microsoft.com/office/drawing/2014/main" id="{D68310DF-85DB-40C8-AA77-E7EEF596565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309354" y="1254172"/>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0" name="Picture 12">
            <a:extLst xmlns:a="http://schemas.openxmlformats.org/drawingml/2006/main">
              <a:ext uri="{FF2B5EF4-FFF2-40B4-BE49-F238E27FC236}">
                <a16:creationId xmlns:a16="http://schemas.microsoft.com/office/drawing/2014/main" id="{083F0FBA-03C6-451F-BB04-DE6484F39E57}"/>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826062" y="1254171"/>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1" name="Picture 13">
            <a:extLst xmlns:a="http://schemas.openxmlformats.org/drawingml/2006/main">
              <a:ext uri="{FF2B5EF4-FFF2-40B4-BE49-F238E27FC236}">
                <a16:creationId xmlns:a16="http://schemas.microsoft.com/office/drawing/2014/main" id="{C1E1471F-AE54-4DA6-8264-FFD41D62808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207551" y="1254172"/>
            <a:ext cx="1515552"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userShapes>
</file>

<file path=xl/drawings/drawing26.xml><?xml version="1.0" encoding="utf-8"?>
<c:userShapes xmlns:c="http://schemas.openxmlformats.org/drawingml/2006/chart">
  <cdr:relSizeAnchor xmlns:cdr="http://schemas.openxmlformats.org/drawingml/2006/chartDrawing">
    <cdr:from>
      <cdr:x>0.15041</cdr:x>
      <cdr:y>0.04222</cdr:y>
    </cdr:from>
    <cdr:to>
      <cdr:x>0.90903</cdr:x>
      <cdr:y>0.1022</cdr:y>
    </cdr:to>
    <cdr:sp macro="" textlink="">
      <cdr:nvSpPr>
        <cdr:cNvPr id="3" name="テキスト ボックス 3">
          <a:extLst xmlns:a="http://schemas.openxmlformats.org/drawingml/2006/main">
            <a:ext uri="{FF2B5EF4-FFF2-40B4-BE49-F238E27FC236}">
              <a16:creationId xmlns:a16="http://schemas.microsoft.com/office/drawing/2014/main" id="{A061BE93-4A17-46D5-B9B3-4E7DA1668FD6}"/>
            </a:ext>
          </a:extLst>
        </cdr:cNvPr>
        <cdr:cNvSpPr txBox="1"/>
      </cdr:nvSpPr>
      <cdr:spPr>
        <a:xfrm xmlns:a="http://schemas.openxmlformats.org/drawingml/2006/main">
          <a:off x="1103777" y="238656"/>
          <a:ext cx="5567101" cy="33906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CO</a:t>
          </a:r>
          <a:r>
            <a:rPr kumimoji="1" lang="en-US" altLang="ja-JP" sz="1600" b="1" baseline="-25000">
              <a:solidFill>
                <a:sysClr val="windowText" lastClr="000000"/>
              </a:solidFill>
              <a:effectLst/>
              <a:latin typeface="Century" panose="02040604050505020304" pitchFamily="18" charset="0"/>
              <a:ea typeface="+mn-ea"/>
              <a:cs typeface="Times New Roman" panose="02020603050405020304" pitchFamily="18" charset="0"/>
            </a:rPr>
            <a:t>2</a:t>
          </a:r>
          <a:r>
            <a:rPr kumimoji="1" lang="ja-JP" altLang="ja-JP" sz="1600" b="1">
              <a:solidFill>
                <a:sysClr val="windowText" lastClr="000000"/>
              </a:solidFill>
              <a:effectLst/>
              <a:latin typeface="Century" panose="02040604050505020304" pitchFamily="18" charset="0"/>
              <a:ea typeface="+mn-ea"/>
              <a:cs typeface="Times New Roman" panose="02020603050405020304" pitchFamily="18" charset="0"/>
            </a:rPr>
            <a:t> </a:t>
          </a: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emissions</a:t>
          </a:r>
          <a:r>
            <a:rPr kumimoji="1" lang="ja-JP" altLang="ja-JP" sz="1600" b="1">
              <a:solidFill>
                <a:sysClr val="windowText" lastClr="000000"/>
              </a:solidFill>
              <a:effectLst/>
              <a:latin typeface="Century" panose="02040604050505020304" pitchFamily="18" charset="0"/>
              <a:ea typeface="+mn-ea"/>
              <a:cs typeface="Times New Roman" panose="02020603050405020304" pitchFamily="18" charset="0"/>
            </a:rPr>
            <a:t> </a:t>
          </a: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per capita (energy-related</a:t>
          </a:r>
          <a:r>
            <a:rPr kumimoji="1" lang="en-US" altLang="ja-JP" sz="1600" b="1" baseline="0">
              <a:solidFill>
                <a:sysClr val="windowText" lastClr="000000"/>
              </a:solidFill>
              <a:effectLst/>
              <a:latin typeface="Century" panose="02040604050505020304" pitchFamily="18" charset="0"/>
              <a:ea typeface="+mn-ea"/>
              <a:cs typeface="Times New Roman" panose="02020603050405020304" pitchFamily="18" charset="0"/>
            </a:rPr>
            <a:t> C</a:t>
          </a: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O</a:t>
          </a:r>
          <a:r>
            <a:rPr kumimoji="1" lang="en-US" altLang="ja-JP" sz="1600" b="1" baseline="-25000">
              <a:solidFill>
                <a:sysClr val="windowText" lastClr="000000"/>
              </a:solidFill>
              <a:effectLst/>
              <a:latin typeface="Century" panose="02040604050505020304" pitchFamily="18" charset="0"/>
              <a:ea typeface="+mn-ea"/>
              <a:cs typeface="Times New Roman" panose="02020603050405020304" pitchFamily="18" charset="0"/>
            </a:rPr>
            <a:t>2</a:t>
          </a:r>
          <a:r>
            <a:rPr kumimoji="1" lang="ja-JP" altLang="ja-JP" sz="1600" b="1" baseline="0">
              <a:solidFill>
                <a:sysClr val="windowText" lastClr="000000"/>
              </a:solidFill>
              <a:effectLst/>
              <a:latin typeface="Century" panose="02040604050505020304" pitchFamily="18" charset="0"/>
              <a:ea typeface="+mn-ea"/>
              <a:cs typeface="Times New Roman" panose="02020603050405020304" pitchFamily="18" charset="0"/>
            </a:rPr>
            <a:t> </a:t>
          </a:r>
          <a:r>
            <a:rPr kumimoji="1" lang="en-US" altLang="ja-JP" sz="1600" b="1">
              <a:solidFill>
                <a:sysClr val="windowText" lastClr="000000"/>
              </a:solidFill>
              <a:effectLst/>
              <a:latin typeface="Century" panose="02040604050505020304" pitchFamily="18" charset="0"/>
              <a:ea typeface="+mn-ea"/>
              <a:cs typeface="Times New Roman" panose="02020603050405020304" pitchFamily="18" charset="0"/>
            </a:rPr>
            <a:t>emissions)</a:t>
          </a:r>
          <a:endParaRPr lang="ja-JP" altLang="ja-JP" sz="1600">
            <a:effectLst/>
            <a:latin typeface="Century" panose="02040604050505020304" pitchFamily="18" charset="0"/>
            <a:cs typeface="Times New Roman" panose="02020603050405020304" pitchFamily="18" charset="0"/>
          </a:endParaRPr>
        </a:p>
      </cdr:txBody>
    </cdr:sp>
  </cdr:relSizeAnchor>
  <cdr:relSizeAnchor xmlns:cdr="http://schemas.openxmlformats.org/drawingml/2006/chartDrawing">
    <cdr:from>
      <cdr:x>0</cdr:x>
      <cdr:y>0.14075</cdr:y>
    </cdr:from>
    <cdr:to>
      <cdr:x>0</cdr:x>
      <cdr:y>0.14662</cdr:y>
    </cdr:to>
    <cdr:sp macro="" textlink="">
      <cdr:nvSpPr>
        <cdr:cNvPr id="7" name="テキスト ボックス 4">
          <a:extLst xmlns:a="http://schemas.openxmlformats.org/drawingml/2006/main">
            <a:ext uri="{FF2B5EF4-FFF2-40B4-BE49-F238E27FC236}">
              <a16:creationId xmlns:a16="http://schemas.microsoft.com/office/drawing/2014/main" id="{89D8A708-5856-4C06-989D-DA37C58293C5}"/>
            </a:ext>
          </a:extLst>
        </cdr:cNvPr>
        <cdr:cNvSpPr txBox="1"/>
      </cdr:nvSpPr>
      <cdr:spPr>
        <a:xfrm xmlns:a="http://schemas.openxmlformats.org/drawingml/2006/main" rot="16200000">
          <a:off x="-1317440" y="1988292"/>
          <a:ext cx="2955373" cy="3204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100"/>
            <a:t>エネルギー起源</a:t>
          </a:r>
          <a:r>
            <a:rPr kumimoji="1" lang="en-US" altLang="ja-JP" sz="1100"/>
            <a:t>CO</a:t>
          </a:r>
          <a:r>
            <a:rPr kumimoji="1" lang="en-US" altLang="ja-JP" sz="700"/>
            <a:t>2</a:t>
          </a:r>
          <a:r>
            <a:rPr kumimoji="1" lang="ja-JP" altLang="en-US" sz="1100"/>
            <a:t>排出量</a:t>
          </a:r>
          <a:r>
            <a:rPr kumimoji="1" lang="en-US" altLang="ja-JP" sz="1100"/>
            <a:t>(Mt-CO</a:t>
          </a:r>
          <a:r>
            <a:rPr kumimoji="1" lang="en-US" altLang="ja-JP" sz="700"/>
            <a:t>2</a:t>
          </a:r>
          <a:r>
            <a:rPr kumimoji="1" lang="ja-JP" altLang="en-US" sz="1100"/>
            <a:t>、棒グラフ</a:t>
          </a:r>
          <a:r>
            <a:rPr kumimoji="1" lang="en-US" altLang="ja-JP" sz="1100"/>
            <a:t>)</a:t>
          </a:r>
          <a:r>
            <a:rPr kumimoji="1" lang="ja-JP" altLang="en-US" sz="1100"/>
            <a:t> </a:t>
          </a:r>
        </a:p>
      </cdr:txBody>
    </cdr:sp>
  </cdr:relSizeAnchor>
  <cdr:relSizeAnchor xmlns:cdr="http://schemas.openxmlformats.org/drawingml/2006/chartDrawing">
    <cdr:from>
      <cdr:x>0.05139</cdr:x>
      <cdr:y>0.80957</cdr:y>
    </cdr:from>
    <cdr:to>
      <cdr:x>0.13343</cdr:x>
      <cdr:y>0.87855</cdr:y>
    </cdr:to>
    <cdr:sp macro="" textlink="">
      <cdr:nvSpPr>
        <cdr:cNvPr id="11" name="テキスト ボックス 1">
          <a:extLst xmlns:a="http://schemas.openxmlformats.org/drawingml/2006/main">
            <a:ext uri="{FF2B5EF4-FFF2-40B4-BE49-F238E27FC236}">
              <a16:creationId xmlns:a16="http://schemas.microsoft.com/office/drawing/2014/main" id="{035FF31E-5EE6-4BDC-80D1-651443F7F54B}"/>
            </a:ext>
          </a:extLst>
        </cdr:cNvPr>
        <cdr:cNvSpPr txBox="1"/>
      </cdr:nvSpPr>
      <cdr:spPr>
        <a:xfrm xmlns:a="http://schemas.openxmlformats.org/drawingml/2006/main">
          <a:off x="377106" y="4576209"/>
          <a:ext cx="602047" cy="389921"/>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US" altLang="ja-JP" sz="1200"/>
            <a:t>0</a:t>
          </a:r>
          <a:endParaRPr lang="ja-JP" altLang="en-US" sz="1200"/>
        </a:p>
      </cdr:txBody>
    </cdr:sp>
  </cdr:relSizeAnchor>
  <cdr:relSizeAnchor xmlns:cdr="http://schemas.openxmlformats.org/drawingml/2006/chartDrawing">
    <cdr:from>
      <cdr:x>0.8777</cdr:x>
      <cdr:y>0.80985</cdr:y>
    </cdr:from>
    <cdr:to>
      <cdr:x>0.93344</cdr:x>
      <cdr:y>0.87477</cdr:y>
    </cdr:to>
    <cdr:sp macro="" textlink="">
      <cdr:nvSpPr>
        <cdr:cNvPr id="12" name="テキスト ボックス 1">
          <a:extLst xmlns:a="http://schemas.openxmlformats.org/drawingml/2006/main">
            <a:ext uri="{FF2B5EF4-FFF2-40B4-BE49-F238E27FC236}">
              <a16:creationId xmlns:a16="http://schemas.microsoft.com/office/drawing/2014/main" id="{945D31B9-9D18-4AEE-894C-1C1D28DF4A12}"/>
            </a:ext>
          </a:extLst>
        </cdr:cNvPr>
        <cdr:cNvSpPr txBox="1"/>
      </cdr:nvSpPr>
      <cdr:spPr>
        <a:xfrm xmlns:a="http://schemas.openxmlformats.org/drawingml/2006/main">
          <a:off x="6440980" y="4577828"/>
          <a:ext cx="408991" cy="366972"/>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altLang="ja-JP" sz="1200"/>
            <a:t>0</a:t>
          </a:r>
          <a:endParaRPr lang="ja-JP" altLang="en-US" sz="1200"/>
        </a:p>
      </cdr:txBody>
    </cdr:sp>
  </cdr:relSizeAnchor>
  <cdr:relSizeAnchor xmlns:cdr="http://schemas.openxmlformats.org/drawingml/2006/chartDrawing">
    <cdr:from>
      <cdr:x>0.44365</cdr:x>
      <cdr:y>0.91217</cdr:y>
    </cdr:from>
    <cdr:to>
      <cdr:x>0.58238</cdr:x>
      <cdr:y>0.9585</cdr:y>
    </cdr:to>
    <cdr:sp macro="" textlink="">
      <cdr:nvSpPr>
        <cdr:cNvPr id="13" name="テキスト ボックス 3">
          <a:extLst xmlns:a="http://schemas.openxmlformats.org/drawingml/2006/main">
            <a:ext uri="{FF2B5EF4-FFF2-40B4-BE49-F238E27FC236}">
              <a16:creationId xmlns:a16="http://schemas.microsoft.com/office/drawing/2014/main" id="{C90214D9-520D-4496-8E98-E130435968E9}"/>
            </a:ext>
          </a:extLst>
        </cdr:cNvPr>
        <cdr:cNvSpPr txBox="1"/>
      </cdr:nvSpPr>
      <cdr:spPr>
        <a:xfrm xmlns:a="http://schemas.openxmlformats.org/drawingml/2006/main">
          <a:off x="3255733" y="5156194"/>
          <a:ext cx="1018063" cy="26188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100" b="0">
              <a:solidFill>
                <a:sysClr val="windowText" lastClr="000000"/>
              </a:solidFill>
              <a:effectLst/>
              <a:latin typeface="Century" panose="02040604050505020304" pitchFamily="18" charset="0"/>
              <a:ea typeface="+mn-ea"/>
              <a:cs typeface="+mn-cs"/>
            </a:rPr>
            <a:t>(Fiscal Year)</a:t>
          </a:r>
          <a:endParaRPr lang="ja-JP" altLang="ja-JP" sz="1200">
            <a:effectLst/>
            <a:latin typeface="Century" panose="02040604050505020304" pitchFamily="18" charset="0"/>
          </a:endParaRPr>
        </a:p>
      </cdr:txBody>
    </cdr:sp>
  </cdr:relSizeAnchor>
  <cdr:relSizeAnchor xmlns:cdr="http://schemas.openxmlformats.org/drawingml/2006/chartDrawing">
    <cdr:from>
      <cdr:x>0.91653</cdr:x>
      <cdr:y>0.16769</cdr:y>
    </cdr:from>
    <cdr:to>
      <cdr:x>0.95743</cdr:x>
      <cdr:y>0.83278</cdr:y>
    </cdr:to>
    <cdr:sp macro="" textlink="">
      <cdr:nvSpPr>
        <cdr:cNvPr id="14" name="テキスト ボックス 3">
          <a:extLst xmlns:a="http://schemas.openxmlformats.org/drawingml/2006/main">
            <a:ext uri="{FF2B5EF4-FFF2-40B4-BE49-F238E27FC236}">
              <a16:creationId xmlns:a16="http://schemas.microsoft.com/office/drawing/2014/main" id="{17D29E80-BAAC-4758-9A52-E315F2DBCA25}"/>
            </a:ext>
          </a:extLst>
        </cdr:cNvPr>
        <cdr:cNvSpPr txBox="1"/>
      </cdr:nvSpPr>
      <cdr:spPr>
        <a:xfrm xmlns:a="http://schemas.openxmlformats.org/drawingml/2006/main" rot="5400000">
          <a:off x="4996252" y="2677575"/>
          <a:ext cx="3759533" cy="30014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a:solidFill>
                <a:sysClr val="windowText" lastClr="000000"/>
              </a:solidFill>
              <a:effectLst/>
              <a:latin typeface="Century" panose="02040604050505020304" pitchFamily="18" charset="0"/>
              <a:ea typeface="+mn-ea"/>
              <a:cs typeface="+mn-cs"/>
            </a:rPr>
            <a:t>CO</a:t>
          </a:r>
          <a:r>
            <a:rPr kumimoji="1" lang="en-US" altLang="ja-JP" sz="1200" baseline="-25000">
              <a:solidFill>
                <a:sysClr val="windowText" lastClr="000000"/>
              </a:solidFill>
              <a:effectLst/>
              <a:latin typeface="Century" panose="02040604050505020304" pitchFamily="18" charset="0"/>
              <a:ea typeface="+mn-ea"/>
              <a:cs typeface="+mn-cs"/>
            </a:rPr>
            <a:t>2</a:t>
          </a:r>
          <a:r>
            <a:rPr kumimoji="1" lang="en-US" altLang="ja-JP" sz="1200">
              <a:solidFill>
                <a:sysClr val="windowText" lastClr="000000"/>
              </a:solidFill>
              <a:effectLst/>
              <a:latin typeface="Century" panose="02040604050505020304" pitchFamily="18" charset="0"/>
              <a:ea typeface="+mn-ea"/>
              <a:cs typeface="+mn-cs"/>
            </a:rPr>
            <a:t> emissions</a:t>
          </a:r>
          <a:r>
            <a:rPr kumimoji="1" lang="en-US" altLang="ja-JP" sz="1200" baseline="0">
              <a:solidFill>
                <a:sysClr val="windowText" lastClr="000000"/>
              </a:solidFill>
              <a:effectLst/>
              <a:latin typeface="Century" panose="02040604050505020304" pitchFamily="18" charset="0"/>
              <a:ea typeface="+mn-ea"/>
              <a:cs typeface="+mn-cs"/>
            </a:rPr>
            <a:t> per capita </a:t>
          </a:r>
          <a:r>
            <a:rPr kumimoji="1" lang="en-US" altLang="ja-JP" sz="1200">
              <a:solidFill>
                <a:sysClr val="windowText" lastClr="000000"/>
              </a:solidFill>
              <a:effectLst/>
              <a:latin typeface="Century" panose="02040604050505020304" pitchFamily="18" charset="0"/>
              <a:ea typeface="+mn-ea"/>
              <a:cs typeface="+mn-cs"/>
            </a:rPr>
            <a:t>(t</a:t>
          </a:r>
          <a:r>
            <a:rPr kumimoji="1" lang="en-US" altLang="ja-JP" sz="1200" baseline="0">
              <a:solidFill>
                <a:sysClr val="windowText" lastClr="000000"/>
              </a:solidFill>
              <a:effectLst/>
              <a:latin typeface="Century" panose="02040604050505020304" pitchFamily="18" charset="0"/>
              <a:ea typeface="+mn-ea"/>
              <a:cs typeface="+mn-cs"/>
            </a:rPr>
            <a:t> </a:t>
          </a:r>
          <a:r>
            <a:rPr kumimoji="1" lang="en-US" altLang="ja-JP" sz="1200">
              <a:solidFill>
                <a:sysClr val="windowText" lastClr="000000"/>
              </a:solidFill>
              <a:effectLst/>
              <a:latin typeface="Century" panose="02040604050505020304" pitchFamily="18" charset="0"/>
              <a:ea typeface="+mn-ea"/>
              <a:cs typeface="+mn-cs"/>
            </a:rPr>
            <a:t>CO</a:t>
          </a:r>
          <a:r>
            <a:rPr kumimoji="1" lang="en-US" altLang="ja-JP" sz="1200" baseline="-25000">
              <a:solidFill>
                <a:sysClr val="windowText" lastClr="000000"/>
              </a:solidFill>
              <a:effectLst/>
              <a:latin typeface="Century" panose="02040604050505020304" pitchFamily="18" charset="0"/>
              <a:ea typeface="+mn-ea"/>
              <a:cs typeface="+mn-cs"/>
            </a:rPr>
            <a:t>2 </a:t>
          </a:r>
          <a:r>
            <a:rPr kumimoji="1" lang="en-US" altLang="ja-JP" sz="1200">
              <a:solidFill>
                <a:sysClr val="windowText" lastClr="000000"/>
              </a:solidFill>
              <a:effectLst/>
              <a:latin typeface="Century" panose="02040604050505020304" pitchFamily="18" charset="0"/>
              <a:ea typeface="+mn-ea"/>
              <a:cs typeface="+mn-cs"/>
            </a:rPr>
            <a:t>/capita,</a:t>
          </a:r>
          <a:r>
            <a:rPr kumimoji="1" lang="en-US" altLang="ja-JP" sz="1200" baseline="0">
              <a:solidFill>
                <a:sysClr val="windowText" lastClr="000000"/>
              </a:solidFill>
              <a:effectLst/>
              <a:latin typeface="Century" panose="02040604050505020304" pitchFamily="18" charset="0"/>
              <a:ea typeface="+mn-ea"/>
              <a:cs typeface="+mn-cs"/>
            </a:rPr>
            <a:t> l</a:t>
          </a:r>
          <a:r>
            <a:rPr kumimoji="1" lang="en-US" altLang="ja-JP" sz="1200">
              <a:solidFill>
                <a:sysClr val="windowText" lastClr="000000"/>
              </a:solidFill>
              <a:effectLst/>
              <a:latin typeface="Century" panose="02040604050505020304" pitchFamily="18" charset="0"/>
              <a:ea typeface="+mn-ea"/>
              <a:cs typeface="+mn-cs"/>
            </a:rPr>
            <a:t>ine chart)</a:t>
          </a:r>
          <a:r>
            <a:rPr kumimoji="1" lang="ja-JP" altLang="ja-JP" sz="1200">
              <a:solidFill>
                <a:sysClr val="windowText" lastClr="000000"/>
              </a:solidFill>
              <a:effectLst/>
              <a:latin typeface="Century" panose="02040604050505020304" pitchFamily="18" charset="0"/>
              <a:ea typeface="+mn-ea"/>
              <a:cs typeface="+mn-cs"/>
            </a:rPr>
            <a:t> </a:t>
          </a:r>
          <a:endParaRPr lang="ja-JP" altLang="ja-JP" sz="1400">
            <a:effectLst/>
            <a:latin typeface="Century" panose="02040604050505020304" pitchFamily="18" charset="0"/>
          </a:endParaRPr>
        </a:p>
      </cdr:txBody>
    </cdr:sp>
  </cdr:relSizeAnchor>
  <cdr:relSizeAnchor xmlns:cdr="http://schemas.openxmlformats.org/drawingml/2006/chartDrawing">
    <cdr:from>
      <cdr:x>0.03635</cdr:x>
      <cdr:y>0.09837</cdr:y>
    </cdr:from>
    <cdr:to>
      <cdr:x>0.08385</cdr:x>
      <cdr:y>0.82224</cdr:y>
    </cdr:to>
    <cdr:sp macro="" textlink="">
      <cdr:nvSpPr>
        <cdr:cNvPr id="17" name="テキスト ボックス 4">
          <a:extLst xmlns:a="http://schemas.openxmlformats.org/drawingml/2006/main">
            <a:ext uri="{FF2B5EF4-FFF2-40B4-BE49-F238E27FC236}">
              <a16:creationId xmlns:a16="http://schemas.microsoft.com/office/drawing/2014/main" id="{6426BE10-A7E3-4D30-A350-F2F26D3BE38A}"/>
            </a:ext>
          </a:extLst>
        </cdr:cNvPr>
        <cdr:cNvSpPr txBox="1"/>
      </cdr:nvSpPr>
      <cdr:spPr>
        <a:xfrm xmlns:a="http://schemas.openxmlformats.org/drawingml/2006/main" rot="16200000">
          <a:off x="-1604869" y="2427674"/>
          <a:ext cx="4091819" cy="34857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100">
              <a:solidFill>
                <a:sysClr val="windowText" lastClr="000000"/>
              </a:solidFill>
              <a:effectLst/>
              <a:latin typeface="Century" panose="02040604050505020304" pitchFamily="18" charset="0"/>
              <a:ea typeface="+mn-ea"/>
              <a:cs typeface="+mn-cs"/>
            </a:rPr>
            <a:t> CO</a:t>
          </a:r>
          <a:r>
            <a:rPr kumimoji="1" lang="en-US" altLang="ja-JP" sz="1100" baseline="-25000">
              <a:solidFill>
                <a:sysClr val="windowText" lastClr="000000"/>
              </a:solidFill>
              <a:effectLst/>
              <a:latin typeface="Century" panose="02040604050505020304" pitchFamily="18" charset="0"/>
              <a:ea typeface="+mn-ea"/>
              <a:cs typeface="+mn-cs"/>
            </a:rPr>
            <a:t>2</a:t>
          </a:r>
          <a:r>
            <a:rPr kumimoji="1" lang="en-US" altLang="ja-JP" sz="1100">
              <a:solidFill>
                <a:sysClr val="windowText" lastClr="000000"/>
              </a:solidFill>
              <a:effectLst/>
              <a:latin typeface="Century" panose="02040604050505020304" pitchFamily="18" charset="0"/>
              <a:ea typeface="+mn-ea"/>
              <a:cs typeface="+mn-cs"/>
            </a:rPr>
            <a:t> emissions</a:t>
          </a:r>
          <a:r>
            <a:rPr kumimoji="1" lang="en-US" altLang="ja-JP" sz="1100" baseline="0">
              <a:solidFill>
                <a:sysClr val="windowText" lastClr="000000"/>
              </a:solidFill>
              <a:effectLst/>
              <a:latin typeface="Century" panose="02040604050505020304" pitchFamily="18" charset="0"/>
              <a:ea typeface="+mn-ea"/>
              <a:cs typeface="+mn-cs"/>
            </a:rPr>
            <a:t> </a:t>
          </a:r>
          <a:r>
            <a:rPr kumimoji="1" lang="en-US" altLang="ja-JP" sz="1100">
              <a:solidFill>
                <a:sysClr val="windowText" lastClr="000000"/>
              </a:solidFill>
              <a:effectLst/>
              <a:latin typeface="Century" panose="02040604050505020304" pitchFamily="18" charset="0"/>
              <a:ea typeface="+mn-ea"/>
              <a:cs typeface="+mn-cs"/>
            </a:rPr>
            <a:t> from fuel combustion</a:t>
          </a:r>
          <a:r>
            <a:rPr kumimoji="1" lang="ja-JP" altLang="ja-JP" sz="1100" baseline="0">
              <a:solidFill>
                <a:sysClr val="windowText" lastClr="000000"/>
              </a:solidFill>
              <a:effectLst/>
              <a:latin typeface="Century" panose="02040604050505020304" pitchFamily="18" charset="0"/>
              <a:ea typeface="+mn-ea"/>
              <a:cs typeface="+mn-cs"/>
            </a:rPr>
            <a:t>   </a:t>
          </a:r>
          <a:r>
            <a:rPr kumimoji="1" lang="en-US" altLang="ja-JP" sz="1100">
              <a:solidFill>
                <a:sysClr val="windowText" lastClr="000000"/>
              </a:solidFill>
              <a:effectLst/>
              <a:latin typeface="Century" panose="02040604050505020304" pitchFamily="18" charset="0"/>
              <a:ea typeface="+mn-ea"/>
              <a:cs typeface="+mn-cs"/>
            </a:rPr>
            <a:t>(Mt</a:t>
          </a:r>
          <a:r>
            <a:rPr kumimoji="1" lang="en-US" altLang="ja-JP" sz="1100" baseline="0">
              <a:solidFill>
                <a:sysClr val="windowText" lastClr="000000"/>
              </a:solidFill>
              <a:effectLst/>
              <a:latin typeface="Century" panose="02040604050505020304" pitchFamily="18" charset="0"/>
              <a:ea typeface="+mn-ea"/>
              <a:cs typeface="+mn-cs"/>
            </a:rPr>
            <a:t> </a:t>
          </a:r>
          <a:r>
            <a:rPr kumimoji="1" lang="en-US" altLang="ja-JP" sz="1200" baseline="0">
              <a:solidFill>
                <a:sysClr val="windowText" lastClr="000000"/>
              </a:solidFill>
              <a:effectLst/>
              <a:latin typeface="Century" panose="02040604050505020304" pitchFamily="18" charset="0"/>
              <a:ea typeface="+mn-ea"/>
              <a:cs typeface="+mn-cs"/>
            </a:rPr>
            <a:t>CO</a:t>
          </a:r>
          <a:r>
            <a:rPr kumimoji="1" lang="en-US" altLang="ja-JP" sz="1200" baseline="-25000">
              <a:solidFill>
                <a:sysClr val="windowText" lastClr="000000"/>
              </a:solidFill>
              <a:effectLst/>
              <a:latin typeface="Century" panose="02040604050505020304" pitchFamily="18" charset="0"/>
              <a:ea typeface="+mn-ea"/>
              <a:cs typeface="+mn-cs"/>
            </a:rPr>
            <a:t>2</a:t>
          </a:r>
          <a:r>
            <a:rPr kumimoji="1" lang="en-US" altLang="ja-JP" sz="1100" baseline="-25000">
              <a:solidFill>
                <a:sysClr val="windowText" lastClr="000000"/>
              </a:solidFill>
              <a:effectLst/>
              <a:latin typeface="Century" panose="02040604050505020304" pitchFamily="18" charset="0"/>
              <a:ea typeface="+mn-ea"/>
              <a:cs typeface="+mn-cs"/>
            </a:rPr>
            <a:t> </a:t>
          </a:r>
          <a:r>
            <a:rPr kumimoji="1" lang="en-US" altLang="ja-JP" sz="1100">
              <a:solidFill>
                <a:sysClr val="windowText" lastClr="000000"/>
              </a:solidFill>
              <a:effectLst/>
              <a:latin typeface="Century" panose="02040604050505020304" pitchFamily="18" charset="0"/>
              <a:ea typeface="+mn-ea"/>
              <a:cs typeface="+mn-cs"/>
            </a:rPr>
            <a:t>,</a:t>
          </a:r>
          <a:r>
            <a:rPr kumimoji="1" lang="en-US" altLang="ja-JP" sz="1100" baseline="0">
              <a:solidFill>
                <a:sysClr val="windowText" lastClr="000000"/>
              </a:solidFill>
              <a:effectLst/>
              <a:latin typeface="Century" panose="02040604050505020304" pitchFamily="18" charset="0"/>
              <a:ea typeface="+mn-ea"/>
              <a:cs typeface="+mn-cs"/>
            </a:rPr>
            <a:t> </a:t>
          </a:r>
          <a:r>
            <a:rPr kumimoji="1" lang="en-US" altLang="ja-JP" sz="1100">
              <a:solidFill>
                <a:sysClr val="windowText" lastClr="000000"/>
              </a:solidFill>
              <a:effectLst/>
              <a:latin typeface="Century" panose="02040604050505020304" pitchFamily="18" charset="0"/>
              <a:ea typeface="+mn-ea"/>
              <a:cs typeface="+mn-cs"/>
            </a:rPr>
            <a:t>bar</a:t>
          </a:r>
          <a:r>
            <a:rPr kumimoji="1" lang="en-US" altLang="ja-JP" sz="1100" baseline="0">
              <a:solidFill>
                <a:sysClr val="windowText" lastClr="000000"/>
              </a:solidFill>
              <a:effectLst/>
              <a:latin typeface="Century" panose="02040604050505020304" pitchFamily="18" charset="0"/>
              <a:ea typeface="+mn-ea"/>
              <a:cs typeface="+mn-cs"/>
            </a:rPr>
            <a:t> chart</a:t>
          </a:r>
          <a:r>
            <a:rPr kumimoji="1" lang="en-US" altLang="ja-JP" sz="1100">
              <a:solidFill>
                <a:sysClr val="windowText" lastClr="000000"/>
              </a:solidFill>
              <a:effectLst/>
              <a:latin typeface="Century" panose="02040604050505020304" pitchFamily="18" charset="0"/>
              <a:ea typeface="+mn-ea"/>
              <a:cs typeface="+mn-cs"/>
            </a:rPr>
            <a:t>)</a:t>
          </a:r>
          <a:r>
            <a:rPr kumimoji="1" lang="ja-JP" altLang="ja-JP" sz="1100">
              <a:solidFill>
                <a:sysClr val="windowText" lastClr="000000"/>
              </a:solidFill>
              <a:effectLst/>
              <a:latin typeface="Century" panose="02040604050505020304" pitchFamily="18" charset="0"/>
              <a:ea typeface="+mn-ea"/>
              <a:cs typeface="+mn-cs"/>
            </a:rPr>
            <a:t> </a:t>
          </a:r>
          <a:endParaRPr lang="ja-JP" altLang="ja-JP" sz="1200">
            <a:effectLst/>
            <a:latin typeface="Century" panose="02040604050505020304" pitchFamily="18" charset="0"/>
          </a:endParaRPr>
        </a:p>
      </cdr:txBody>
    </cdr:sp>
  </cdr:relSizeAnchor>
  <cdr:relSizeAnchor xmlns:cdr="http://schemas.openxmlformats.org/drawingml/2006/chartDrawing">
    <cdr:from>
      <cdr:x>0.13613</cdr:x>
      <cdr:y>0.78936</cdr:y>
    </cdr:from>
    <cdr:to>
      <cdr:x>0.88547</cdr:x>
      <cdr:y>0.81458</cdr:y>
    </cdr:to>
    <cdr:grpSp>
      <cdr:nvGrpSpPr>
        <cdr:cNvPr id="16" name="Group 14">
          <a:extLst xmlns:a="http://schemas.openxmlformats.org/drawingml/2006/main">
            <a:ext uri="{FF2B5EF4-FFF2-40B4-BE49-F238E27FC236}">
              <a16:creationId xmlns:a16="http://schemas.microsoft.com/office/drawing/2014/main" id="{DA559B79-16F9-47C4-9C33-B40C10100DB6}"/>
            </a:ext>
          </a:extLst>
        </cdr:cNvPr>
        <cdr:cNvGrpSpPr>
          <a:grpSpLocks xmlns:a="http://schemas.openxmlformats.org/drawingml/2006/main"/>
        </cdr:cNvGrpSpPr>
      </cdr:nvGrpSpPr>
      <cdr:grpSpPr bwMode="auto">
        <a:xfrm xmlns:a="http://schemas.openxmlformats.org/drawingml/2006/main">
          <a:off x="998984" y="4461990"/>
          <a:ext cx="5498996" cy="142560"/>
          <a:chOff x="0" y="0"/>
          <a:chExt cx="5326872" cy="103532"/>
        </a:xfrm>
      </cdr:grpSpPr>
      <cdr:pic>
        <cdr:nvPicPr>
          <cdr:cNvPr id="8" name="Picture 10">
            <a:extLst xmlns:a="http://schemas.openxmlformats.org/drawingml/2006/main">
              <a:ext uri="{FF2B5EF4-FFF2-40B4-BE49-F238E27FC236}">
                <a16:creationId xmlns:a16="http://schemas.microsoft.com/office/drawing/2014/main" id="{64941D09-A394-4572-ACD3-4E97CAF644DA}"/>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0" y="0"/>
            <a:ext cx="2366697"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9" name="Picture 12">
            <a:extLst xmlns:a="http://schemas.openxmlformats.org/drawingml/2006/main">
              <a:ext uri="{FF2B5EF4-FFF2-40B4-BE49-F238E27FC236}">
                <a16:creationId xmlns:a16="http://schemas.microsoft.com/office/drawing/2014/main" id="{5033B356-C5E0-49FC-8500-7A03DE92BB55}"/>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366697" y="0"/>
            <a:ext cx="2366697"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0" name="Picture 13">
            <a:extLst xmlns:a="http://schemas.openxmlformats.org/drawingml/2006/main">
              <a:ext uri="{FF2B5EF4-FFF2-40B4-BE49-F238E27FC236}">
                <a16:creationId xmlns:a16="http://schemas.microsoft.com/office/drawing/2014/main" id="{E9E96845-73D8-429E-8217-09166021A3FF}"/>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961979" y="0"/>
            <a:ext cx="2364893"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userShapes>
</file>

<file path=xl/drawings/drawing27.xml><?xml version="1.0" encoding="utf-8"?>
<xdr:wsDr xmlns:xdr="http://schemas.openxmlformats.org/drawingml/2006/spreadsheetDrawing" xmlns:a="http://schemas.openxmlformats.org/drawingml/2006/main">
  <xdr:twoCellAnchor>
    <xdr:from>
      <xdr:col>57</xdr:col>
      <xdr:colOff>304520</xdr:colOff>
      <xdr:row>11</xdr:row>
      <xdr:rowOff>166689</xdr:rowOff>
    </xdr:from>
    <xdr:to>
      <xdr:col>60</xdr:col>
      <xdr:colOff>71438</xdr:colOff>
      <xdr:row>36</xdr:row>
      <xdr:rowOff>190502</xdr:rowOff>
    </xdr:to>
    <xdr:graphicFrame macro="">
      <xdr:nvGraphicFramePr>
        <xdr:cNvPr id="6" name="グラフ 2">
          <a:extLst>
            <a:ext uri="{FF2B5EF4-FFF2-40B4-BE49-F238E27FC236}">
              <a16:creationId xmlns:a16="http://schemas.microsoft.com/office/drawing/2014/main" id="{2F53EAE9-D5F0-4C12-8538-ED4F5236D6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57</xdr:col>
      <xdr:colOff>247462</xdr:colOff>
      <xdr:row>37</xdr:row>
      <xdr:rowOff>189099</xdr:rowOff>
    </xdr:from>
    <xdr:to>
      <xdr:col>60</xdr:col>
      <xdr:colOff>285749</xdr:colOff>
      <xdr:row>64</xdr:row>
      <xdr:rowOff>35720</xdr:rowOff>
    </xdr:to>
    <xdr:graphicFrame macro="">
      <xdr:nvGraphicFramePr>
        <xdr:cNvPr id="7" name="グラフ 4">
          <a:extLst>
            <a:ext uri="{FF2B5EF4-FFF2-40B4-BE49-F238E27FC236}">
              <a16:creationId xmlns:a16="http://schemas.microsoft.com/office/drawing/2014/main" id="{CA0B8380-E5E4-4A55-BAE1-5EA2625253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60</xdr:col>
      <xdr:colOff>28579</xdr:colOff>
      <xdr:row>11</xdr:row>
      <xdr:rowOff>154781</xdr:rowOff>
    </xdr:from>
    <xdr:to>
      <xdr:col>69</xdr:col>
      <xdr:colOff>142874</xdr:colOff>
      <xdr:row>37</xdr:row>
      <xdr:rowOff>11905</xdr:rowOff>
    </xdr:to>
    <xdr:graphicFrame macro="">
      <xdr:nvGraphicFramePr>
        <xdr:cNvPr id="5" name="グラフ 2">
          <a:extLst>
            <a:ext uri="{FF2B5EF4-FFF2-40B4-BE49-F238E27FC236}">
              <a16:creationId xmlns:a16="http://schemas.microsoft.com/office/drawing/2014/main" id="{96AFE5E1-0325-44A4-8936-749D9300B6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60</xdr:col>
      <xdr:colOff>95626</xdr:colOff>
      <xdr:row>37</xdr:row>
      <xdr:rowOff>169070</xdr:rowOff>
    </xdr:from>
    <xdr:to>
      <xdr:col>69</xdr:col>
      <xdr:colOff>261936</xdr:colOff>
      <xdr:row>63</xdr:row>
      <xdr:rowOff>166689</xdr:rowOff>
    </xdr:to>
    <xdr:graphicFrame macro="">
      <xdr:nvGraphicFramePr>
        <xdr:cNvPr id="8" name="グラフ 7">
          <a:extLst>
            <a:ext uri="{FF2B5EF4-FFF2-40B4-BE49-F238E27FC236}">
              <a16:creationId xmlns:a16="http://schemas.microsoft.com/office/drawing/2014/main" id="{8329C9E6-BA73-4F12-8F23-2C554F2DD3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0.04463</cdr:x>
      <cdr:y>0.16067</cdr:y>
    </cdr:from>
    <cdr:to>
      <cdr:x>0.08344</cdr:x>
      <cdr:y>0.79866</cdr:y>
    </cdr:to>
    <cdr:sp macro="" textlink="">
      <cdr:nvSpPr>
        <cdr:cNvPr id="6" name="テキスト ボックス 3">
          <a:extLst xmlns:a="http://schemas.openxmlformats.org/drawingml/2006/main">
            <a:ext uri="{FF2B5EF4-FFF2-40B4-BE49-F238E27FC236}">
              <a16:creationId xmlns:a16="http://schemas.microsoft.com/office/drawing/2014/main" id="{B4BC787B-2B83-4ACF-B66C-81E4D212C2E9}"/>
            </a:ext>
          </a:extLst>
        </cdr:cNvPr>
        <cdr:cNvSpPr txBox="1"/>
      </cdr:nvSpPr>
      <cdr:spPr>
        <a:xfrm xmlns:a="http://schemas.openxmlformats.org/drawingml/2006/main" rot="16200000">
          <a:off x="-1165040" y="2208996"/>
          <a:ext cx="3091601" cy="23077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200">
              <a:latin typeface="Century" panose="02040604050505020304" pitchFamily="18" charset="0"/>
            </a:rPr>
            <a:t>GDP</a:t>
          </a:r>
          <a:r>
            <a:rPr kumimoji="1" lang="ja-JP" altLang="en-US" sz="1200">
              <a:latin typeface="Century" panose="02040604050505020304" pitchFamily="18" charset="0"/>
            </a:rPr>
            <a:t>あたり</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排出量　（トン</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 </a:t>
          </a:r>
          <a:r>
            <a:rPr kumimoji="1" lang="ja-JP" altLang="en-US" sz="1200">
              <a:latin typeface="Century" panose="02040604050505020304" pitchFamily="18" charset="0"/>
            </a:rPr>
            <a:t>百万円） </a:t>
          </a:r>
        </a:p>
      </cdr:txBody>
    </cdr:sp>
  </cdr:relSizeAnchor>
  <cdr:relSizeAnchor xmlns:cdr="http://schemas.openxmlformats.org/drawingml/2006/chartDrawing">
    <cdr:from>
      <cdr:x>0.50402</cdr:x>
      <cdr:y>0.93503</cdr:y>
    </cdr:from>
    <cdr:to>
      <cdr:x>0.59379</cdr:x>
      <cdr:y>0.98919</cdr:y>
    </cdr:to>
    <cdr:sp macro="" textlink="">
      <cdr:nvSpPr>
        <cdr:cNvPr id="8" name="テキスト ボックス 3">
          <a:extLst xmlns:a="http://schemas.openxmlformats.org/drawingml/2006/main">
            <a:ext uri="{FF2B5EF4-FFF2-40B4-BE49-F238E27FC236}">
              <a16:creationId xmlns:a16="http://schemas.microsoft.com/office/drawing/2014/main" id="{F40D1178-0A32-442F-8588-4991967EF9D4}"/>
            </a:ext>
          </a:extLst>
        </cdr:cNvPr>
        <cdr:cNvSpPr txBox="1"/>
      </cdr:nvSpPr>
      <cdr:spPr>
        <a:xfrm xmlns:a="http://schemas.openxmlformats.org/drawingml/2006/main">
          <a:off x="2997062" y="4496431"/>
          <a:ext cx="533796" cy="2604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200" b="0">
              <a:solidFill>
                <a:sysClr val="windowText" lastClr="000000"/>
              </a:solidFill>
            </a:rPr>
            <a:t>（年度）</a:t>
          </a:r>
          <a:endParaRPr kumimoji="1" lang="en-US" altLang="ja-JP" sz="1200" b="0">
            <a:solidFill>
              <a:sysClr val="windowText" lastClr="000000"/>
            </a:solidFill>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0.03414</cdr:x>
      <cdr:y>0.16774</cdr:y>
    </cdr:from>
    <cdr:to>
      <cdr:x>0.08949</cdr:x>
      <cdr:y>0.8231</cdr:y>
    </cdr:to>
    <cdr:sp macro="" textlink="">
      <cdr:nvSpPr>
        <cdr:cNvPr id="6" name="テキスト ボックス 3">
          <a:extLst xmlns:a="http://schemas.openxmlformats.org/drawingml/2006/main">
            <a:ext uri="{FF2B5EF4-FFF2-40B4-BE49-F238E27FC236}">
              <a16:creationId xmlns:a16="http://schemas.microsoft.com/office/drawing/2014/main" id="{E4BE1F5B-C14C-452F-96A4-5CE5495BDB7E}"/>
            </a:ext>
          </a:extLst>
        </cdr:cNvPr>
        <cdr:cNvSpPr txBox="1"/>
      </cdr:nvSpPr>
      <cdr:spPr>
        <a:xfrm xmlns:a="http://schemas.openxmlformats.org/drawingml/2006/main" rot="16200000">
          <a:off x="-1176686" y="2188072"/>
          <a:ext cx="3122052" cy="3441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200">
              <a:latin typeface="Century" panose="02040604050505020304" pitchFamily="18" charset="0"/>
            </a:rPr>
            <a:t>GDP</a:t>
          </a:r>
          <a:r>
            <a:rPr kumimoji="1" lang="ja-JP" altLang="en-US" sz="1200">
              <a:latin typeface="Century" panose="02040604050505020304" pitchFamily="18" charset="0"/>
            </a:rPr>
            <a:t>あたり</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a:t>
          </a:r>
          <a:r>
            <a:rPr kumimoji="1" lang="ja-JP" altLang="en-US" sz="1200">
              <a:latin typeface="Century" panose="02040604050505020304" pitchFamily="18" charset="0"/>
            </a:rPr>
            <a:t>排出量　（トン</a:t>
          </a:r>
          <a:r>
            <a:rPr kumimoji="1" lang="en-US" altLang="ja-JP" sz="1200">
              <a:latin typeface="Century" panose="02040604050505020304" pitchFamily="18" charset="0"/>
            </a:rPr>
            <a:t>CO</a:t>
          </a:r>
          <a:r>
            <a:rPr kumimoji="1" lang="en-US" altLang="ja-JP" sz="1200" baseline="-25000">
              <a:latin typeface="Century" panose="02040604050505020304" pitchFamily="18" charset="0"/>
            </a:rPr>
            <a:t>2</a:t>
          </a:r>
          <a:r>
            <a:rPr kumimoji="1" lang="en-US" altLang="ja-JP" sz="1200">
              <a:latin typeface="Century" panose="02040604050505020304" pitchFamily="18" charset="0"/>
            </a:rPr>
            <a:t> / </a:t>
          </a:r>
          <a:r>
            <a:rPr kumimoji="1" lang="ja-JP" altLang="en-US" sz="1200">
              <a:latin typeface="Century" panose="02040604050505020304" pitchFamily="18" charset="0"/>
            </a:rPr>
            <a:t>百万円） </a:t>
          </a:r>
        </a:p>
      </cdr:txBody>
    </cdr:sp>
  </cdr:relSizeAnchor>
  <cdr:relSizeAnchor xmlns:cdr="http://schemas.openxmlformats.org/drawingml/2006/chartDrawing">
    <cdr:from>
      <cdr:x>0.47831</cdr:x>
      <cdr:y>0.92419</cdr:y>
    </cdr:from>
    <cdr:to>
      <cdr:x>0.56808</cdr:x>
      <cdr:y>0.97834</cdr:y>
    </cdr:to>
    <cdr:sp macro="" textlink="">
      <cdr:nvSpPr>
        <cdr:cNvPr id="3" name="テキスト ボックス 3">
          <a:extLst xmlns:a="http://schemas.openxmlformats.org/drawingml/2006/main">
            <a:ext uri="{FF2B5EF4-FFF2-40B4-BE49-F238E27FC236}">
              <a16:creationId xmlns:a16="http://schemas.microsoft.com/office/drawing/2014/main" id="{69A82A07-3EDD-4B4B-B5AE-5E69FE3ED247}"/>
            </a:ext>
          </a:extLst>
        </cdr:cNvPr>
        <cdr:cNvSpPr txBox="1"/>
      </cdr:nvSpPr>
      <cdr:spPr>
        <a:xfrm xmlns:a="http://schemas.openxmlformats.org/drawingml/2006/main">
          <a:off x="2973947" y="4512764"/>
          <a:ext cx="558157" cy="26446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200" b="0">
              <a:solidFill>
                <a:sysClr val="windowText" lastClr="000000"/>
              </a:solidFill>
            </a:rPr>
            <a:t>（年度）</a:t>
          </a:r>
          <a:endParaRPr kumimoji="1" lang="en-US" altLang="ja-JP" sz="1200" b="0">
            <a:solidFill>
              <a:sysClr val="windowText" lastClr="000000"/>
            </a:solidFill>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0.42369</cdr:x>
      <cdr:y>0.49432</cdr:y>
    </cdr:from>
    <cdr:to>
      <cdr:x>0.63424</cdr:x>
      <cdr:y>0.77933</cdr:y>
    </cdr:to>
    <cdr:sp macro="" textlink="">
      <cdr:nvSpPr>
        <cdr:cNvPr id="9" name="テキスト ボックス 1">
          <a:extLst xmlns:a="http://schemas.openxmlformats.org/drawingml/2006/main">
            <a:ext uri="{FF2B5EF4-FFF2-40B4-BE49-F238E27FC236}">
              <a16:creationId xmlns:a16="http://schemas.microsoft.com/office/drawing/2014/main" id="{8E78A59C-AA48-4081-A066-E3E1CA489584}"/>
            </a:ext>
          </a:extLst>
        </cdr:cNvPr>
        <cdr:cNvSpPr txBox="1"/>
      </cdr:nvSpPr>
      <cdr:spPr>
        <a:xfrm xmlns:a="http://schemas.openxmlformats.org/drawingml/2006/main">
          <a:off x="2647416" y="2416031"/>
          <a:ext cx="1315631" cy="1393011"/>
        </a:xfrm>
        <a:prstGeom xmlns:a="http://schemas.openxmlformats.org/drawingml/2006/main" prst="rect">
          <a:avLst/>
        </a:prstGeom>
      </cdr:spPr>
      <cdr:txBody>
        <a:bodyPr xmlns:a="http://schemas.openxmlformats.org/drawingml/2006/main" wrap="non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1600">
              <a:effectLst/>
              <a:latin typeface="Century" panose="02040604050505020304" pitchFamily="18" charset="0"/>
              <a:ea typeface="+mn-ea"/>
              <a:cs typeface="+mn-cs"/>
            </a:rPr>
            <a:t>温室効果ガス</a:t>
          </a:r>
          <a:endParaRPr lang="ja-JP" altLang="ja-JP" sz="2400">
            <a:effectLst/>
            <a:latin typeface="Century" panose="02040604050505020304" pitchFamily="18" charset="0"/>
          </a:endParaRPr>
        </a:p>
        <a:p xmlns:a="http://schemas.openxmlformats.org/drawingml/2006/main">
          <a:pPr algn="ctr"/>
          <a:r>
            <a:rPr lang="ja-JP" altLang="en-US" sz="1600">
              <a:effectLst/>
              <a:latin typeface="Century" panose="02040604050505020304" pitchFamily="18" charset="0"/>
              <a:ea typeface="+mn-ea"/>
              <a:cs typeface="+mn-cs"/>
            </a:rPr>
            <a:t>総</a:t>
          </a:r>
          <a:r>
            <a:rPr lang="ja-JP" altLang="ja-JP" sz="1600">
              <a:effectLst/>
              <a:latin typeface="Century" panose="02040604050505020304" pitchFamily="18" charset="0"/>
              <a:ea typeface="+mn-ea"/>
              <a:cs typeface="+mn-cs"/>
            </a:rPr>
            <a:t>排出量</a:t>
          </a:r>
          <a:endParaRPr lang="ja-JP" altLang="ja-JP" sz="2400">
            <a:effectLst/>
            <a:latin typeface="Century" panose="02040604050505020304" pitchFamily="18" charset="0"/>
          </a:endParaRPr>
        </a:p>
        <a:p xmlns:a="http://schemas.openxmlformats.org/drawingml/2006/main">
          <a:pPr algn="ctr"/>
          <a:endParaRPr lang="en-US" altLang="ja-JP" sz="1600">
            <a:effectLst/>
            <a:latin typeface="Century" panose="02040604050505020304" pitchFamily="18" charset="0"/>
            <a:ea typeface="+mn-ea"/>
            <a:cs typeface="+mn-cs"/>
          </a:endParaRPr>
        </a:p>
        <a:p xmlns:a="http://schemas.openxmlformats.org/drawingml/2006/main">
          <a:pPr algn="ctr"/>
          <a:endParaRPr lang="en-US" altLang="ja-JP" sz="1600">
            <a:effectLst/>
            <a:latin typeface="Century" panose="02040604050505020304" pitchFamily="18" charset="0"/>
            <a:ea typeface="+mn-ea"/>
            <a:cs typeface="+mn-cs"/>
          </a:endParaRPr>
        </a:p>
        <a:p xmlns:a="http://schemas.openxmlformats.org/drawingml/2006/main">
          <a:pPr algn="ctr"/>
          <a:r>
            <a:rPr lang="en-US" altLang="ja-JP" sz="1600">
              <a:effectLst/>
              <a:latin typeface="Century" panose="02040604050505020304" pitchFamily="18" charset="0"/>
              <a:ea typeface="+mn-ea"/>
              <a:cs typeface="+mn-cs"/>
            </a:rPr>
            <a:t>CO</a:t>
          </a:r>
          <a:r>
            <a:rPr lang="en-US" altLang="ja-JP" sz="1100">
              <a:effectLst/>
              <a:latin typeface="Century" panose="02040604050505020304" pitchFamily="18" charset="0"/>
              <a:ea typeface="+mn-ea"/>
              <a:cs typeface="+mn-cs"/>
            </a:rPr>
            <a:t>2</a:t>
          </a:r>
          <a:r>
            <a:rPr lang="ja-JP" altLang="ja-JP" sz="1600">
              <a:effectLst/>
              <a:latin typeface="Century" panose="02040604050505020304" pitchFamily="18" charset="0"/>
              <a:ea typeface="+mn-ea"/>
              <a:cs typeface="+mn-cs"/>
            </a:rPr>
            <a:t>換算</a:t>
          </a:r>
          <a:endParaRPr lang="en-US" altLang="ja-JP" sz="1600">
            <a:effectLst/>
            <a:latin typeface="Century" panose="02040604050505020304" pitchFamily="18" charset="0"/>
            <a:ea typeface="+mn-ea"/>
            <a:cs typeface="+mn-cs"/>
          </a:endParaRPr>
        </a:p>
        <a:p xmlns:a="http://schemas.openxmlformats.org/drawingml/2006/main">
          <a:pPr algn="ctr"/>
          <a:endParaRPr lang="ja-JP" altLang="ja-JP" sz="2400">
            <a:effectLst/>
            <a:latin typeface="Century" panose="02040604050505020304" pitchFamily="18" charset="0"/>
          </a:endParaRPr>
        </a:p>
      </cdr:txBody>
    </cdr:sp>
  </cdr:relSizeAnchor>
  <cdr:relSizeAnchor xmlns:cdr="http://schemas.openxmlformats.org/drawingml/2006/chartDrawing">
    <cdr:from>
      <cdr:x>0.52571</cdr:x>
      <cdr:y>0.22505</cdr:y>
    </cdr:from>
    <cdr:to>
      <cdr:x>0.52761</cdr:x>
      <cdr:y>0.30048</cdr:y>
    </cdr:to>
    <cdr:cxnSp macro="">
      <cdr:nvCxnSpPr>
        <cdr:cNvPr id="4" name="直線コネクタ 3">
          <a:extLst xmlns:a="http://schemas.openxmlformats.org/drawingml/2006/main">
            <a:ext uri="{FF2B5EF4-FFF2-40B4-BE49-F238E27FC236}">
              <a16:creationId xmlns:a16="http://schemas.microsoft.com/office/drawing/2014/main" id="{0FC0C643-0E48-4502-8576-BA4DF5D25807}"/>
            </a:ext>
          </a:extLst>
        </cdr:cNvPr>
        <cdr:cNvCxnSpPr/>
      </cdr:nvCxnSpPr>
      <cdr:spPr bwMode="auto">
        <a:xfrm xmlns:a="http://schemas.openxmlformats.org/drawingml/2006/main" flipH="1">
          <a:off x="3264817" y="1095374"/>
          <a:ext cx="11785" cy="367141"/>
        </a:xfrm>
        <a:prstGeom xmlns:a="http://schemas.openxmlformats.org/drawingml/2006/main" prst="line">
          <a:avLst/>
        </a:prstGeom>
        <a:solidFill xmlns:a="http://schemas.openxmlformats.org/drawingml/2006/main">
          <a:srgbClr val="FFFFFF"/>
        </a:solidFill>
        <a:ln xmlns:a="http://schemas.openxmlformats.org/drawingml/2006/main" w="317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0.26841</cdr:x>
      <cdr:y>0.29354</cdr:y>
    </cdr:from>
    <cdr:to>
      <cdr:x>0.45891</cdr:x>
      <cdr:y>0.32014</cdr:y>
    </cdr:to>
    <cdr:cxnSp macro="">
      <cdr:nvCxnSpPr>
        <cdr:cNvPr id="6" name="直線コネクタ 5">
          <a:extLst xmlns:a="http://schemas.openxmlformats.org/drawingml/2006/main">
            <a:ext uri="{FF2B5EF4-FFF2-40B4-BE49-F238E27FC236}">
              <a16:creationId xmlns:a16="http://schemas.microsoft.com/office/drawing/2014/main" id="{4B500A90-4033-4CC2-A1DF-92074541DD7F}"/>
            </a:ext>
          </a:extLst>
        </cdr:cNvPr>
        <cdr:cNvCxnSpPr/>
      </cdr:nvCxnSpPr>
      <cdr:spPr bwMode="auto">
        <a:xfrm xmlns:a="http://schemas.openxmlformats.org/drawingml/2006/main" flipH="1" flipV="1">
          <a:off x="1666877" y="1428749"/>
          <a:ext cx="1183106" cy="129442"/>
        </a:xfrm>
        <a:prstGeom xmlns:a="http://schemas.openxmlformats.org/drawingml/2006/main" prst="line">
          <a:avLst/>
        </a:prstGeom>
        <a:solidFill xmlns:a="http://schemas.openxmlformats.org/drawingml/2006/main">
          <a:srgbClr val="FFFFFF"/>
        </a:solidFill>
        <a:ln xmlns:a="http://schemas.openxmlformats.org/drawingml/2006/main" w="317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0.22393</cdr:x>
      <cdr:y>0.34655</cdr:y>
    </cdr:from>
    <cdr:to>
      <cdr:x>0.43155</cdr:x>
      <cdr:y>0.37769</cdr:y>
    </cdr:to>
    <cdr:cxnSp macro="">
      <cdr:nvCxnSpPr>
        <cdr:cNvPr id="7" name="直線コネクタ 6">
          <a:extLst xmlns:a="http://schemas.openxmlformats.org/drawingml/2006/main">
            <a:ext uri="{FF2B5EF4-FFF2-40B4-BE49-F238E27FC236}">
              <a16:creationId xmlns:a16="http://schemas.microsoft.com/office/drawing/2014/main" id="{248DC630-7B9B-4402-9666-9E26B6B7C8D1}"/>
            </a:ext>
          </a:extLst>
        </cdr:cNvPr>
        <cdr:cNvCxnSpPr/>
      </cdr:nvCxnSpPr>
      <cdr:spPr bwMode="auto">
        <a:xfrm xmlns:a="http://schemas.openxmlformats.org/drawingml/2006/main" flipH="1">
          <a:off x="1390652" y="1686734"/>
          <a:ext cx="1289434" cy="151590"/>
        </a:xfrm>
        <a:prstGeom xmlns:a="http://schemas.openxmlformats.org/drawingml/2006/main" prst="line">
          <a:avLst/>
        </a:prstGeom>
        <a:solidFill xmlns:a="http://schemas.openxmlformats.org/drawingml/2006/main">
          <a:srgbClr val="FFFFFF"/>
        </a:solidFill>
        <a:ln xmlns:a="http://schemas.openxmlformats.org/drawingml/2006/main" w="317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0.33282</cdr:x>
      <cdr:y>0.26027</cdr:y>
    </cdr:from>
    <cdr:to>
      <cdr:x>0.49464</cdr:x>
      <cdr:y>0.31175</cdr:y>
    </cdr:to>
    <cdr:cxnSp macro="">
      <cdr:nvCxnSpPr>
        <cdr:cNvPr id="10" name="直線コネクタ 9">
          <a:extLst xmlns:a="http://schemas.openxmlformats.org/drawingml/2006/main">
            <a:ext uri="{FF2B5EF4-FFF2-40B4-BE49-F238E27FC236}">
              <a16:creationId xmlns:a16="http://schemas.microsoft.com/office/drawing/2014/main" id="{24D4CBB0-0BE8-45A1-A8D1-A16464E5E4A9}"/>
            </a:ext>
          </a:extLst>
        </cdr:cNvPr>
        <cdr:cNvCxnSpPr/>
      </cdr:nvCxnSpPr>
      <cdr:spPr bwMode="auto">
        <a:xfrm xmlns:a="http://schemas.openxmlformats.org/drawingml/2006/main">
          <a:off x="2066927" y="1266824"/>
          <a:ext cx="1004920" cy="250544"/>
        </a:xfrm>
        <a:prstGeom xmlns:a="http://schemas.openxmlformats.org/drawingml/2006/main" prst="line">
          <a:avLst/>
        </a:prstGeom>
        <a:solidFill xmlns:a="http://schemas.openxmlformats.org/drawingml/2006/main">
          <a:srgbClr val="FFFFFF"/>
        </a:solidFill>
        <a:ln xmlns:a="http://schemas.openxmlformats.org/drawingml/2006/main" w="317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0.41871</cdr:x>
      <cdr:y>0.23679</cdr:y>
    </cdr:from>
    <cdr:to>
      <cdr:x>0.52</cdr:x>
      <cdr:y>0.30449</cdr:y>
    </cdr:to>
    <cdr:cxnSp macro="">
      <cdr:nvCxnSpPr>
        <cdr:cNvPr id="11" name="直線コネクタ 10">
          <a:extLst xmlns:a="http://schemas.openxmlformats.org/drawingml/2006/main">
            <a:ext uri="{FF2B5EF4-FFF2-40B4-BE49-F238E27FC236}">
              <a16:creationId xmlns:a16="http://schemas.microsoft.com/office/drawing/2014/main" id="{AA499ECC-2961-40CE-B877-B7BA663FE1F8}"/>
            </a:ext>
          </a:extLst>
        </cdr:cNvPr>
        <cdr:cNvCxnSpPr/>
      </cdr:nvCxnSpPr>
      <cdr:spPr bwMode="auto">
        <a:xfrm xmlns:a="http://schemas.openxmlformats.org/drawingml/2006/main" flipH="1" flipV="1">
          <a:off x="2600327" y="1152524"/>
          <a:ext cx="629027" cy="329493"/>
        </a:xfrm>
        <a:prstGeom xmlns:a="http://schemas.openxmlformats.org/drawingml/2006/main" prst="line">
          <a:avLst/>
        </a:prstGeom>
        <a:solidFill xmlns:a="http://schemas.openxmlformats.org/drawingml/2006/main">
          <a:srgbClr val="FFFFFF"/>
        </a:solidFill>
        <a:ln xmlns:a="http://schemas.openxmlformats.org/drawingml/2006/main" w="317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0.48006</cdr:x>
      <cdr:y>0.22896</cdr:y>
    </cdr:from>
    <cdr:to>
      <cdr:x>0.52243</cdr:x>
      <cdr:y>0.30036</cdr:y>
    </cdr:to>
    <cdr:cxnSp macro="">
      <cdr:nvCxnSpPr>
        <cdr:cNvPr id="12" name="直線コネクタ 11">
          <a:extLst xmlns:a="http://schemas.openxmlformats.org/drawingml/2006/main">
            <a:ext uri="{FF2B5EF4-FFF2-40B4-BE49-F238E27FC236}">
              <a16:creationId xmlns:a16="http://schemas.microsoft.com/office/drawing/2014/main" id="{D842E404-2D3A-4C65-9431-5352D6BCFA20}"/>
            </a:ext>
          </a:extLst>
        </cdr:cNvPr>
        <cdr:cNvCxnSpPr/>
      </cdr:nvCxnSpPr>
      <cdr:spPr bwMode="auto">
        <a:xfrm xmlns:a="http://schemas.openxmlformats.org/drawingml/2006/main">
          <a:off x="2981327" y="1114424"/>
          <a:ext cx="263129" cy="347493"/>
        </a:xfrm>
        <a:prstGeom xmlns:a="http://schemas.openxmlformats.org/drawingml/2006/main" prst="line">
          <a:avLst/>
        </a:prstGeom>
        <a:solidFill xmlns:a="http://schemas.openxmlformats.org/drawingml/2006/main">
          <a:srgbClr val="FFFFFF"/>
        </a:solidFill>
        <a:ln xmlns:a="http://schemas.openxmlformats.org/drawingml/2006/main" w="317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0.71727</cdr:x>
      <cdr:y>0.38333</cdr:y>
    </cdr:from>
    <cdr:to>
      <cdr:x>0.7839</cdr:x>
      <cdr:y>0.43398</cdr:y>
    </cdr:to>
    <cdr:cxnSp macro="">
      <cdr:nvCxnSpPr>
        <cdr:cNvPr id="30" name="直線コネクタ 29">
          <a:extLst xmlns:a="http://schemas.openxmlformats.org/drawingml/2006/main">
            <a:ext uri="{FF2B5EF4-FFF2-40B4-BE49-F238E27FC236}">
              <a16:creationId xmlns:a16="http://schemas.microsoft.com/office/drawing/2014/main" id="{555E8ABE-C8FD-4D15-86D2-75BAB58CF1A3}"/>
            </a:ext>
          </a:extLst>
        </cdr:cNvPr>
        <cdr:cNvCxnSpPr/>
      </cdr:nvCxnSpPr>
      <cdr:spPr bwMode="auto">
        <a:xfrm xmlns:a="http://schemas.openxmlformats.org/drawingml/2006/main" flipH="1">
          <a:off x="4463305" y="1865778"/>
          <a:ext cx="414618" cy="246529"/>
        </a:xfrm>
        <a:prstGeom xmlns:a="http://schemas.openxmlformats.org/drawingml/2006/main" prst="line">
          <a:avLst/>
        </a:prstGeom>
        <a:solidFill xmlns:a="http://schemas.openxmlformats.org/drawingml/2006/main">
          <a:srgbClr val="FFFFFF"/>
        </a:solidFill>
        <a:ln xmlns:a="http://schemas.openxmlformats.org/drawingml/2006/main" w="3175" cap="flat" cmpd="sng" algn="ctr">
          <a:solidFill>
            <a:srgbClr val="000000"/>
          </a:solidFill>
          <a:prstDash val="solid"/>
          <a:round/>
          <a:headEnd type="none" w="med" len="med"/>
          <a:tailEnd type="none" w="med" len="med"/>
        </a:ln>
        <a:effectLst xmlns:a="http://schemas.openxmlformats.org/drawingml/2006/main"/>
      </cdr:spPr>
    </cdr:cxnSp>
  </cdr:relSizeAnchor>
</c:userShapes>
</file>

<file path=xl/drawings/drawing30.xml><?xml version="1.0" encoding="utf-8"?>
<c:userShapes xmlns:c="http://schemas.openxmlformats.org/drawingml/2006/chart">
  <cdr:relSizeAnchor xmlns:cdr="http://schemas.openxmlformats.org/drawingml/2006/chartDrawing">
    <cdr:from>
      <cdr:x>0.04628</cdr:x>
      <cdr:y>0.15748</cdr:y>
    </cdr:from>
    <cdr:to>
      <cdr:x>0.08503</cdr:x>
      <cdr:y>0.84256</cdr:y>
    </cdr:to>
    <cdr:sp macro="" textlink="">
      <cdr:nvSpPr>
        <cdr:cNvPr id="6" name="テキスト ボックス 3">
          <a:extLst xmlns:a="http://schemas.openxmlformats.org/drawingml/2006/main">
            <a:ext uri="{FF2B5EF4-FFF2-40B4-BE49-F238E27FC236}">
              <a16:creationId xmlns:a16="http://schemas.microsoft.com/office/drawing/2014/main" id="{F4E1490A-07C0-410B-B187-23EC772A1503}"/>
            </a:ext>
          </a:extLst>
        </cdr:cNvPr>
        <cdr:cNvSpPr txBox="1"/>
      </cdr:nvSpPr>
      <cdr:spPr>
        <a:xfrm xmlns:a="http://schemas.openxmlformats.org/drawingml/2006/main" rot="16200000">
          <a:off x="-1256582" y="2318260"/>
          <a:ext cx="3344260" cy="24526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a:solidFill>
                <a:sysClr val="windowText" lastClr="000000"/>
              </a:solidFill>
              <a:effectLst/>
              <a:latin typeface="Century" panose="02040604050505020304" pitchFamily="18" charset="0"/>
              <a:ea typeface="+mn-ea"/>
              <a:cs typeface="+mn-cs"/>
            </a:rPr>
            <a:t>CO</a:t>
          </a:r>
          <a:r>
            <a:rPr kumimoji="1" lang="en-US" altLang="ja-JP" sz="1200" baseline="-25000">
              <a:solidFill>
                <a:sysClr val="windowText" lastClr="000000"/>
              </a:solidFill>
              <a:effectLst/>
              <a:latin typeface="Century" panose="02040604050505020304" pitchFamily="18" charset="0"/>
              <a:ea typeface="+mn-ea"/>
              <a:cs typeface="+mn-cs"/>
            </a:rPr>
            <a:t>2</a:t>
          </a:r>
          <a:r>
            <a:rPr kumimoji="1" lang="en-US" altLang="ja-JP" sz="1200">
              <a:solidFill>
                <a:sysClr val="windowText" lastClr="000000"/>
              </a:solidFill>
              <a:effectLst/>
              <a:latin typeface="Century" panose="02040604050505020304" pitchFamily="18" charset="0"/>
              <a:ea typeface="+mn-ea"/>
              <a:cs typeface="+mn-cs"/>
            </a:rPr>
            <a:t> emissions per GDP (t-CO</a:t>
          </a:r>
          <a:r>
            <a:rPr kumimoji="1" lang="en-US" altLang="ja-JP" sz="1200" baseline="-25000">
              <a:solidFill>
                <a:sysClr val="windowText" lastClr="000000"/>
              </a:solidFill>
              <a:effectLst/>
              <a:latin typeface="Century" panose="02040604050505020304" pitchFamily="18" charset="0"/>
              <a:ea typeface="+mn-ea"/>
              <a:cs typeface="+mn-cs"/>
            </a:rPr>
            <a:t>2 </a:t>
          </a:r>
          <a:r>
            <a:rPr kumimoji="1" lang="en-US" altLang="ja-JP" sz="1200">
              <a:solidFill>
                <a:sysClr val="windowText" lastClr="000000"/>
              </a:solidFill>
              <a:effectLst/>
              <a:latin typeface="Century" panose="02040604050505020304" pitchFamily="18" charset="0"/>
              <a:ea typeface="+mn-ea"/>
              <a:cs typeface="+mn-cs"/>
            </a:rPr>
            <a:t>/ million</a:t>
          </a:r>
          <a:r>
            <a:rPr kumimoji="1" lang="en-US" altLang="ja-JP" sz="1200" baseline="0">
              <a:solidFill>
                <a:sysClr val="windowText" lastClr="000000"/>
              </a:solidFill>
              <a:effectLst/>
              <a:latin typeface="Century" panose="02040604050505020304" pitchFamily="18" charset="0"/>
              <a:ea typeface="+mn-ea"/>
              <a:cs typeface="+mn-cs"/>
            </a:rPr>
            <a:t> yen</a:t>
          </a:r>
          <a:r>
            <a:rPr kumimoji="1" lang="en-US" altLang="ja-JP" sz="1200">
              <a:solidFill>
                <a:sysClr val="windowText" lastClr="000000"/>
              </a:solidFill>
              <a:effectLst/>
              <a:latin typeface="Century" panose="02040604050505020304" pitchFamily="18" charset="0"/>
              <a:ea typeface="+mn-ea"/>
              <a:cs typeface="+mn-cs"/>
            </a:rPr>
            <a:t>)</a:t>
          </a:r>
          <a:r>
            <a:rPr kumimoji="1" lang="ja-JP" altLang="ja-JP" sz="1200">
              <a:solidFill>
                <a:sysClr val="windowText" lastClr="000000"/>
              </a:solidFill>
              <a:effectLst/>
              <a:latin typeface="Century" panose="02040604050505020304" pitchFamily="18" charset="0"/>
              <a:ea typeface="+mn-ea"/>
              <a:cs typeface="+mn-cs"/>
            </a:rPr>
            <a:t> </a:t>
          </a:r>
          <a:endParaRPr lang="ja-JP" altLang="ja-JP" sz="1400">
            <a:effectLst/>
            <a:latin typeface="Century" panose="02040604050505020304" pitchFamily="18" charset="0"/>
          </a:endParaRPr>
        </a:p>
      </cdr:txBody>
    </cdr:sp>
  </cdr:relSizeAnchor>
  <cdr:relSizeAnchor xmlns:cdr="http://schemas.openxmlformats.org/drawingml/2006/chartDrawing">
    <cdr:from>
      <cdr:x>0.47399</cdr:x>
      <cdr:y>0.93503</cdr:y>
    </cdr:from>
    <cdr:to>
      <cdr:x>0.63483</cdr:x>
      <cdr:y>0.98935</cdr:y>
    </cdr:to>
    <cdr:sp macro="" textlink="">
      <cdr:nvSpPr>
        <cdr:cNvPr id="8" name="テキスト ボックス 3">
          <a:extLst xmlns:a="http://schemas.openxmlformats.org/drawingml/2006/main">
            <a:ext uri="{FF2B5EF4-FFF2-40B4-BE49-F238E27FC236}">
              <a16:creationId xmlns:a16="http://schemas.microsoft.com/office/drawing/2014/main" id="{5060C68E-796B-48C4-8C90-935C7CCEC754}"/>
            </a:ext>
          </a:extLst>
        </cdr:cNvPr>
        <cdr:cNvSpPr txBox="1"/>
      </cdr:nvSpPr>
      <cdr:spPr>
        <a:xfrm xmlns:a="http://schemas.openxmlformats.org/drawingml/2006/main">
          <a:off x="3000052" y="4508744"/>
          <a:ext cx="1018036" cy="26193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100" b="0">
              <a:solidFill>
                <a:sysClr val="windowText" lastClr="000000"/>
              </a:solidFill>
              <a:effectLst/>
              <a:latin typeface="Century" panose="02040604050505020304" pitchFamily="18" charset="0"/>
              <a:ea typeface="+mn-ea"/>
              <a:cs typeface="+mn-cs"/>
            </a:rPr>
            <a:t>(Fiscal Year)</a:t>
          </a:r>
          <a:endParaRPr lang="ja-JP" altLang="ja-JP" sz="1200">
            <a:effectLst/>
            <a:latin typeface="Century" panose="02040604050505020304" pitchFamily="18" charset="0"/>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0.02609</cdr:x>
      <cdr:y>0.14027</cdr:y>
    </cdr:from>
    <cdr:to>
      <cdr:x>0.08143</cdr:x>
      <cdr:y>0.87003</cdr:y>
    </cdr:to>
    <cdr:sp macro="" textlink="">
      <cdr:nvSpPr>
        <cdr:cNvPr id="6" name="テキスト ボックス 3">
          <a:extLst xmlns:a="http://schemas.openxmlformats.org/drawingml/2006/main">
            <a:ext uri="{FF2B5EF4-FFF2-40B4-BE49-F238E27FC236}">
              <a16:creationId xmlns:a16="http://schemas.microsoft.com/office/drawing/2014/main" id="{6300A2DF-5FB9-44FA-A34F-771BEA667781}"/>
            </a:ext>
          </a:extLst>
        </cdr:cNvPr>
        <cdr:cNvSpPr txBox="1"/>
      </cdr:nvSpPr>
      <cdr:spPr>
        <a:xfrm xmlns:a="http://schemas.openxmlformats.org/drawingml/2006/main" rot="16200000">
          <a:off x="-1385116" y="2215975"/>
          <a:ext cx="3456360" cy="3531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200" baseline="0">
              <a:solidFill>
                <a:sysClr val="windowText" lastClr="000000"/>
              </a:solidFill>
              <a:effectLst/>
              <a:latin typeface="Century" panose="02040604050505020304" pitchFamily="18" charset="0"/>
              <a:ea typeface="+mn-ea"/>
              <a:cs typeface="+mn-cs"/>
            </a:rPr>
            <a:t>CO</a:t>
          </a:r>
          <a:r>
            <a:rPr kumimoji="1" lang="en-US" altLang="ja-JP" sz="1200" baseline="-25000">
              <a:solidFill>
                <a:sysClr val="windowText" lastClr="000000"/>
              </a:solidFill>
              <a:effectLst/>
              <a:latin typeface="Century" panose="02040604050505020304" pitchFamily="18" charset="0"/>
              <a:ea typeface="+mn-ea"/>
              <a:cs typeface="+mn-cs"/>
            </a:rPr>
            <a:t>2</a:t>
          </a:r>
          <a:r>
            <a:rPr kumimoji="1" lang="en-US" altLang="ja-JP" sz="1200" baseline="0">
              <a:solidFill>
                <a:sysClr val="windowText" lastClr="000000"/>
              </a:solidFill>
              <a:effectLst/>
              <a:latin typeface="Century" panose="02040604050505020304" pitchFamily="18" charset="0"/>
              <a:ea typeface="+mn-ea"/>
              <a:cs typeface="+mn-cs"/>
            </a:rPr>
            <a:t> emissions</a:t>
          </a:r>
          <a:r>
            <a:rPr kumimoji="1" lang="en-US" altLang="ja-JP" sz="1200">
              <a:solidFill>
                <a:sysClr val="windowText" lastClr="000000"/>
              </a:solidFill>
              <a:effectLst/>
              <a:latin typeface="Century" panose="02040604050505020304" pitchFamily="18" charset="0"/>
              <a:ea typeface="+mn-ea"/>
              <a:cs typeface="+mn-cs"/>
            </a:rPr>
            <a:t> per GDP </a:t>
          </a:r>
          <a:r>
            <a:rPr kumimoji="1" lang="en-US" altLang="ja-JP" sz="1200" baseline="0">
              <a:solidFill>
                <a:sysClr val="windowText" lastClr="000000"/>
              </a:solidFill>
              <a:effectLst/>
              <a:latin typeface="Century" panose="02040604050505020304" pitchFamily="18" charset="0"/>
              <a:ea typeface="+mn-ea"/>
              <a:cs typeface="+mn-cs"/>
            </a:rPr>
            <a:t> (t </a:t>
          </a:r>
          <a:r>
            <a:rPr kumimoji="1" lang="en-US" altLang="ja-JP" sz="1200">
              <a:solidFill>
                <a:sysClr val="windowText" lastClr="000000"/>
              </a:solidFill>
              <a:effectLst/>
              <a:latin typeface="Century" panose="02040604050505020304" pitchFamily="18" charset="0"/>
              <a:ea typeface="+mn-ea"/>
              <a:cs typeface="+mn-cs"/>
            </a:rPr>
            <a:t>CO</a:t>
          </a:r>
          <a:r>
            <a:rPr kumimoji="1" lang="en-US" altLang="ja-JP" sz="1200" baseline="-25000">
              <a:solidFill>
                <a:sysClr val="windowText" lastClr="000000"/>
              </a:solidFill>
              <a:effectLst/>
              <a:latin typeface="Century" panose="02040604050505020304" pitchFamily="18" charset="0"/>
              <a:ea typeface="+mn-ea"/>
              <a:cs typeface="+mn-cs"/>
            </a:rPr>
            <a:t>2</a:t>
          </a:r>
          <a:r>
            <a:rPr kumimoji="1" lang="en-US" altLang="ja-JP" sz="1200">
              <a:solidFill>
                <a:sysClr val="windowText" lastClr="000000"/>
              </a:solidFill>
              <a:effectLst/>
              <a:latin typeface="Century" panose="02040604050505020304" pitchFamily="18" charset="0"/>
              <a:ea typeface="+mn-ea"/>
              <a:cs typeface="+mn-cs"/>
            </a:rPr>
            <a:t> / million</a:t>
          </a:r>
          <a:r>
            <a:rPr kumimoji="1" lang="en-US" altLang="ja-JP" sz="1200" baseline="0">
              <a:solidFill>
                <a:sysClr val="windowText" lastClr="000000"/>
              </a:solidFill>
              <a:effectLst/>
              <a:latin typeface="Century" panose="02040604050505020304" pitchFamily="18" charset="0"/>
              <a:ea typeface="+mn-ea"/>
              <a:cs typeface="+mn-cs"/>
            </a:rPr>
            <a:t> yen)</a:t>
          </a:r>
          <a:r>
            <a:rPr kumimoji="1" lang="ja-JP" altLang="ja-JP" sz="1200">
              <a:solidFill>
                <a:sysClr val="windowText" lastClr="000000"/>
              </a:solidFill>
              <a:effectLst/>
              <a:latin typeface="Century" panose="02040604050505020304" pitchFamily="18" charset="0"/>
              <a:ea typeface="+mn-ea"/>
              <a:cs typeface="+mn-cs"/>
            </a:rPr>
            <a:t> </a:t>
          </a:r>
          <a:endParaRPr lang="ja-JP" altLang="ja-JP" sz="1400">
            <a:effectLst/>
            <a:latin typeface="Century" panose="02040604050505020304" pitchFamily="18" charset="0"/>
          </a:endParaRPr>
        </a:p>
      </cdr:txBody>
    </cdr:sp>
  </cdr:relSizeAnchor>
  <cdr:relSizeAnchor xmlns:cdr="http://schemas.openxmlformats.org/drawingml/2006/chartDrawing">
    <cdr:from>
      <cdr:x>0.4515</cdr:x>
      <cdr:y>0.9315</cdr:y>
    </cdr:from>
    <cdr:to>
      <cdr:x>0.61103</cdr:x>
      <cdr:y>0.98545</cdr:y>
    </cdr:to>
    <cdr:sp macro="" textlink="">
      <cdr:nvSpPr>
        <cdr:cNvPr id="3" name="テキスト ボックス 3">
          <a:extLst xmlns:a="http://schemas.openxmlformats.org/drawingml/2006/main">
            <a:ext uri="{FF2B5EF4-FFF2-40B4-BE49-F238E27FC236}">
              <a16:creationId xmlns:a16="http://schemas.microsoft.com/office/drawing/2014/main" id="{E89D08EB-E6CF-47EC-9220-AC9D8D576052}"/>
            </a:ext>
          </a:extLst>
        </cdr:cNvPr>
        <cdr:cNvSpPr txBox="1"/>
      </cdr:nvSpPr>
      <cdr:spPr>
        <a:xfrm xmlns:a="http://schemas.openxmlformats.org/drawingml/2006/main">
          <a:off x="2881189" y="4522777"/>
          <a:ext cx="1018036" cy="26193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en-US" altLang="ja-JP" sz="1100" b="0">
              <a:solidFill>
                <a:sysClr val="windowText" lastClr="000000"/>
              </a:solidFill>
              <a:effectLst/>
              <a:latin typeface="Century" panose="02040604050505020304" pitchFamily="18" charset="0"/>
              <a:ea typeface="+mn-ea"/>
              <a:cs typeface="+mn-cs"/>
            </a:rPr>
            <a:t>(Fiscal Year)</a:t>
          </a:r>
          <a:endParaRPr lang="ja-JP" altLang="ja-JP" sz="1200">
            <a:effectLst/>
            <a:latin typeface="Century" panose="02040604050505020304" pitchFamily="18" charset="0"/>
          </a:endParaRPr>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58</xdr:col>
      <xdr:colOff>646438</xdr:colOff>
      <xdr:row>38</xdr:row>
      <xdr:rowOff>80915</xdr:rowOff>
    </xdr:from>
    <xdr:to>
      <xdr:col>64</xdr:col>
      <xdr:colOff>244708</xdr:colOff>
      <xdr:row>56</xdr:row>
      <xdr:rowOff>4279</xdr:rowOff>
    </xdr:to>
    <xdr:graphicFrame macro="">
      <xdr:nvGraphicFramePr>
        <xdr:cNvPr id="3" name="Chart 1">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58</xdr:col>
      <xdr:colOff>31431</xdr:colOff>
      <xdr:row>1</xdr:row>
      <xdr:rowOff>91408</xdr:rowOff>
    </xdr:from>
    <xdr:to>
      <xdr:col>65</xdr:col>
      <xdr:colOff>153895</xdr:colOff>
      <xdr:row>24</xdr:row>
      <xdr:rowOff>159994</xdr:rowOff>
    </xdr:to>
    <xdr:graphicFrame macro="">
      <xdr:nvGraphicFramePr>
        <xdr:cNvPr id="12" name="Chart 1">
          <a:extLst>
            <a:ext uri="{FF2B5EF4-FFF2-40B4-BE49-F238E27FC236}">
              <a16:creationId xmlns:a16="http://schemas.microsoft.com/office/drawing/2014/main" id="{47FBB725-DB4D-4862-89E7-3B91F6A1AB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59</xdr:col>
      <xdr:colOff>67233</xdr:colOff>
      <xdr:row>21</xdr:row>
      <xdr:rowOff>153222</xdr:rowOff>
    </xdr:from>
    <xdr:to>
      <xdr:col>64</xdr:col>
      <xdr:colOff>425821</xdr:colOff>
      <xdr:row>39</xdr:row>
      <xdr:rowOff>76588</xdr:rowOff>
    </xdr:to>
    <xdr:graphicFrame macro="">
      <xdr:nvGraphicFramePr>
        <xdr:cNvPr id="14" name="Chart 1">
          <a:extLst>
            <a:ext uri="{FF2B5EF4-FFF2-40B4-BE49-F238E27FC236}">
              <a16:creationId xmlns:a16="http://schemas.microsoft.com/office/drawing/2014/main" id="{06E328DD-E903-426D-9E46-F2E01633EC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64</xdr:col>
      <xdr:colOff>287337</xdr:colOff>
      <xdr:row>0</xdr:row>
      <xdr:rowOff>393699</xdr:rowOff>
    </xdr:from>
    <xdr:to>
      <xdr:col>71</xdr:col>
      <xdr:colOff>571499</xdr:colOff>
      <xdr:row>24</xdr:row>
      <xdr:rowOff>0</xdr:rowOff>
    </xdr:to>
    <xdr:graphicFrame macro="">
      <xdr:nvGraphicFramePr>
        <xdr:cNvPr id="5" name="Chart 1">
          <a:extLst>
            <a:ext uri="{FF2B5EF4-FFF2-40B4-BE49-F238E27FC236}">
              <a16:creationId xmlns:a16="http://schemas.microsoft.com/office/drawing/2014/main" id="{44A2DE26-4797-4508-BF92-02E515EEC8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65</xdr:col>
      <xdr:colOff>209175</xdr:colOff>
      <xdr:row>39</xdr:row>
      <xdr:rowOff>160571</xdr:rowOff>
    </xdr:from>
    <xdr:to>
      <xdr:col>70</xdr:col>
      <xdr:colOff>620805</xdr:colOff>
      <xdr:row>56</xdr:row>
      <xdr:rowOff>93335</xdr:rowOff>
    </xdr:to>
    <xdr:graphicFrame macro="">
      <xdr:nvGraphicFramePr>
        <xdr:cNvPr id="7" name="Chart 1">
          <a:extLst>
            <a:ext uri="{FF2B5EF4-FFF2-40B4-BE49-F238E27FC236}">
              <a16:creationId xmlns:a16="http://schemas.microsoft.com/office/drawing/2014/main" id="{0FA6174E-CFFF-4E22-9E2D-A9679C41EA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65</xdr:col>
      <xdr:colOff>179247</xdr:colOff>
      <xdr:row>23</xdr:row>
      <xdr:rowOff>97399</xdr:rowOff>
    </xdr:from>
    <xdr:to>
      <xdr:col>70</xdr:col>
      <xdr:colOff>638687</xdr:colOff>
      <xdr:row>40</xdr:row>
      <xdr:rowOff>63080</xdr:rowOff>
    </xdr:to>
    <xdr:graphicFrame macro="">
      <xdr:nvGraphicFramePr>
        <xdr:cNvPr id="8" name="Chart 1">
          <a:extLst>
            <a:ext uri="{FF2B5EF4-FFF2-40B4-BE49-F238E27FC236}">
              <a16:creationId xmlns:a16="http://schemas.microsoft.com/office/drawing/2014/main" id="{01933E2A-BF96-406A-8D66-E674CB3351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cdr:x>
      <cdr:y>0.27125</cdr:y>
    </cdr:from>
    <cdr:to>
      <cdr:x>0</cdr:x>
      <cdr:y>0.28272</cdr:y>
    </cdr:to>
    <cdr:sp macro="" textlink="">
      <cdr:nvSpPr>
        <cdr:cNvPr id="389123" name="Text Box 3">
          <a:extLst xmlns:a="http://schemas.openxmlformats.org/drawingml/2006/main">
            <a:ext uri="{FF2B5EF4-FFF2-40B4-BE49-F238E27FC236}">
              <a16:creationId xmlns:a16="http://schemas.microsoft.com/office/drawing/2014/main" id="{5320ACE6-2AFF-4F9E-AA08-C01768DD3665}"/>
            </a:ext>
          </a:extLst>
        </cdr:cNvPr>
        <cdr:cNvSpPr txBox="1">
          <a:spLocks xmlns:a="http://schemas.openxmlformats.org/drawingml/2006/main" noChangeArrowheads="1"/>
        </cdr:cNvSpPr>
      </cdr:nvSpPr>
      <cdr:spPr bwMode="auto">
        <a:xfrm xmlns:a="http://schemas.openxmlformats.org/drawingml/2006/main">
          <a:off x="0" y="1028487"/>
          <a:ext cx="1167665" cy="65687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（埋立、</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排水処理等）</a:t>
          </a:r>
        </a:p>
      </cdr:txBody>
    </cdr:sp>
  </cdr:relSizeAnchor>
  <cdr:relSizeAnchor xmlns:cdr="http://schemas.openxmlformats.org/drawingml/2006/chartDrawing">
    <cdr:from>
      <cdr:x>0.54441</cdr:x>
      <cdr:y>0.16147</cdr:y>
    </cdr:from>
    <cdr:to>
      <cdr:x>0.55964</cdr:x>
      <cdr:y>0.22501</cdr:y>
    </cdr:to>
    <cdr:cxnSp macro="">
      <cdr:nvCxnSpPr>
        <cdr:cNvPr id="5" name="直線コネクタ 4">
          <a:extLst xmlns:a="http://schemas.openxmlformats.org/drawingml/2006/main">
            <a:ext uri="{FF2B5EF4-FFF2-40B4-BE49-F238E27FC236}">
              <a16:creationId xmlns:a16="http://schemas.microsoft.com/office/drawing/2014/main" id="{D17F4758-2FF3-4031-9B04-47BB98A3146E}"/>
            </a:ext>
          </a:extLst>
        </cdr:cNvPr>
        <cdr:cNvCxnSpPr/>
      </cdr:nvCxnSpPr>
      <cdr:spPr bwMode="auto">
        <a:xfrm xmlns:a="http://schemas.openxmlformats.org/drawingml/2006/main" flipH="1">
          <a:off x="2127719" y="514397"/>
          <a:ext cx="59530" cy="202406"/>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0.76939</cdr:x>
      <cdr:y>0.73771</cdr:y>
    </cdr:from>
    <cdr:to>
      <cdr:x>0.80398</cdr:x>
      <cdr:y>0.76576</cdr:y>
    </cdr:to>
    <cdr:cxnSp macro="">
      <cdr:nvCxnSpPr>
        <cdr:cNvPr id="12" name="直線コネクタ 11">
          <a:extLst xmlns:a="http://schemas.openxmlformats.org/drawingml/2006/main">
            <a:ext uri="{FF2B5EF4-FFF2-40B4-BE49-F238E27FC236}">
              <a16:creationId xmlns:a16="http://schemas.microsoft.com/office/drawing/2014/main" id="{8416A1B8-6020-4FBA-B1C3-498A3078EA6E}"/>
            </a:ext>
          </a:extLst>
        </cdr:cNvPr>
        <cdr:cNvCxnSpPr/>
      </cdr:nvCxnSpPr>
      <cdr:spPr bwMode="auto">
        <a:xfrm xmlns:a="http://schemas.openxmlformats.org/drawingml/2006/main" flipH="1" flipV="1">
          <a:off x="3007032" y="2350101"/>
          <a:ext cx="135189" cy="89359"/>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0.4652</cdr:x>
      <cdr:y>0.16521</cdr:y>
    </cdr:from>
    <cdr:to>
      <cdr:x>0.52534</cdr:x>
      <cdr:y>0.22807</cdr:y>
    </cdr:to>
    <cdr:cxnSp macro="">
      <cdr:nvCxnSpPr>
        <cdr:cNvPr id="14" name="直線コネクタ 13">
          <a:extLst xmlns:a="http://schemas.openxmlformats.org/drawingml/2006/main">
            <a:ext uri="{FF2B5EF4-FFF2-40B4-BE49-F238E27FC236}">
              <a16:creationId xmlns:a16="http://schemas.microsoft.com/office/drawing/2014/main" id="{08FD7F19-AF0E-41D0-9076-B994DA247CBD}"/>
            </a:ext>
          </a:extLst>
        </cdr:cNvPr>
        <cdr:cNvCxnSpPr/>
      </cdr:nvCxnSpPr>
      <cdr:spPr bwMode="auto">
        <a:xfrm xmlns:a="http://schemas.openxmlformats.org/drawingml/2006/main" flipH="1" flipV="1">
          <a:off x="1818155" y="526303"/>
          <a:ext cx="235041" cy="200259"/>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0.33421</cdr:x>
      <cdr:y>0.24212</cdr:y>
    </cdr:from>
    <cdr:to>
      <cdr:x>0.47822</cdr:x>
      <cdr:y>0.25117</cdr:y>
    </cdr:to>
    <cdr:cxnSp macro="">
      <cdr:nvCxnSpPr>
        <cdr:cNvPr id="16" name="直線コネクタ 15">
          <a:extLst xmlns:a="http://schemas.openxmlformats.org/drawingml/2006/main">
            <a:ext uri="{FF2B5EF4-FFF2-40B4-BE49-F238E27FC236}">
              <a16:creationId xmlns:a16="http://schemas.microsoft.com/office/drawing/2014/main" id="{26DF6D2C-C6B5-4A43-99AE-ECE2E39C6CA9}"/>
            </a:ext>
          </a:extLst>
        </cdr:cNvPr>
        <cdr:cNvCxnSpPr/>
      </cdr:nvCxnSpPr>
      <cdr:spPr bwMode="auto">
        <a:xfrm xmlns:a="http://schemas.openxmlformats.org/drawingml/2006/main" flipH="1">
          <a:off x="1306187" y="771321"/>
          <a:ext cx="562846" cy="28826"/>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0.20192</cdr:x>
      <cdr:y>0.5003</cdr:y>
    </cdr:from>
    <cdr:to>
      <cdr:x>0.2882</cdr:x>
      <cdr:y>0.52503</cdr:y>
    </cdr:to>
    <cdr:cxnSp macro="">
      <cdr:nvCxnSpPr>
        <cdr:cNvPr id="18" name="直線コネクタ 17">
          <a:extLst xmlns:a="http://schemas.openxmlformats.org/drawingml/2006/main">
            <a:ext uri="{FF2B5EF4-FFF2-40B4-BE49-F238E27FC236}">
              <a16:creationId xmlns:a16="http://schemas.microsoft.com/office/drawing/2014/main" id="{42D1B4F5-2610-4463-8F19-AABEAAEB3695}"/>
            </a:ext>
          </a:extLst>
        </cdr:cNvPr>
        <cdr:cNvCxnSpPr/>
      </cdr:nvCxnSpPr>
      <cdr:spPr bwMode="auto">
        <a:xfrm xmlns:a="http://schemas.openxmlformats.org/drawingml/2006/main" flipH="1">
          <a:off x="789153" y="1593806"/>
          <a:ext cx="337211" cy="78782"/>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0.40591</cdr:x>
      <cdr:y>0.4146</cdr:y>
    </cdr:from>
    <cdr:to>
      <cdr:x>0.69368</cdr:x>
      <cdr:y>0.69631</cdr:y>
    </cdr:to>
    <cdr:sp macro="" textlink="">
      <cdr:nvSpPr>
        <cdr:cNvPr id="9" name="テキスト ボックス 2">
          <a:extLst xmlns:a="http://schemas.openxmlformats.org/drawingml/2006/main">
            <a:ext uri="{FF2B5EF4-FFF2-40B4-BE49-F238E27FC236}">
              <a16:creationId xmlns:a16="http://schemas.microsoft.com/office/drawing/2014/main" id="{F639B6DF-7460-46E9-9778-CDBC48DB7354}"/>
            </a:ext>
          </a:extLst>
        </cdr:cNvPr>
        <cdr:cNvSpPr txBox="1"/>
      </cdr:nvSpPr>
      <cdr:spPr>
        <a:xfrm xmlns:a="http://schemas.openxmlformats.org/drawingml/2006/main">
          <a:off x="1586425" y="1320786"/>
          <a:ext cx="1124700" cy="89743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b="1">
              <a:latin typeface="Century" panose="02040604050505020304" pitchFamily="18" charset="0"/>
            </a:rPr>
            <a:t>メタン</a:t>
          </a:r>
          <a:r>
            <a:rPr kumimoji="1" lang="ja-JP" altLang="en-US" sz="1100" b="1" baseline="0">
              <a:latin typeface="Century" panose="02040604050505020304" pitchFamily="18" charset="0"/>
            </a:rPr>
            <a:t> </a:t>
          </a:r>
          <a:r>
            <a:rPr kumimoji="1" lang="ja-JP" altLang="en-US" sz="1100" b="1">
              <a:latin typeface="Century" panose="02040604050505020304" pitchFamily="18" charset="0"/>
            </a:rPr>
            <a:t>総排出量</a:t>
          </a:r>
        </a:p>
        <a:p xmlns:a="http://schemas.openxmlformats.org/drawingml/2006/main">
          <a:pPr algn="ctr"/>
          <a:endParaRPr kumimoji="1" lang="en-US" altLang="ja-JP" sz="1400">
            <a:latin typeface="Century" panose="02040604050505020304" pitchFamily="18" charset="0"/>
          </a:endParaRPr>
        </a:p>
        <a:p xmlns:a="http://schemas.openxmlformats.org/drawingml/2006/main">
          <a:pPr algn="ctr"/>
          <a:endParaRPr kumimoji="1" lang="en-US" altLang="ja-JP" sz="1400">
            <a:latin typeface="Century" panose="02040604050505020304" pitchFamily="18" charset="0"/>
          </a:endParaRPr>
        </a:p>
        <a:p xmlns:a="http://schemas.openxmlformats.org/drawingml/2006/main">
          <a:pPr algn="ctr"/>
          <a:r>
            <a:rPr kumimoji="1" lang="ja-JP" altLang="en-US" sz="1100">
              <a:latin typeface="Century" panose="02040604050505020304" pitchFamily="18" charset="0"/>
            </a:rPr>
            <a:t>（</a:t>
          </a:r>
          <a:r>
            <a:rPr kumimoji="1" lang="en-US" altLang="ja-JP" sz="1100">
              <a:latin typeface="Century" panose="02040604050505020304" pitchFamily="18" charset="0"/>
            </a:rPr>
            <a:t>CO</a:t>
          </a:r>
          <a:r>
            <a:rPr kumimoji="1" lang="en-US" altLang="ja-JP" sz="800">
              <a:latin typeface="Century" panose="02040604050505020304" pitchFamily="18" charset="0"/>
            </a:rPr>
            <a:t>2</a:t>
          </a:r>
          <a:r>
            <a:rPr kumimoji="1" lang="ja-JP" altLang="en-US" sz="1100">
              <a:latin typeface="Century" panose="02040604050505020304" pitchFamily="18" charset="0"/>
            </a:rPr>
            <a:t>換算）</a:t>
          </a:r>
        </a:p>
      </cdr:txBody>
    </cdr:sp>
  </cdr:relSizeAnchor>
</c:userShapes>
</file>

<file path=xl/drawings/drawing34.xml><?xml version="1.0" encoding="utf-8"?>
<c:userShapes xmlns:c="http://schemas.openxmlformats.org/drawingml/2006/chart">
  <cdr:relSizeAnchor xmlns:cdr="http://schemas.openxmlformats.org/drawingml/2006/chartDrawing">
    <cdr:from>
      <cdr:x>0</cdr:x>
      <cdr:y>0.27125</cdr:y>
    </cdr:from>
    <cdr:to>
      <cdr:x>0</cdr:x>
      <cdr:y>0.28272</cdr:y>
    </cdr:to>
    <cdr:sp macro="" textlink="">
      <cdr:nvSpPr>
        <cdr:cNvPr id="389123" name="Text Box 3">
          <a:extLst xmlns:a="http://schemas.openxmlformats.org/drawingml/2006/main">
            <a:ext uri="{FF2B5EF4-FFF2-40B4-BE49-F238E27FC236}">
              <a16:creationId xmlns:a16="http://schemas.microsoft.com/office/drawing/2014/main" id="{5320ACE6-2AFF-4F9E-AA08-C01768DD3665}"/>
            </a:ext>
          </a:extLst>
        </cdr:cNvPr>
        <cdr:cNvSpPr txBox="1">
          <a:spLocks xmlns:a="http://schemas.openxmlformats.org/drawingml/2006/main" noChangeArrowheads="1"/>
        </cdr:cNvSpPr>
      </cdr:nvSpPr>
      <cdr:spPr bwMode="auto">
        <a:xfrm xmlns:a="http://schemas.openxmlformats.org/drawingml/2006/main">
          <a:off x="0" y="1028487"/>
          <a:ext cx="1167665" cy="65687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（埋立、</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排水処理等）</a:t>
          </a:r>
        </a:p>
      </cdr:txBody>
    </cdr:sp>
  </cdr:relSizeAnchor>
  <cdr:relSizeAnchor xmlns:cdr="http://schemas.openxmlformats.org/drawingml/2006/chartDrawing">
    <cdr:from>
      <cdr:x>0.55017</cdr:x>
      <cdr:y>0.11536</cdr:y>
    </cdr:from>
    <cdr:to>
      <cdr:x>0.60839</cdr:x>
      <cdr:y>0.15726</cdr:y>
    </cdr:to>
    <cdr:cxnSp macro="">
      <cdr:nvCxnSpPr>
        <cdr:cNvPr id="5" name="直線コネクタ 4">
          <a:extLst xmlns:a="http://schemas.openxmlformats.org/drawingml/2006/main">
            <a:ext uri="{FF2B5EF4-FFF2-40B4-BE49-F238E27FC236}">
              <a16:creationId xmlns:a16="http://schemas.microsoft.com/office/drawing/2014/main" id="{D17F4758-2FF3-4031-9B04-47BB98A3146E}"/>
            </a:ext>
          </a:extLst>
        </cdr:cNvPr>
        <cdr:cNvCxnSpPr/>
      </cdr:nvCxnSpPr>
      <cdr:spPr bwMode="auto">
        <a:xfrm xmlns:a="http://schemas.openxmlformats.org/drawingml/2006/main" flipH="1">
          <a:off x="3211598" y="569987"/>
          <a:ext cx="339866" cy="207020"/>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0.76708</cdr:x>
      <cdr:y>0.66729</cdr:y>
    </cdr:from>
    <cdr:to>
      <cdr:x>0.81818</cdr:x>
      <cdr:y>0.70096</cdr:y>
    </cdr:to>
    <cdr:cxnSp macro="">
      <cdr:nvCxnSpPr>
        <cdr:cNvPr id="12" name="直線コネクタ 11">
          <a:extLst xmlns:a="http://schemas.openxmlformats.org/drawingml/2006/main">
            <a:ext uri="{FF2B5EF4-FFF2-40B4-BE49-F238E27FC236}">
              <a16:creationId xmlns:a16="http://schemas.microsoft.com/office/drawing/2014/main" id="{8416A1B8-6020-4FBA-B1C3-498A3078EA6E}"/>
            </a:ext>
          </a:extLst>
        </cdr:cNvPr>
        <cdr:cNvCxnSpPr/>
      </cdr:nvCxnSpPr>
      <cdr:spPr bwMode="auto">
        <a:xfrm xmlns:a="http://schemas.openxmlformats.org/drawingml/2006/main" flipH="1" flipV="1">
          <a:off x="3971212" y="2850871"/>
          <a:ext cx="264557" cy="143821"/>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0.42165</cdr:x>
      <cdr:y>0.11322</cdr:y>
    </cdr:from>
    <cdr:to>
      <cdr:x>0.51845</cdr:x>
      <cdr:y>0.16394</cdr:y>
    </cdr:to>
    <cdr:cxnSp macro="">
      <cdr:nvCxnSpPr>
        <cdr:cNvPr id="14" name="直線コネクタ 13">
          <a:extLst xmlns:a="http://schemas.openxmlformats.org/drawingml/2006/main">
            <a:ext uri="{FF2B5EF4-FFF2-40B4-BE49-F238E27FC236}">
              <a16:creationId xmlns:a16="http://schemas.microsoft.com/office/drawing/2014/main" id="{08FD7F19-AF0E-41D0-9076-B994DA247CBD}"/>
            </a:ext>
          </a:extLst>
        </cdr:cNvPr>
        <cdr:cNvCxnSpPr/>
      </cdr:nvCxnSpPr>
      <cdr:spPr bwMode="auto">
        <a:xfrm xmlns:a="http://schemas.openxmlformats.org/drawingml/2006/main" flipH="1" flipV="1">
          <a:off x="2461380" y="559404"/>
          <a:ext cx="565053" cy="250609"/>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0.3237</cdr:x>
      <cdr:y>0.17494</cdr:y>
    </cdr:from>
    <cdr:to>
      <cdr:x>0.47613</cdr:x>
      <cdr:y>0.18992</cdr:y>
    </cdr:to>
    <cdr:cxnSp macro="">
      <cdr:nvCxnSpPr>
        <cdr:cNvPr id="16" name="直線コネクタ 15">
          <a:extLst xmlns:a="http://schemas.openxmlformats.org/drawingml/2006/main">
            <a:ext uri="{FF2B5EF4-FFF2-40B4-BE49-F238E27FC236}">
              <a16:creationId xmlns:a16="http://schemas.microsoft.com/office/drawing/2014/main" id="{26DF6D2C-C6B5-4A43-99AE-ECE2E39C6CA9}"/>
            </a:ext>
          </a:extLst>
        </cdr:cNvPr>
        <cdr:cNvCxnSpPr/>
      </cdr:nvCxnSpPr>
      <cdr:spPr bwMode="auto">
        <a:xfrm xmlns:a="http://schemas.openxmlformats.org/drawingml/2006/main" flipH="1">
          <a:off x="1673755" y="749344"/>
          <a:ext cx="788172" cy="64166"/>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0.27714</cdr:x>
      <cdr:y>0.30666</cdr:y>
    </cdr:from>
    <cdr:to>
      <cdr:x>0.33701</cdr:x>
      <cdr:y>0.32333</cdr:y>
    </cdr:to>
    <cdr:cxnSp macro="">
      <cdr:nvCxnSpPr>
        <cdr:cNvPr id="18" name="直線コネクタ 17">
          <a:extLst xmlns:a="http://schemas.openxmlformats.org/drawingml/2006/main">
            <a:ext uri="{FF2B5EF4-FFF2-40B4-BE49-F238E27FC236}">
              <a16:creationId xmlns:a16="http://schemas.microsoft.com/office/drawing/2014/main" id="{42D1B4F5-2610-4463-8F19-AABEAAEB3695}"/>
            </a:ext>
          </a:extLst>
        </cdr:cNvPr>
        <cdr:cNvCxnSpPr/>
      </cdr:nvCxnSpPr>
      <cdr:spPr bwMode="auto">
        <a:xfrm xmlns:a="http://schemas.openxmlformats.org/drawingml/2006/main" flipH="1">
          <a:off x="1433037" y="1313530"/>
          <a:ext cx="309564" cy="71437"/>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0.41411</cdr:x>
      <cdr:y>0.39173</cdr:y>
    </cdr:from>
    <cdr:to>
      <cdr:x>0.68011</cdr:x>
      <cdr:y>0.6297</cdr:y>
    </cdr:to>
    <cdr:sp macro="" textlink="">
      <cdr:nvSpPr>
        <cdr:cNvPr id="9" name="テキスト ボックス 2">
          <a:extLst xmlns:a="http://schemas.openxmlformats.org/drawingml/2006/main">
            <a:ext uri="{FF2B5EF4-FFF2-40B4-BE49-F238E27FC236}">
              <a16:creationId xmlns:a16="http://schemas.microsoft.com/office/drawing/2014/main" id="{F639B6DF-7460-46E9-9778-CDBC48DB7354}"/>
            </a:ext>
          </a:extLst>
        </cdr:cNvPr>
        <cdr:cNvSpPr txBox="1"/>
      </cdr:nvSpPr>
      <cdr:spPr>
        <a:xfrm xmlns:a="http://schemas.openxmlformats.org/drawingml/2006/main">
          <a:off x="2141267" y="1677934"/>
          <a:ext cx="1375364" cy="101931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400" b="1">
              <a:latin typeface="Century" panose="02040604050505020304" pitchFamily="18" charset="0"/>
            </a:rPr>
            <a:t>メタン</a:t>
          </a:r>
          <a:r>
            <a:rPr kumimoji="1" lang="ja-JP" altLang="en-US" sz="1400" b="1" baseline="0">
              <a:latin typeface="Century" panose="02040604050505020304" pitchFamily="18" charset="0"/>
            </a:rPr>
            <a:t> </a:t>
          </a:r>
          <a:r>
            <a:rPr kumimoji="1" lang="ja-JP" altLang="en-US" sz="1400" b="1">
              <a:latin typeface="Century" panose="02040604050505020304" pitchFamily="18" charset="0"/>
            </a:rPr>
            <a:t>総排出量</a:t>
          </a:r>
        </a:p>
        <a:p xmlns:a="http://schemas.openxmlformats.org/drawingml/2006/main">
          <a:pPr algn="ctr"/>
          <a:endParaRPr kumimoji="1" lang="en-US" altLang="ja-JP" sz="1600">
            <a:latin typeface="Century" panose="02040604050505020304" pitchFamily="18" charset="0"/>
          </a:endParaRPr>
        </a:p>
        <a:p xmlns:a="http://schemas.openxmlformats.org/drawingml/2006/main">
          <a:pPr algn="ctr"/>
          <a:endParaRPr kumimoji="1" lang="en-US" altLang="ja-JP" sz="1600">
            <a:latin typeface="Century" panose="02040604050505020304" pitchFamily="18" charset="0"/>
          </a:endParaRPr>
        </a:p>
        <a:p xmlns:a="http://schemas.openxmlformats.org/drawingml/2006/main">
          <a:pPr algn="ctr"/>
          <a:r>
            <a:rPr kumimoji="1" lang="ja-JP" altLang="en-US" sz="1100">
              <a:latin typeface="Century" panose="02040604050505020304" pitchFamily="18" charset="0"/>
            </a:rPr>
            <a:t>（</a:t>
          </a:r>
          <a:r>
            <a:rPr kumimoji="1" lang="en-US" altLang="ja-JP" sz="1200">
              <a:latin typeface="Century" panose="02040604050505020304" pitchFamily="18" charset="0"/>
            </a:rPr>
            <a:t>CO</a:t>
          </a:r>
          <a:r>
            <a:rPr kumimoji="1" lang="en-US" altLang="ja-JP" sz="900">
              <a:latin typeface="Century" panose="02040604050505020304" pitchFamily="18" charset="0"/>
            </a:rPr>
            <a:t>2</a:t>
          </a:r>
          <a:r>
            <a:rPr kumimoji="1" lang="ja-JP" altLang="en-US" sz="1200">
              <a:latin typeface="Century" panose="02040604050505020304" pitchFamily="18" charset="0"/>
            </a:rPr>
            <a:t>換算</a:t>
          </a:r>
          <a:r>
            <a:rPr kumimoji="1" lang="ja-JP" altLang="en-US" sz="1100">
              <a:latin typeface="Century" panose="02040604050505020304" pitchFamily="18" charset="0"/>
            </a:rPr>
            <a:t>）</a:t>
          </a:r>
        </a:p>
      </cdr:txBody>
    </cdr:sp>
  </cdr:relSizeAnchor>
</c:userShapes>
</file>

<file path=xl/drawings/drawing35.xml><?xml version="1.0" encoding="utf-8"?>
<c:userShapes xmlns:c="http://schemas.openxmlformats.org/drawingml/2006/chart">
  <cdr:relSizeAnchor xmlns:cdr="http://schemas.openxmlformats.org/drawingml/2006/chartDrawing">
    <cdr:from>
      <cdr:x>0</cdr:x>
      <cdr:y>0.27125</cdr:y>
    </cdr:from>
    <cdr:to>
      <cdr:x>0</cdr:x>
      <cdr:y>0.28272</cdr:y>
    </cdr:to>
    <cdr:sp macro="" textlink="">
      <cdr:nvSpPr>
        <cdr:cNvPr id="389123" name="Text Box 3">
          <a:extLst xmlns:a="http://schemas.openxmlformats.org/drawingml/2006/main">
            <a:ext uri="{FF2B5EF4-FFF2-40B4-BE49-F238E27FC236}">
              <a16:creationId xmlns:a16="http://schemas.microsoft.com/office/drawing/2014/main" id="{5320ACE6-2AFF-4F9E-AA08-C01768DD3665}"/>
            </a:ext>
          </a:extLst>
        </cdr:cNvPr>
        <cdr:cNvSpPr txBox="1">
          <a:spLocks xmlns:a="http://schemas.openxmlformats.org/drawingml/2006/main" noChangeArrowheads="1"/>
        </cdr:cNvSpPr>
      </cdr:nvSpPr>
      <cdr:spPr bwMode="auto">
        <a:xfrm xmlns:a="http://schemas.openxmlformats.org/drawingml/2006/main">
          <a:off x="0" y="1028487"/>
          <a:ext cx="1167665" cy="65687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（埋立、</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排水処理等）</a:t>
          </a:r>
        </a:p>
      </cdr:txBody>
    </cdr:sp>
  </cdr:relSizeAnchor>
  <cdr:relSizeAnchor xmlns:cdr="http://schemas.openxmlformats.org/drawingml/2006/chartDrawing">
    <cdr:from>
      <cdr:x>0.52909</cdr:x>
      <cdr:y>0.16494</cdr:y>
    </cdr:from>
    <cdr:to>
      <cdr:x>0.55508</cdr:x>
      <cdr:y>0.2208</cdr:y>
    </cdr:to>
    <cdr:cxnSp macro="">
      <cdr:nvCxnSpPr>
        <cdr:cNvPr id="5" name="直線コネクタ 4">
          <a:extLst xmlns:a="http://schemas.openxmlformats.org/drawingml/2006/main">
            <a:ext uri="{FF2B5EF4-FFF2-40B4-BE49-F238E27FC236}">
              <a16:creationId xmlns:a16="http://schemas.microsoft.com/office/drawing/2014/main" id="{D17F4758-2FF3-4031-9B04-47BB98A3146E}"/>
            </a:ext>
          </a:extLst>
        </cdr:cNvPr>
        <cdr:cNvCxnSpPr/>
      </cdr:nvCxnSpPr>
      <cdr:spPr bwMode="auto">
        <a:xfrm xmlns:a="http://schemas.openxmlformats.org/drawingml/2006/main" flipH="1">
          <a:off x="2092179" y="525434"/>
          <a:ext cx="102775" cy="177952"/>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0.74177</cdr:x>
      <cdr:y>0.72929</cdr:y>
    </cdr:from>
    <cdr:to>
      <cdr:x>0.80198</cdr:x>
      <cdr:y>0.77414</cdr:y>
    </cdr:to>
    <cdr:cxnSp macro="">
      <cdr:nvCxnSpPr>
        <cdr:cNvPr id="12" name="直線コネクタ 11">
          <a:extLst xmlns:a="http://schemas.openxmlformats.org/drawingml/2006/main">
            <a:ext uri="{FF2B5EF4-FFF2-40B4-BE49-F238E27FC236}">
              <a16:creationId xmlns:a16="http://schemas.microsoft.com/office/drawing/2014/main" id="{8416A1B8-6020-4FBA-B1C3-498A3078EA6E}"/>
            </a:ext>
          </a:extLst>
        </cdr:cNvPr>
        <cdr:cNvCxnSpPr/>
      </cdr:nvCxnSpPr>
      <cdr:spPr bwMode="auto">
        <a:xfrm xmlns:a="http://schemas.openxmlformats.org/drawingml/2006/main" flipH="1" flipV="1">
          <a:off x="2933143" y="2323277"/>
          <a:ext cx="238124" cy="142875"/>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0.47379</cdr:x>
      <cdr:y>0.1911</cdr:y>
    </cdr:from>
    <cdr:to>
      <cdr:x>0.50691</cdr:x>
      <cdr:y>0.24342</cdr:y>
    </cdr:to>
    <cdr:cxnSp macro="">
      <cdr:nvCxnSpPr>
        <cdr:cNvPr id="14" name="直線コネクタ 13">
          <a:extLst xmlns:a="http://schemas.openxmlformats.org/drawingml/2006/main">
            <a:ext uri="{FF2B5EF4-FFF2-40B4-BE49-F238E27FC236}">
              <a16:creationId xmlns:a16="http://schemas.microsoft.com/office/drawing/2014/main" id="{08FD7F19-AF0E-41D0-9076-B994DA247CBD}"/>
            </a:ext>
          </a:extLst>
        </cdr:cNvPr>
        <cdr:cNvCxnSpPr/>
      </cdr:nvCxnSpPr>
      <cdr:spPr bwMode="auto">
        <a:xfrm xmlns:a="http://schemas.openxmlformats.org/drawingml/2006/main" flipH="1" flipV="1">
          <a:off x="1873485" y="608777"/>
          <a:ext cx="130978" cy="166681"/>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0.30594</cdr:x>
      <cdr:y>0.26081</cdr:y>
    </cdr:from>
    <cdr:to>
      <cdr:x>0.45983</cdr:x>
      <cdr:y>0.26227</cdr:y>
    </cdr:to>
    <cdr:cxnSp macro="">
      <cdr:nvCxnSpPr>
        <cdr:cNvPr id="16" name="直線コネクタ 15">
          <a:extLst xmlns:a="http://schemas.openxmlformats.org/drawingml/2006/main">
            <a:ext uri="{FF2B5EF4-FFF2-40B4-BE49-F238E27FC236}">
              <a16:creationId xmlns:a16="http://schemas.microsoft.com/office/drawing/2014/main" id="{26DF6D2C-C6B5-4A43-99AE-ECE2E39C6CA9}"/>
            </a:ext>
          </a:extLst>
        </cdr:cNvPr>
        <cdr:cNvCxnSpPr/>
      </cdr:nvCxnSpPr>
      <cdr:spPr bwMode="auto">
        <a:xfrm xmlns:a="http://schemas.openxmlformats.org/drawingml/2006/main" flipH="1">
          <a:off x="1209783" y="830852"/>
          <a:ext cx="608523" cy="4651"/>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0.19377</cdr:x>
      <cdr:y>0.45646</cdr:y>
    </cdr:from>
    <cdr:to>
      <cdr:x>0.29012</cdr:x>
      <cdr:y>0.49009</cdr:y>
    </cdr:to>
    <cdr:cxnSp macro="">
      <cdr:nvCxnSpPr>
        <cdr:cNvPr id="18" name="直線コネクタ 17">
          <a:extLst xmlns:a="http://schemas.openxmlformats.org/drawingml/2006/main">
            <a:ext uri="{FF2B5EF4-FFF2-40B4-BE49-F238E27FC236}">
              <a16:creationId xmlns:a16="http://schemas.microsoft.com/office/drawing/2014/main" id="{42D1B4F5-2610-4463-8F19-AABEAAEB3695}"/>
            </a:ext>
          </a:extLst>
        </cdr:cNvPr>
        <cdr:cNvCxnSpPr/>
      </cdr:nvCxnSpPr>
      <cdr:spPr bwMode="auto">
        <a:xfrm xmlns:a="http://schemas.openxmlformats.org/drawingml/2006/main" flipH="1">
          <a:off x="766204" y="1454121"/>
          <a:ext cx="381001" cy="107156"/>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0.40269</cdr:x>
      <cdr:y>0.43702</cdr:y>
    </cdr:from>
    <cdr:to>
      <cdr:x>0.68456</cdr:x>
      <cdr:y>0.71873</cdr:y>
    </cdr:to>
    <cdr:sp macro="" textlink="">
      <cdr:nvSpPr>
        <cdr:cNvPr id="9" name="テキスト ボックス 2">
          <a:extLst xmlns:a="http://schemas.openxmlformats.org/drawingml/2006/main">
            <a:ext uri="{FF2B5EF4-FFF2-40B4-BE49-F238E27FC236}">
              <a16:creationId xmlns:a16="http://schemas.microsoft.com/office/drawing/2014/main" id="{F639B6DF-7460-46E9-9778-CDBC48DB7354}"/>
            </a:ext>
          </a:extLst>
        </cdr:cNvPr>
        <cdr:cNvSpPr txBox="1"/>
      </cdr:nvSpPr>
      <cdr:spPr>
        <a:xfrm xmlns:a="http://schemas.openxmlformats.org/drawingml/2006/main">
          <a:off x="1592347" y="1392207"/>
          <a:ext cx="1114591" cy="89743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b="1">
              <a:latin typeface="Century" panose="02040604050505020304" pitchFamily="18" charset="0"/>
            </a:rPr>
            <a:t>メタン 総排出量</a:t>
          </a:r>
        </a:p>
        <a:p xmlns:a="http://schemas.openxmlformats.org/drawingml/2006/main">
          <a:pPr algn="ctr"/>
          <a:endParaRPr kumimoji="1" lang="en-US" altLang="ja-JP" sz="1400">
            <a:latin typeface="Century" panose="02040604050505020304" pitchFamily="18" charset="0"/>
          </a:endParaRPr>
        </a:p>
        <a:p xmlns:a="http://schemas.openxmlformats.org/drawingml/2006/main">
          <a:pPr algn="ctr"/>
          <a:endParaRPr kumimoji="1" lang="en-US" altLang="ja-JP" sz="1400">
            <a:latin typeface="Century" panose="02040604050505020304" pitchFamily="18" charset="0"/>
          </a:endParaRPr>
        </a:p>
        <a:p xmlns:a="http://schemas.openxmlformats.org/drawingml/2006/main">
          <a:pPr algn="ctr"/>
          <a:r>
            <a:rPr kumimoji="1" lang="ja-JP" altLang="en-US" sz="1100">
              <a:latin typeface="Century" panose="02040604050505020304" pitchFamily="18" charset="0"/>
            </a:rPr>
            <a:t>（</a:t>
          </a:r>
          <a:r>
            <a:rPr kumimoji="1" lang="en-US" altLang="ja-JP" sz="1100">
              <a:latin typeface="Century" panose="02040604050505020304" pitchFamily="18" charset="0"/>
            </a:rPr>
            <a:t>CO</a:t>
          </a:r>
          <a:r>
            <a:rPr kumimoji="1" lang="en-US" altLang="ja-JP" sz="800">
              <a:latin typeface="Century" panose="02040604050505020304" pitchFamily="18" charset="0"/>
            </a:rPr>
            <a:t>2</a:t>
          </a:r>
          <a:r>
            <a:rPr kumimoji="1" lang="ja-JP" altLang="en-US" sz="1100">
              <a:latin typeface="Century" panose="02040604050505020304" pitchFamily="18" charset="0"/>
            </a:rPr>
            <a:t>換算）</a:t>
          </a:r>
        </a:p>
      </cdr:txBody>
    </cdr:sp>
  </cdr:relSizeAnchor>
</c:userShapes>
</file>

<file path=xl/drawings/drawing36.xml><?xml version="1.0" encoding="utf-8"?>
<c:userShapes xmlns:c="http://schemas.openxmlformats.org/drawingml/2006/chart">
  <cdr:relSizeAnchor xmlns:cdr="http://schemas.openxmlformats.org/drawingml/2006/chartDrawing">
    <cdr:from>
      <cdr:x>0.31271</cdr:x>
      <cdr:y>0.35438</cdr:y>
    </cdr:from>
    <cdr:to>
      <cdr:x>0.35981</cdr:x>
      <cdr:y>0.36721</cdr:y>
    </cdr:to>
    <cdr:cxnSp macro="">
      <cdr:nvCxnSpPr>
        <cdr:cNvPr id="9" name="直線コネクタ 8">
          <a:extLst xmlns:a="http://schemas.openxmlformats.org/drawingml/2006/main">
            <a:ext uri="{FF2B5EF4-FFF2-40B4-BE49-F238E27FC236}">
              <a16:creationId xmlns:a16="http://schemas.microsoft.com/office/drawing/2014/main" id="{872C4111-74BA-4D1C-ACBA-B4D59C6C393E}"/>
            </a:ext>
          </a:extLst>
        </cdr:cNvPr>
        <cdr:cNvCxnSpPr/>
      </cdr:nvCxnSpPr>
      <cdr:spPr bwMode="auto">
        <a:xfrm xmlns:a="http://schemas.openxmlformats.org/drawingml/2006/main" flipH="1">
          <a:off x="1674940" y="1594645"/>
          <a:ext cx="252285" cy="57703"/>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0.35699</cdr:x>
      <cdr:y>0.23928</cdr:y>
    </cdr:from>
    <cdr:to>
      <cdr:x>0.48855</cdr:x>
      <cdr:y>0.25654</cdr:y>
    </cdr:to>
    <cdr:cxnSp macro="">
      <cdr:nvCxnSpPr>
        <cdr:cNvPr id="11" name="直線コネクタ 10">
          <a:extLst xmlns:a="http://schemas.openxmlformats.org/drawingml/2006/main">
            <a:ext uri="{FF2B5EF4-FFF2-40B4-BE49-F238E27FC236}">
              <a16:creationId xmlns:a16="http://schemas.microsoft.com/office/drawing/2014/main" id="{CDC0B1BD-18E9-472D-9B26-83E477A27E4C}"/>
            </a:ext>
          </a:extLst>
        </cdr:cNvPr>
        <cdr:cNvCxnSpPr/>
      </cdr:nvCxnSpPr>
      <cdr:spPr bwMode="auto">
        <a:xfrm xmlns:a="http://schemas.openxmlformats.org/drawingml/2006/main" flipH="1">
          <a:off x="1860177" y="1024270"/>
          <a:ext cx="685534" cy="73907"/>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0.76215</cdr:x>
      <cdr:y>0.75128</cdr:y>
    </cdr:from>
    <cdr:to>
      <cdr:x>0.79728</cdr:x>
      <cdr:y>0.79539</cdr:y>
    </cdr:to>
    <cdr:cxnSp macro="">
      <cdr:nvCxnSpPr>
        <cdr:cNvPr id="24" name="直線コネクタ 23">
          <a:extLst xmlns:a="http://schemas.openxmlformats.org/drawingml/2006/main">
            <a:ext uri="{FF2B5EF4-FFF2-40B4-BE49-F238E27FC236}">
              <a16:creationId xmlns:a16="http://schemas.microsoft.com/office/drawing/2014/main" id="{0EBA8BE8-9627-4528-9CA8-299BBF2FA1F0}"/>
            </a:ext>
          </a:extLst>
        </cdr:cNvPr>
        <cdr:cNvCxnSpPr/>
      </cdr:nvCxnSpPr>
      <cdr:spPr bwMode="auto">
        <a:xfrm xmlns:a="http://schemas.openxmlformats.org/drawingml/2006/main">
          <a:off x="4082257" y="3380582"/>
          <a:ext cx="188154" cy="198490"/>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0.42816</cdr:x>
      <cdr:y>0.45682</cdr:y>
    </cdr:from>
    <cdr:to>
      <cdr:x>0.68657</cdr:x>
      <cdr:y>0.67218</cdr:y>
    </cdr:to>
    <cdr:sp macro="" textlink="">
      <cdr:nvSpPr>
        <cdr:cNvPr id="2" name="テキスト ボックス 1">
          <a:extLst xmlns:a="http://schemas.openxmlformats.org/drawingml/2006/main">
            <a:ext uri="{FF2B5EF4-FFF2-40B4-BE49-F238E27FC236}">
              <a16:creationId xmlns:a16="http://schemas.microsoft.com/office/drawing/2014/main" id="{E34B90BA-A953-4EA7-90C1-6FB0202475BB}"/>
            </a:ext>
          </a:extLst>
        </cdr:cNvPr>
        <cdr:cNvSpPr txBox="1"/>
      </cdr:nvSpPr>
      <cdr:spPr>
        <a:xfrm xmlns:a="http://schemas.openxmlformats.org/drawingml/2006/main">
          <a:off x="2293321" y="1995756"/>
          <a:ext cx="1384123" cy="9408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atin typeface="Century" panose="02040604050505020304" pitchFamily="18" charset="0"/>
            </a:rPr>
            <a:t>CH</a:t>
          </a:r>
          <a:r>
            <a:rPr lang="en-US" altLang="ja-JP" sz="1400" b="1" baseline="-10000">
              <a:latin typeface="Century" panose="02040604050505020304" pitchFamily="18" charset="0"/>
            </a:rPr>
            <a:t>4</a:t>
          </a:r>
          <a:r>
            <a:rPr lang="en-US" altLang="ja-JP" sz="1400">
              <a:latin typeface="Century" panose="02040604050505020304" pitchFamily="18" charset="0"/>
            </a:rPr>
            <a:t> emissions</a:t>
          </a:r>
        </a:p>
        <a:p xmlns:a="http://schemas.openxmlformats.org/drawingml/2006/main">
          <a:pPr algn="ctr"/>
          <a:endParaRPr lang="en-US" altLang="ja-JP" sz="1800">
            <a:latin typeface="Century" panose="02040604050505020304" pitchFamily="18" charset="0"/>
          </a:endParaRPr>
        </a:p>
        <a:p xmlns:a="http://schemas.openxmlformats.org/drawingml/2006/main">
          <a:pPr algn="r"/>
          <a:r>
            <a:rPr lang="en-US" altLang="ja-JP" sz="1200">
              <a:latin typeface="Century" panose="02040604050505020304" pitchFamily="18" charset="0"/>
            </a:rPr>
            <a:t>Mt CO</a:t>
          </a:r>
          <a:r>
            <a:rPr lang="en-US" altLang="ja-JP" sz="1200" baseline="-25000">
              <a:latin typeface="Century" panose="02040604050505020304" pitchFamily="18" charset="0"/>
            </a:rPr>
            <a:t>2</a:t>
          </a:r>
          <a:r>
            <a:rPr lang="en-US" altLang="ja-JP" sz="1200">
              <a:latin typeface="Century" panose="02040604050505020304" pitchFamily="18" charset="0"/>
            </a:rPr>
            <a:t> eq.</a:t>
          </a:r>
          <a:endParaRPr lang="ja-JP" altLang="en-US" sz="1200">
            <a:latin typeface="Century" panose="02040604050505020304" pitchFamily="18" charset="0"/>
          </a:endParaRPr>
        </a:p>
      </cdr:txBody>
    </cdr:sp>
  </cdr:relSizeAnchor>
  <cdr:relSizeAnchor xmlns:cdr="http://schemas.openxmlformats.org/drawingml/2006/chartDrawing">
    <cdr:from>
      <cdr:x>0.48817</cdr:x>
      <cdr:y>0.18063</cdr:y>
    </cdr:from>
    <cdr:to>
      <cdr:x>0.54209</cdr:x>
      <cdr:y>0.23002</cdr:y>
    </cdr:to>
    <cdr:cxnSp macro="">
      <cdr:nvCxnSpPr>
        <cdr:cNvPr id="13" name="直線コネクタ 12">
          <a:extLst xmlns:a="http://schemas.openxmlformats.org/drawingml/2006/main">
            <a:ext uri="{FF2B5EF4-FFF2-40B4-BE49-F238E27FC236}">
              <a16:creationId xmlns:a16="http://schemas.microsoft.com/office/drawing/2014/main" id="{BE6D8384-5A22-45B3-B3CF-91631316D8E0}"/>
            </a:ext>
          </a:extLst>
        </cdr:cNvPr>
        <cdr:cNvCxnSpPr/>
      </cdr:nvCxnSpPr>
      <cdr:spPr bwMode="auto">
        <a:xfrm xmlns:a="http://schemas.openxmlformats.org/drawingml/2006/main">
          <a:off x="2614748" y="812793"/>
          <a:ext cx="288790" cy="222258"/>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0.564</cdr:x>
      <cdr:y>0.17819</cdr:y>
    </cdr:from>
    <cdr:to>
      <cdr:x>0.61395</cdr:x>
      <cdr:y>0.22288</cdr:y>
    </cdr:to>
    <cdr:cxnSp macro="">
      <cdr:nvCxnSpPr>
        <cdr:cNvPr id="21" name="直線コネクタ 20">
          <a:extLst xmlns:a="http://schemas.openxmlformats.org/drawingml/2006/main">
            <a:ext uri="{FF2B5EF4-FFF2-40B4-BE49-F238E27FC236}">
              <a16:creationId xmlns:a16="http://schemas.microsoft.com/office/drawing/2014/main" id="{BE6D8384-5A22-45B3-B3CF-91631316D8E0}"/>
            </a:ext>
          </a:extLst>
        </cdr:cNvPr>
        <cdr:cNvCxnSpPr/>
      </cdr:nvCxnSpPr>
      <cdr:spPr bwMode="auto">
        <a:xfrm xmlns:a="http://schemas.openxmlformats.org/drawingml/2006/main" flipV="1">
          <a:off x="3020926" y="778477"/>
          <a:ext cx="267543" cy="195241"/>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userShapes>
</file>

<file path=xl/drawings/drawing37.xml><?xml version="1.0" encoding="utf-8"?>
<c:userShapes xmlns:c="http://schemas.openxmlformats.org/drawingml/2006/chart">
  <cdr:relSizeAnchor xmlns:cdr="http://schemas.openxmlformats.org/drawingml/2006/chartDrawing">
    <cdr:from>
      <cdr:x>0.28999</cdr:x>
      <cdr:y>0.51344</cdr:y>
    </cdr:from>
    <cdr:to>
      <cdr:x>0.33482</cdr:x>
      <cdr:y>0.52738</cdr:y>
    </cdr:to>
    <cdr:cxnSp macro="">
      <cdr:nvCxnSpPr>
        <cdr:cNvPr id="9" name="直線コネクタ 8">
          <a:extLst xmlns:a="http://schemas.openxmlformats.org/drawingml/2006/main">
            <a:ext uri="{FF2B5EF4-FFF2-40B4-BE49-F238E27FC236}">
              <a16:creationId xmlns:a16="http://schemas.microsoft.com/office/drawing/2014/main" id="{872C4111-74BA-4D1C-ACBA-B4D59C6C393E}"/>
            </a:ext>
          </a:extLst>
        </cdr:cNvPr>
        <cdr:cNvCxnSpPr/>
      </cdr:nvCxnSpPr>
      <cdr:spPr bwMode="auto">
        <a:xfrm xmlns:a="http://schemas.openxmlformats.org/drawingml/2006/main" flipH="1">
          <a:off x="1162086" y="1548782"/>
          <a:ext cx="179648" cy="42049"/>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0.39633</cdr:x>
      <cdr:y>0.20464</cdr:y>
    </cdr:from>
    <cdr:to>
      <cdr:x>0.49409</cdr:x>
      <cdr:y>0.21381</cdr:y>
    </cdr:to>
    <cdr:cxnSp macro="">
      <cdr:nvCxnSpPr>
        <cdr:cNvPr id="11" name="直線コネクタ 10">
          <a:extLst xmlns:a="http://schemas.openxmlformats.org/drawingml/2006/main">
            <a:ext uri="{FF2B5EF4-FFF2-40B4-BE49-F238E27FC236}">
              <a16:creationId xmlns:a16="http://schemas.microsoft.com/office/drawing/2014/main" id="{CDC0B1BD-18E9-472D-9B26-83E477A27E4C}"/>
            </a:ext>
          </a:extLst>
        </cdr:cNvPr>
        <cdr:cNvCxnSpPr/>
      </cdr:nvCxnSpPr>
      <cdr:spPr bwMode="auto">
        <a:xfrm xmlns:a="http://schemas.openxmlformats.org/drawingml/2006/main" flipH="1">
          <a:off x="1587600" y="615169"/>
          <a:ext cx="391601" cy="27567"/>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0.75001</cdr:x>
      <cdr:y>0.73223</cdr:y>
    </cdr:from>
    <cdr:to>
      <cdr:x>0.78269</cdr:x>
      <cdr:y>0.75986</cdr:y>
    </cdr:to>
    <cdr:cxnSp macro="">
      <cdr:nvCxnSpPr>
        <cdr:cNvPr id="24" name="直線コネクタ 23">
          <a:extLst xmlns:a="http://schemas.openxmlformats.org/drawingml/2006/main">
            <a:ext uri="{FF2B5EF4-FFF2-40B4-BE49-F238E27FC236}">
              <a16:creationId xmlns:a16="http://schemas.microsoft.com/office/drawing/2014/main" id="{0EBA8BE8-9627-4528-9CA8-299BBF2FA1F0}"/>
            </a:ext>
          </a:extLst>
        </cdr:cNvPr>
        <cdr:cNvCxnSpPr/>
      </cdr:nvCxnSpPr>
      <cdr:spPr bwMode="auto">
        <a:xfrm xmlns:a="http://schemas.openxmlformats.org/drawingml/2006/main">
          <a:off x="3005512" y="2208773"/>
          <a:ext cx="130969" cy="83343"/>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0.4208</cdr:x>
      <cdr:y>0.40869</cdr:y>
    </cdr:from>
    <cdr:to>
      <cdr:x>0.72327</cdr:x>
      <cdr:y>0.63751</cdr:y>
    </cdr:to>
    <cdr:sp macro="" textlink="">
      <cdr:nvSpPr>
        <cdr:cNvPr id="2" name="テキスト ボックス 1">
          <a:extLst xmlns:a="http://schemas.openxmlformats.org/drawingml/2006/main">
            <a:ext uri="{FF2B5EF4-FFF2-40B4-BE49-F238E27FC236}">
              <a16:creationId xmlns:a16="http://schemas.microsoft.com/office/drawing/2014/main" id="{E34B90BA-A953-4EA7-90C1-6FB0202475BB}"/>
            </a:ext>
          </a:extLst>
        </cdr:cNvPr>
        <cdr:cNvSpPr txBox="1"/>
      </cdr:nvSpPr>
      <cdr:spPr>
        <a:xfrm xmlns:a="http://schemas.openxmlformats.org/drawingml/2006/main">
          <a:off x="1686268" y="1232809"/>
          <a:ext cx="1212086" cy="6902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Century" panose="02040604050505020304" pitchFamily="18" charset="0"/>
            </a:rPr>
            <a:t>CH</a:t>
          </a:r>
          <a:r>
            <a:rPr lang="en-US" altLang="ja-JP" sz="1200" b="1" baseline="-10000">
              <a:latin typeface="Century" panose="02040604050505020304" pitchFamily="18" charset="0"/>
            </a:rPr>
            <a:t>4</a:t>
          </a:r>
          <a:r>
            <a:rPr lang="en-US" altLang="ja-JP" sz="1200">
              <a:latin typeface="Century" panose="02040604050505020304" pitchFamily="18" charset="0"/>
            </a:rPr>
            <a:t> emissions</a:t>
          </a:r>
        </a:p>
        <a:p xmlns:a="http://schemas.openxmlformats.org/drawingml/2006/main">
          <a:pPr algn="ctr"/>
          <a:endParaRPr lang="en-US" altLang="ja-JP" sz="1400">
            <a:latin typeface="Century" panose="02040604050505020304" pitchFamily="18" charset="0"/>
          </a:endParaRPr>
        </a:p>
        <a:p xmlns:a="http://schemas.openxmlformats.org/drawingml/2006/main">
          <a:pPr algn="r"/>
          <a:r>
            <a:rPr lang="en-US" altLang="ja-JP" sz="1050">
              <a:latin typeface="Century" panose="02040604050505020304" pitchFamily="18" charset="0"/>
            </a:rPr>
            <a:t>Mt CO</a:t>
          </a:r>
          <a:r>
            <a:rPr lang="en-US" altLang="ja-JP" sz="1050" baseline="-25000">
              <a:latin typeface="Century" panose="02040604050505020304" pitchFamily="18" charset="0"/>
            </a:rPr>
            <a:t>2</a:t>
          </a:r>
          <a:r>
            <a:rPr lang="en-US" altLang="ja-JP" sz="1050">
              <a:latin typeface="Century" panose="02040604050505020304" pitchFamily="18" charset="0"/>
            </a:rPr>
            <a:t> eq.</a:t>
          </a:r>
          <a:endParaRPr lang="ja-JP" altLang="en-US" sz="1050">
            <a:latin typeface="Century" panose="02040604050505020304" pitchFamily="18" charset="0"/>
          </a:endParaRPr>
        </a:p>
      </cdr:txBody>
    </cdr:sp>
  </cdr:relSizeAnchor>
  <cdr:relSizeAnchor xmlns:cdr="http://schemas.openxmlformats.org/drawingml/2006/chartDrawing">
    <cdr:from>
      <cdr:x>0.52163</cdr:x>
      <cdr:y>0.11953</cdr:y>
    </cdr:from>
    <cdr:to>
      <cdr:x>0.55034</cdr:x>
      <cdr:y>0.1872</cdr:y>
    </cdr:to>
    <cdr:cxnSp macro="">
      <cdr:nvCxnSpPr>
        <cdr:cNvPr id="13" name="直線コネクタ 12">
          <a:extLst xmlns:a="http://schemas.openxmlformats.org/drawingml/2006/main">
            <a:ext uri="{FF2B5EF4-FFF2-40B4-BE49-F238E27FC236}">
              <a16:creationId xmlns:a16="http://schemas.microsoft.com/office/drawing/2014/main" id="{BE6D8384-5A22-45B3-B3CF-91631316D8E0}"/>
            </a:ext>
          </a:extLst>
        </cdr:cNvPr>
        <cdr:cNvCxnSpPr/>
      </cdr:nvCxnSpPr>
      <cdr:spPr bwMode="auto">
        <a:xfrm xmlns:a="http://schemas.openxmlformats.org/drawingml/2006/main">
          <a:off x="2089524" y="359335"/>
          <a:ext cx="114992" cy="203407"/>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0.57471</cdr:x>
      <cdr:y>0.14159</cdr:y>
    </cdr:from>
    <cdr:to>
      <cdr:x>0.65236</cdr:x>
      <cdr:y>0.18359</cdr:y>
    </cdr:to>
    <cdr:cxnSp macro="">
      <cdr:nvCxnSpPr>
        <cdr:cNvPr id="21" name="直線コネクタ 20">
          <a:extLst xmlns:a="http://schemas.openxmlformats.org/drawingml/2006/main">
            <a:ext uri="{FF2B5EF4-FFF2-40B4-BE49-F238E27FC236}">
              <a16:creationId xmlns:a16="http://schemas.microsoft.com/office/drawing/2014/main" id="{BE6D8384-5A22-45B3-B3CF-91631316D8E0}"/>
            </a:ext>
          </a:extLst>
        </cdr:cNvPr>
        <cdr:cNvCxnSpPr/>
      </cdr:nvCxnSpPr>
      <cdr:spPr bwMode="auto">
        <a:xfrm xmlns:a="http://schemas.openxmlformats.org/drawingml/2006/main" flipV="1">
          <a:off x="2303043" y="427104"/>
          <a:ext cx="311170" cy="126700"/>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userShapes>
</file>

<file path=xl/drawings/drawing38.xml><?xml version="1.0" encoding="utf-8"?>
<c:userShapes xmlns:c="http://schemas.openxmlformats.org/drawingml/2006/chart">
  <cdr:relSizeAnchor xmlns:cdr="http://schemas.openxmlformats.org/drawingml/2006/chartDrawing">
    <cdr:from>
      <cdr:x>0.28795</cdr:x>
      <cdr:y>0.38453</cdr:y>
    </cdr:from>
    <cdr:to>
      <cdr:x>0.34923</cdr:x>
      <cdr:y>0.40177</cdr:y>
    </cdr:to>
    <cdr:cxnSp macro="">
      <cdr:nvCxnSpPr>
        <cdr:cNvPr id="9" name="直線コネクタ 8">
          <a:extLst xmlns:a="http://schemas.openxmlformats.org/drawingml/2006/main">
            <a:ext uri="{FF2B5EF4-FFF2-40B4-BE49-F238E27FC236}">
              <a16:creationId xmlns:a16="http://schemas.microsoft.com/office/drawing/2014/main" id="{872C4111-74BA-4D1C-ACBA-B4D59C6C393E}"/>
            </a:ext>
          </a:extLst>
        </cdr:cNvPr>
        <cdr:cNvCxnSpPr/>
      </cdr:nvCxnSpPr>
      <cdr:spPr bwMode="auto">
        <a:xfrm xmlns:a="http://schemas.openxmlformats.org/drawingml/2006/main" flipH="1">
          <a:off x="1167214" y="1168313"/>
          <a:ext cx="248400" cy="52380"/>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0.37446</cdr:x>
      <cdr:y>0.19544</cdr:y>
    </cdr:from>
    <cdr:to>
      <cdr:x>0.51334</cdr:x>
      <cdr:y>0.2015</cdr:y>
    </cdr:to>
    <cdr:cxnSp macro="">
      <cdr:nvCxnSpPr>
        <cdr:cNvPr id="11" name="直線コネクタ 10">
          <a:extLst xmlns:a="http://schemas.openxmlformats.org/drawingml/2006/main">
            <a:ext uri="{FF2B5EF4-FFF2-40B4-BE49-F238E27FC236}">
              <a16:creationId xmlns:a16="http://schemas.microsoft.com/office/drawing/2014/main" id="{CDC0B1BD-18E9-472D-9B26-83E477A27E4C}"/>
            </a:ext>
          </a:extLst>
        </cdr:cNvPr>
        <cdr:cNvCxnSpPr/>
      </cdr:nvCxnSpPr>
      <cdr:spPr bwMode="auto">
        <a:xfrm xmlns:a="http://schemas.openxmlformats.org/drawingml/2006/main" flipH="1" flipV="1">
          <a:off x="1518478" y="595961"/>
          <a:ext cx="563176" cy="18480"/>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0.75138</cdr:x>
      <cdr:y>0.72609</cdr:y>
    </cdr:from>
    <cdr:to>
      <cdr:x>0.78585</cdr:x>
      <cdr:y>0.77207</cdr:y>
    </cdr:to>
    <cdr:cxnSp macro="">
      <cdr:nvCxnSpPr>
        <cdr:cNvPr id="24" name="直線コネクタ 23">
          <a:extLst xmlns:a="http://schemas.openxmlformats.org/drawingml/2006/main">
            <a:ext uri="{FF2B5EF4-FFF2-40B4-BE49-F238E27FC236}">
              <a16:creationId xmlns:a16="http://schemas.microsoft.com/office/drawing/2014/main" id="{0EBA8BE8-9627-4528-9CA8-299BBF2FA1F0}"/>
            </a:ext>
          </a:extLst>
        </cdr:cNvPr>
        <cdr:cNvCxnSpPr/>
      </cdr:nvCxnSpPr>
      <cdr:spPr bwMode="auto">
        <a:xfrm xmlns:a="http://schemas.openxmlformats.org/drawingml/2006/main">
          <a:off x="3045759" y="2206064"/>
          <a:ext cx="139700" cy="139700"/>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0.42858</cdr:x>
      <cdr:y>0.39922</cdr:y>
    </cdr:from>
    <cdr:to>
      <cdr:x>0.72668</cdr:x>
      <cdr:y>0.63876</cdr:y>
    </cdr:to>
    <cdr:sp macro="" textlink="">
      <cdr:nvSpPr>
        <cdr:cNvPr id="2" name="テキスト ボックス 1">
          <a:extLst xmlns:a="http://schemas.openxmlformats.org/drawingml/2006/main">
            <a:ext uri="{FF2B5EF4-FFF2-40B4-BE49-F238E27FC236}">
              <a16:creationId xmlns:a16="http://schemas.microsoft.com/office/drawing/2014/main" id="{E34B90BA-A953-4EA7-90C1-6FB0202475BB}"/>
            </a:ext>
          </a:extLst>
        </cdr:cNvPr>
        <cdr:cNvSpPr txBox="1"/>
      </cdr:nvSpPr>
      <cdr:spPr>
        <a:xfrm xmlns:a="http://schemas.openxmlformats.org/drawingml/2006/main">
          <a:off x="1737254" y="1212946"/>
          <a:ext cx="1208360" cy="7277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Century" panose="02040604050505020304" pitchFamily="18" charset="0"/>
            </a:rPr>
            <a:t>CH</a:t>
          </a:r>
          <a:r>
            <a:rPr lang="en-US" altLang="ja-JP" sz="1200" b="1" baseline="-10000">
              <a:latin typeface="Century" panose="02040604050505020304" pitchFamily="18" charset="0"/>
            </a:rPr>
            <a:t>4</a:t>
          </a:r>
          <a:r>
            <a:rPr lang="en-US" altLang="ja-JP" sz="1200">
              <a:latin typeface="Century" panose="02040604050505020304" pitchFamily="18" charset="0"/>
            </a:rPr>
            <a:t> emissions</a:t>
          </a:r>
        </a:p>
        <a:p xmlns:a="http://schemas.openxmlformats.org/drawingml/2006/main">
          <a:pPr algn="ctr"/>
          <a:endParaRPr lang="en-US" altLang="ja-JP" sz="1400">
            <a:latin typeface="Century" panose="02040604050505020304" pitchFamily="18" charset="0"/>
          </a:endParaRPr>
        </a:p>
        <a:p xmlns:a="http://schemas.openxmlformats.org/drawingml/2006/main">
          <a:pPr algn="r"/>
          <a:r>
            <a:rPr lang="en-US" altLang="ja-JP" sz="1050">
              <a:latin typeface="Century" panose="02040604050505020304" pitchFamily="18" charset="0"/>
            </a:rPr>
            <a:t>Mt CO</a:t>
          </a:r>
          <a:r>
            <a:rPr lang="en-US" altLang="ja-JP" sz="1050" baseline="-25000">
              <a:latin typeface="Century" panose="02040604050505020304" pitchFamily="18" charset="0"/>
            </a:rPr>
            <a:t>2</a:t>
          </a:r>
          <a:r>
            <a:rPr lang="en-US" altLang="ja-JP" sz="1050">
              <a:latin typeface="Century" panose="02040604050505020304" pitchFamily="18" charset="0"/>
            </a:rPr>
            <a:t> eq.</a:t>
          </a:r>
          <a:endParaRPr lang="ja-JP" altLang="en-US" sz="1050">
            <a:latin typeface="Century" panose="02040604050505020304" pitchFamily="18" charset="0"/>
          </a:endParaRPr>
        </a:p>
      </cdr:txBody>
    </cdr:sp>
  </cdr:relSizeAnchor>
  <cdr:relSizeAnchor xmlns:cdr="http://schemas.openxmlformats.org/drawingml/2006/chartDrawing">
    <cdr:from>
      <cdr:x>0.52286</cdr:x>
      <cdr:y>0.11273</cdr:y>
    </cdr:from>
    <cdr:to>
      <cdr:x>0.55419</cdr:x>
      <cdr:y>0.17961</cdr:y>
    </cdr:to>
    <cdr:cxnSp macro="">
      <cdr:nvCxnSpPr>
        <cdr:cNvPr id="13" name="直線コネクタ 12">
          <a:extLst xmlns:a="http://schemas.openxmlformats.org/drawingml/2006/main">
            <a:ext uri="{FF2B5EF4-FFF2-40B4-BE49-F238E27FC236}">
              <a16:creationId xmlns:a16="http://schemas.microsoft.com/office/drawing/2014/main" id="{BE6D8384-5A22-45B3-B3CF-91631316D8E0}"/>
            </a:ext>
          </a:extLst>
        </cdr:cNvPr>
        <cdr:cNvCxnSpPr/>
      </cdr:nvCxnSpPr>
      <cdr:spPr bwMode="auto">
        <a:xfrm xmlns:a="http://schemas.openxmlformats.org/drawingml/2006/main">
          <a:off x="2120280" y="343765"/>
          <a:ext cx="127047" cy="203944"/>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0.57161</cdr:x>
      <cdr:y>0.12814</cdr:y>
    </cdr:from>
    <cdr:to>
      <cdr:x>0.62523</cdr:x>
      <cdr:y>0.18931</cdr:y>
    </cdr:to>
    <cdr:cxnSp macro="">
      <cdr:nvCxnSpPr>
        <cdr:cNvPr id="21" name="直線コネクタ 20">
          <a:extLst xmlns:a="http://schemas.openxmlformats.org/drawingml/2006/main">
            <a:ext uri="{FF2B5EF4-FFF2-40B4-BE49-F238E27FC236}">
              <a16:creationId xmlns:a16="http://schemas.microsoft.com/office/drawing/2014/main" id="{BE6D8384-5A22-45B3-B3CF-91631316D8E0}"/>
            </a:ext>
          </a:extLst>
        </cdr:cNvPr>
        <cdr:cNvCxnSpPr/>
      </cdr:nvCxnSpPr>
      <cdr:spPr bwMode="auto">
        <a:xfrm xmlns:a="http://schemas.openxmlformats.org/drawingml/2006/main" flipV="1">
          <a:off x="2317951" y="390757"/>
          <a:ext cx="217427" cy="186516"/>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userShapes>
</file>

<file path=xl/drawings/drawing39.xml><?xml version="1.0" encoding="utf-8"?>
<xdr:wsDr xmlns:xdr="http://schemas.openxmlformats.org/drawingml/2006/spreadsheetDrawing" xmlns:a="http://schemas.openxmlformats.org/drawingml/2006/main">
  <xdr:twoCellAnchor editAs="oneCell">
    <xdr:from>
      <xdr:col>59</xdr:col>
      <xdr:colOff>331273</xdr:colOff>
      <xdr:row>35</xdr:row>
      <xdr:rowOff>18208</xdr:rowOff>
    </xdr:from>
    <xdr:to>
      <xdr:col>64</xdr:col>
      <xdr:colOff>666050</xdr:colOff>
      <xdr:row>53</xdr:row>
      <xdr:rowOff>122330</xdr:rowOff>
    </xdr:to>
    <xdr:graphicFrame macro="">
      <xdr:nvGraphicFramePr>
        <xdr:cNvPr id="3"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58</xdr:col>
      <xdr:colOff>44823</xdr:colOff>
      <xdr:row>0</xdr:row>
      <xdr:rowOff>17431</xdr:rowOff>
    </xdr:from>
    <xdr:to>
      <xdr:col>66</xdr:col>
      <xdr:colOff>78444</xdr:colOff>
      <xdr:row>19</xdr:row>
      <xdr:rowOff>144976</xdr:rowOff>
    </xdr:to>
    <xdr:graphicFrame macro="">
      <xdr:nvGraphicFramePr>
        <xdr:cNvPr id="11" name="Chart 1">
          <a:extLst>
            <a:ext uri="{FF2B5EF4-FFF2-40B4-BE49-F238E27FC236}">
              <a16:creationId xmlns:a16="http://schemas.microsoft.com/office/drawing/2014/main" id="{EA51884E-E179-4613-97DC-C8F21F3494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59</xdr:col>
      <xdr:colOff>411116</xdr:colOff>
      <xdr:row>19</xdr:row>
      <xdr:rowOff>78054</xdr:rowOff>
    </xdr:from>
    <xdr:to>
      <xdr:col>65</xdr:col>
      <xdr:colOff>31517</xdr:colOff>
      <xdr:row>37</xdr:row>
      <xdr:rowOff>80544</xdr:rowOff>
    </xdr:to>
    <xdr:graphicFrame macro="">
      <xdr:nvGraphicFramePr>
        <xdr:cNvPr id="12" name="Chart 1">
          <a:extLst>
            <a:ext uri="{FF2B5EF4-FFF2-40B4-BE49-F238E27FC236}">
              <a16:creationId xmlns:a16="http://schemas.microsoft.com/office/drawing/2014/main" id="{EF0833CC-85CB-47E4-9BE1-678074D475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64</xdr:col>
      <xdr:colOff>713675</xdr:colOff>
      <xdr:row>0</xdr:row>
      <xdr:rowOff>0</xdr:rowOff>
    </xdr:from>
    <xdr:to>
      <xdr:col>72</xdr:col>
      <xdr:colOff>366292</xdr:colOff>
      <xdr:row>21</xdr:row>
      <xdr:rowOff>66535</xdr:rowOff>
    </xdr:to>
    <xdr:graphicFrame macro="">
      <xdr:nvGraphicFramePr>
        <xdr:cNvPr id="5" name="Chart 1">
          <a:extLst>
            <a:ext uri="{FF2B5EF4-FFF2-40B4-BE49-F238E27FC236}">
              <a16:creationId xmlns:a16="http://schemas.microsoft.com/office/drawing/2014/main" id="{0BB41103-CFAF-4ED9-A223-D7D31CF357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65</xdr:col>
      <xdr:colOff>250032</xdr:colOff>
      <xdr:row>36</xdr:row>
      <xdr:rowOff>44823</xdr:rowOff>
    </xdr:from>
    <xdr:to>
      <xdr:col>70</xdr:col>
      <xdr:colOff>618426</xdr:colOff>
      <xdr:row>54</xdr:row>
      <xdr:rowOff>1</xdr:rowOff>
    </xdr:to>
    <xdr:graphicFrame macro="">
      <xdr:nvGraphicFramePr>
        <xdr:cNvPr id="6" name="Chart 1">
          <a:extLst>
            <a:ext uri="{FF2B5EF4-FFF2-40B4-BE49-F238E27FC236}">
              <a16:creationId xmlns:a16="http://schemas.microsoft.com/office/drawing/2014/main" id="{0140FC87-35E6-4570-B09C-8190AAC5E9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65</xdr:col>
      <xdr:colOff>364191</xdr:colOff>
      <xdr:row>20</xdr:row>
      <xdr:rowOff>34318</xdr:rowOff>
    </xdr:from>
    <xdr:to>
      <xdr:col>70</xdr:col>
      <xdr:colOff>732586</xdr:colOff>
      <xdr:row>37</xdr:row>
      <xdr:rowOff>168790</xdr:rowOff>
    </xdr:to>
    <xdr:graphicFrame macro="">
      <xdr:nvGraphicFramePr>
        <xdr:cNvPr id="9" name="Chart 1">
          <a:extLst>
            <a:ext uri="{FF2B5EF4-FFF2-40B4-BE49-F238E27FC236}">
              <a16:creationId xmlns:a16="http://schemas.microsoft.com/office/drawing/2014/main" id="{5BDF3A33-7FCF-484B-A82D-B6413B344E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0.15933</cdr:x>
      <cdr:y>0</cdr:y>
    </cdr:from>
    <cdr:to>
      <cdr:x>0.79453</cdr:x>
      <cdr:y>0.09912</cdr:y>
    </cdr:to>
    <cdr:sp macro="" textlink="">
      <cdr:nvSpPr>
        <cdr:cNvPr id="3" name="テキスト ボックス 2">
          <a:extLst xmlns:a="http://schemas.openxmlformats.org/drawingml/2006/main">
            <a:ext uri="{FF2B5EF4-FFF2-40B4-BE49-F238E27FC236}">
              <a16:creationId xmlns:a16="http://schemas.microsoft.com/office/drawing/2014/main" id="{07AF5BF1-1B27-4975-8F65-86552D21B742}"/>
            </a:ext>
          </a:extLst>
        </cdr:cNvPr>
        <cdr:cNvSpPr txBox="1"/>
      </cdr:nvSpPr>
      <cdr:spPr>
        <a:xfrm xmlns:a="http://schemas.openxmlformats.org/drawingml/2006/main">
          <a:off x="1267403" y="0"/>
          <a:ext cx="5052714" cy="42318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600" b="1">
              <a:latin typeface="Century" panose="02040604050505020304" pitchFamily="18" charset="0"/>
              <a:ea typeface="+mj-ea"/>
            </a:rPr>
            <a:t>各種温室効果ガス（エネルギー起源</a:t>
          </a:r>
          <a:r>
            <a:rPr lang="en-US" altLang="ja-JP" sz="1600" b="1">
              <a:latin typeface="Century" panose="02040604050505020304" pitchFamily="18" charset="0"/>
              <a:ea typeface="+mj-ea"/>
            </a:rPr>
            <a:t>CO</a:t>
          </a:r>
          <a:r>
            <a:rPr lang="en-US" altLang="ja-JP" sz="1600" b="1" baseline="-10000">
              <a:latin typeface="Century" panose="02040604050505020304" pitchFamily="18" charset="0"/>
              <a:ea typeface="+mj-ea"/>
            </a:rPr>
            <a:t>2</a:t>
          </a:r>
          <a:r>
            <a:rPr lang="ja-JP" altLang="en-US" sz="1600" b="1">
              <a:latin typeface="Century" panose="02040604050505020304" pitchFamily="18" charset="0"/>
              <a:ea typeface="+mj-ea"/>
            </a:rPr>
            <a:t>以外）の排出量</a:t>
          </a:r>
        </a:p>
      </cdr:txBody>
    </cdr:sp>
  </cdr:relSizeAnchor>
  <cdr:relSizeAnchor xmlns:cdr="http://schemas.openxmlformats.org/drawingml/2006/chartDrawing">
    <cdr:from>
      <cdr:x>0.01201</cdr:x>
      <cdr:y>0.31739</cdr:y>
    </cdr:from>
    <cdr:to>
      <cdr:x>0.04925</cdr:x>
      <cdr:y>0.67737</cdr:y>
    </cdr:to>
    <cdr:sp macro="" textlink="">
      <cdr:nvSpPr>
        <cdr:cNvPr id="4" name="テキスト ボックス 1">
          <a:extLst xmlns:a="http://schemas.openxmlformats.org/drawingml/2006/main">
            <a:ext uri="{FF2B5EF4-FFF2-40B4-BE49-F238E27FC236}">
              <a16:creationId xmlns:a16="http://schemas.microsoft.com/office/drawing/2014/main" id="{60D66AAD-157D-4CFD-94E0-66639263930D}"/>
            </a:ext>
          </a:extLst>
        </cdr:cNvPr>
        <cdr:cNvSpPr txBox="1"/>
      </cdr:nvSpPr>
      <cdr:spPr>
        <a:xfrm xmlns:a="http://schemas.openxmlformats.org/drawingml/2006/main" rot="16200000">
          <a:off x="-511593" y="1967391"/>
          <a:ext cx="1536914" cy="31231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200">
              <a:latin typeface="Century" panose="02040604050505020304" pitchFamily="18" charset="0"/>
            </a:rPr>
            <a:t>（百万トン</a:t>
          </a:r>
          <a:r>
            <a:rPr lang="en-US" altLang="ja-JP" sz="1200">
              <a:latin typeface="Century" panose="02040604050505020304" pitchFamily="18" charset="0"/>
            </a:rPr>
            <a:t>CO</a:t>
          </a:r>
          <a:r>
            <a:rPr lang="en-US" altLang="ja-JP" sz="1200" baseline="-25000">
              <a:latin typeface="Century" panose="02040604050505020304" pitchFamily="18" charset="0"/>
            </a:rPr>
            <a:t>2</a:t>
          </a:r>
          <a:r>
            <a:rPr lang="ja-JP" altLang="en-US" sz="1200">
              <a:latin typeface="Century" panose="02040604050505020304" pitchFamily="18" charset="0"/>
            </a:rPr>
            <a:t>換算）</a:t>
          </a:r>
        </a:p>
      </cdr:txBody>
    </cdr:sp>
  </cdr:relSizeAnchor>
  <cdr:relSizeAnchor xmlns:cdr="http://schemas.openxmlformats.org/drawingml/2006/chartDrawing">
    <cdr:from>
      <cdr:x>0.79395</cdr:x>
      <cdr:y>0.88245</cdr:y>
    </cdr:from>
    <cdr:to>
      <cdr:x>0.87125</cdr:x>
      <cdr:y>0.94938</cdr:y>
    </cdr:to>
    <cdr:sp macro="" textlink="">
      <cdr:nvSpPr>
        <cdr:cNvPr id="5" name="テキスト ボックス 1">
          <a:extLst xmlns:a="http://schemas.openxmlformats.org/drawingml/2006/main">
            <a:ext uri="{FF2B5EF4-FFF2-40B4-BE49-F238E27FC236}">
              <a16:creationId xmlns:a16="http://schemas.microsoft.com/office/drawing/2014/main" id="{F1112C6A-52BE-4E3F-8AF8-D8D28B582DAC}"/>
            </a:ext>
          </a:extLst>
        </cdr:cNvPr>
        <cdr:cNvSpPr txBox="1"/>
      </cdr:nvSpPr>
      <cdr:spPr>
        <a:xfrm xmlns:a="http://schemas.openxmlformats.org/drawingml/2006/main">
          <a:off x="6658697" y="3767576"/>
          <a:ext cx="648290" cy="28575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200"/>
            <a:t>（年度）</a:t>
          </a:r>
        </a:p>
      </cdr:txBody>
    </cdr:sp>
  </cdr:relSizeAnchor>
</c:userShapes>
</file>

<file path=xl/drawings/drawing40.xml><?xml version="1.0" encoding="utf-8"?>
<c:userShapes xmlns:c="http://schemas.openxmlformats.org/drawingml/2006/chart">
  <cdr:relSizeAnchor xmlns:cdr="http://schemas.openxmlformats.org/drawingml/2006/chartDrawing">
    <cdr:from>
      <cdr:x>0</cdr:x>
      <cdr:y>0.21975</cdr:y>
    </cdr:from>
    <cdr:to>
      <cdr:x>0</cdr:x>
      <cdr:y>0.2322</cdr:y>
    </cdr:to>
    <cdr:sp macro="" textlink="">
      <cdr:nvSpPr>
        <cdr:cNvPr id="392195" name="Text Box 3">
          <a:extLst xmlns:a="http://schemas.openxmlformats.org/drawingml/2006/main">
            <a:ext uri="{FF2B5EF4-FFF2-40B4-BE49-F238E27FC236}">
              <a16:creationId xmlns:a16="http://schemas.microsoft.com/office/drawing/2014/main" id="{CAF635AE-06F7-40A1-AEEC-AC7AA7C974E9}"/>
            </a:ext>
          </a:extLst>
        </cdr:cNvPr>
        <cdr:cNvSpPr txBox="1">
          <a:spLocks xmlns:a="http://schemas.openxmlformats.org/drawingml/2006/main" noChangeArrowheads="1"/>
        </cdr:cNvSpPr>
      </cdr:nvSpPr>
      <cdr:spPr bwMode="auto">
        <a:xfrm xmlns:a="http://schemas.openxmlformats.org/drawingml/2006/main">
          <a:off x="1" y="791135"/>
          <a:ext cx="1257860" cy="53893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（排水処理、焼却）</a:t>
          </a:r>
        </a:p>
      </cdr:txBody>
    </cdr:sp>
  </cdr:relSizeAnchor>
  <cdr:relSizeAnchor xmlns:cdr="http://schemas.openxmlformats.org/drawingml/2006/chartDrawing">
    <cdr:from>
      <cdr:x>0.67203</cdr:x>
      <cdr:y>0.27195</cdr:y>
    </cdr:from>
    <cdr:to>
      <cdr:x>0.72727</cdr:x>
      <cdr:y>0.30169</cdr:y>
    </cdr:to>
    <cdr:cxnSp macro="">
      <cdr:nvCxnSpPr>
        <cdr:cNvPr id="4" name="直線コネクタ 3">
          <a:extLst xmlns:a="http://schemas.openxmlformats.org/drawingml/2006/main">
            <a:ext uri="{FF2B5EF4-FFF2-40B4-BE49-F238E27FC236}">
              <a16:creationId xmlns:a16="http://schemas.microsoft.com/office/drawing/2014/main" id="{891E99FB-CB2F-4238-AF3A-39620DDD7D90}"/>
            </a:ext>
          </a:extLst>
        </cdr:cNvPr>
        <cdr:cNvCxnSpPr/>
      </cdr:nvCxnSpPr>
      <cdr:spPr bwMode="auto">
        <a:xfrm xmlns:a="http://schemas.openxmlformats.org/drawingml/2006/main" flipH="1">
          <a:off x="2894724" y="1016000"/>
          <a:ext cx="237944" cy="111098"/>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0.31187</cdr:x>
      <cdr:y>0.20603</cdr:y>
    </cdr:from>
    <cdr:to>
      <cdr:x>0.39433</cdr:x>
      <cdr:y>0.24216</cdr:y>
    </cdr:to>
    <cdr:cxnSp macro="">
      <cdr:nvCxnSpPr>
        <cdr:cNvPr id="6" name="直線コネクタ 5">
          <a:extLst xmlns:a="http://schemas.openxmlformats.org/drawingml/2006/main">
            <a:ext uri="{FF2B5EF4-FFF2-40B4-BE49-F238E27FC236}">
              <a16:creationId xmlns:a16="http://schemas.microsoft.com/office/drawing/2014/main" id="{9A78746F-E706-4F6B-BADA-53CBBF90D4EF}"/>
            </a:ext>
          </a:extLst>
        </cdr:cNvPr>
        <cdr:cNvCxnSpPr/>
      </cdr:nvCxnSpPr>
      <cdr:spPr bwMode="auto">
        <a:xfrm xmlns:a="http://schemas.openxmlformats.org/drawingml/2006/main">
          <a:off x="1225794" y="693586"/>
          <a:ext cx="324121" cy="121643"/>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0.17611</cdr:x>
      <cdr:y>0.43642</cdr:y>
    </cdr:from>
    <cdr:to>
      <cdr:x>0.24049</cdr:x>
      <cdr:y>0.46831</cdr:y>
    </cdr:to>
    <cdr:cxnSp macro="">
      <cdr:nvCxnSpPr>
        <cdr:cNvPr id="8" name="直線コネクタ 7">
          <a:extLst xmlns:a="http://schemas.openxmlformats.org/drawingml/2006/main">
            <a:ext uri="{FF2B5EF4-FFF2-40B4-BE49-F238E27FC236}">
              <a16:creationId xmlns:a16="http://schemas.microsoft.com/office/drawing/2014/main" id="{B5249785-2E66-4C55-A4B1-B63487889FF1}"/>
            </a:ext>
          </a:extLst>
        </cdr:cNvPr>
        <cdr:cNvCxnSpPr/>
      </cdr:nvCxnSpPr>
      <cdr:spPr bwMode="auto">
        <a:xfrm xmlns:a="http://schemas.openxmlformats.org/drawingml/2006/main">
          <a:off x="792111" y="1630441"/>
          <a:ext cx="289604" cy="119124"/>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0.23312</cdr:x>
      <cdr:y>0.68706</cdr:y>
    </cdr:from>
    <cdr:to>
      <cdr:x>0.28211</cdr:x>
      <cdr:y>0.72451</cdr:y>
    </cdr:to>
    <cdr:cxnSp macro="">
      <cdr:nvCxnSpPr>
        <cdr:cNvPr id="10" name="直線コネクタ 9">
          <a:extLst xmlns:a="http://schemas.openxmlformats.org/drawingml/2006/main">
            <a:ext uri="{FF2B5EF4-FFF2-40B4-BE49-F238E27FC236}">
              <a16:creationId xmlns:a16="http://schemas.microsoft.com/office/drawing/2014/main" id="{DCAB384D-D508-4392-8AAD-F97CD9938FB8}"/>
            </a:ext>
          </a:extLst>
        </cdr:cNvPr>
        <cdr:cNvCxnSpPr/>
      </cdr:nvCxnSpPr>
      <cdr:spPr bwMode="auto">
        <a:xfrm xmlns:a="http://schemas.openxmlformats.org/drawingml/2006/main" flipV="1">
          <a:off x="1048565" y="2566785"/>
          <a:ext cx="220352" cy="139910"/>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0.34684</cdr:x>
      <cdr:y>0.33924</cdr:y>
    </cdr:from>
    <cdr:to>
      <cdr:x>0.61244</cdr:x>
      <cdr:y>0.66028</cdr:y>
    </cdr:to>
    <cdr:sp macro="" textlink="">
      <cdr:nvSpPr>
        <cdr:cNvPr id="9" name="テキスト ボックス 2">
          <a:extLst xmlns:a="http://schemas.openxmlformats.org/drawingml/2006/main">
            <a:ext uri="{FF2B5EF4-FFF2-40B4-BE49-F238E27FC236}">
              <a16:creationId xmlns:a16="http://schemas.microsoft.com/office/drawing/2014/main" id="{B3C1D6F8-CAFA-44F3-BC9D-DFE1F031DDAF}"/>
            </a:ext>
          </a:extLst>
        </cdr:cNvPr>
        <cdr:cNvSpPr txBox="1"/>
      </cdr:nvSpPr>
      <cdr:spPr>
        <a:xfrm xmlns:a="http://schemas.openxmlformats.org/drawingml/2006/main">
          <a:off x="1363235" y="1140669"/>
          <a:ext cx="1043929" cy="107949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b="1">
              <a:latin typeface="Century" panose="02040604050505020304" pitchFamily="18" charset="0"/>
            </a:rPr>
            <a:t>一酸化二窒素</a:t>
          </a:r>
          <a:endParaRPr kumimoji="1" lang="en-US" altLang="ja-JP" sz="1100" b="1">
            <a:latin typeface="Century" panose="02040604050505020304" pitchFamily="18" charset="0"/>
          </a:endParaRPr>
        </a:p>
        <a:p xmlns:a="http://schemas.openxmlformats.org/drawingml/2006/main">
          <a:pPr algn="ctr"/>
          <a:r>
            <a:rPr kumimoji="1" lang="ja-JP" altLang="en-US" sz="1100" b="1">
              <a:latin typeface="Century" panose="02040604050505020304" pitchFamily="18" charset="0"/>
            </a:rPr>
            <a:t>総排出量</a:t>
          </a:r>
        </a:p>
        <a:p xmlns:a="http://schemas.openxmlformats.org/drawingml/2006/main">
          <a:pPr algn="ctr"/>
          <a:endParaRPr kumimoji="1" lang="en-US" altLang="ja-JP" sz="1200">
            <a:latin typeface="Century" panose="02040604050505020304" pitchFamily="18" charset="0"/>
          </a:endParaRPr>
        </a:p>
        <a:p xmlns:a="http://schemas.openxmlformats.org/drawingml/2006/main">
          <a:pPr algn="ctr"/>
          <a:endParaRPr kumimoji="1" lang="en-US" altLang="ja-JP" sz="1200">
            <a:latin typeface="Century" panose="02040604050505020304" pitchFamily="18" charset="0"/>
          </a:endParaRPr>
        </a:p>
        <a:p xmlns:a="http://schemas.openxmlformats.org/drawingml/2006/main">
          <a:pPr algn="ctr"/>
          <a:r>
            <a:rPr kumimoji="1" lang="ja-JP" altLang="en-US" sz="1100" u="none">
              <a:latin typeface="Century" panose="02040604050505020304" pitchFamily="18" charset="0"/>
            </a:rPr>
            <a:t>（</a:t>
          </a:r>
          <a:r>
            <a:rPr kumimoji="1" lang="en-US" altLang="ja-JP" sz="1100" u="none">
              <a:latin typeface="Century" panose="02040604050505020304" pitchFamily="18" charset="0"/>
            </a:rPr>
            <a:t>CO</a:t>
          </a:r>
          <a:r>
            <a:rPr kumimoji="1" lang="en-US" altLang="ja-JP" sz="800" u="none">
              <a:latin typeface="Century" panose="02040604050505020304" pitchFamily="18" charset="0"/>
            </a:rPr>
            <a:t>2</a:t>
          </a:r>
          <a:r>
            <a:rPr kumimoji="1" lang="ja-JP" altLang="en-US" sz="1100" u="none">
              <a:latin typeface="Century" panose="02040604050505020304" pitchFamily="18" charset="0"/>
            </a:rPr>
            <a:t>換算</a:t>
          </a:r>
          <a:r>
            <a:rPr kumimoji="1" lang="en-US" altLang="ja-JP" sz="1100" u="none">
              <a:latin typeface="Century" panose="02040604050505020304" pitchFamily="18" charset="0"/>
            </a:rPr>
            <a:t>)</a:t>
          </a:r>
          <a:endParaRPr kumimoji="1" lang="ja-JP" altLang="en-US" sz="1100" u="none">
            <a:latin typeface="Century" panose="02040604050505020304" pitchFamily="18" charset="0"/>
          </a:endParaRPr>
        </a:p>
      </cdr:txBody>
    </cdr:sp>
  </cdr:relSizeAnchor>
</c:userShapes>
</file>

<file path=xl/drawings/drawing41.xml><?xml version="1.0" encoding="utf-8"?>
<c:userShapes xmlns:c="http://schemas.openxmlformats.org/drawingml/2006/chart">
  <cdr:relSizeAnchor xmlns:cdr="http://schemas.openxmlformats.org/drawingml/2006/chartDrawing">
    <cdr:from>
      <cdr:x>0</cdr:x>
      <cdr:y>0.21975</cdr:y>
    </cdr:from>
    <cdr:to>
      <cdr:x>0</cdr:x>
      <cdr:y>0.2322</cdr:y>
    </cdr:to>
    <cdr:sp macro="" textlink="">
      <cdr:nvSpPr>
        <cdr:cNvPr id="392195" name="Text Box 3">
          <a:extLst xmlns:a="http://schemas.openxmlformats.org/drawingml/2006/main">
            <a:ext uri="{FF2B5EF4-FFF2-40B4-BE49-F238E27FC236}">
              <a16:creationId xmlns:a16="http://schemas.microsoft.com/office/drawing/2014/main" id="{CAF635AE-06F7-40A1-AEEC-AC7AA7C974E9}"/>
            </a:ext>
          </a:extLst>
        </cdr:cNvPr>
        <cdr:cNvSpPr txBox="1">
          <a:spLocks xmlns:a="http://schemas.openxmlformats.org/drawingml/2006/main" noChangeArrowheads="1"/>
        </cdr:cNvSpPr>
      </cdr:nvSpPr>
      <cdr:spPr bwMode="auto">
        <a:xfrm xmlns:a="http://schemas.openxmlformats.org/drawingml/2006/main">
          <a:off x="1" y="791135"/>
          <a:ext cx="1257860" cy="53893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（排水処理、焼却）</a:t>
          </a:r>
        </a:p>
      </cdr:txBody>
    </cdr:sp>
  </cdr:relSizeAnchor>
  <cdr:relSizeAnchor xmlns:cdr="http://schemas.openxmlformats.org/drawingml/2006/chartDrawing">
    <cdr:from>
      <cdr:x>0.69167</cdr:x>
      <cdr:y>0.28229</cdr:y>
    </cdr:from>
    <cdr:to>
      <cdr:x>0.72292</cdr:x>
      <cdr:y>0.32596</cdr:y>
    </cdr:to>
    <cdr:cxnSp macro="">
      <cdr:nvCxnSpPr>
        <cdr:cNvPr id="4" name="直線コネクタ 3">
          <a:extLst xmlns:a="http://schemas.openxmlformats.org/drawingml/2006/main">
            <a:ext uri="{FF2B5EF4-FFF2-40B4-BE49-F238E27FC236}">
              <a16:creationId xmlns:a16="http://schemas.microsoft.com/office/drawing/2014/main" id="{891E99FB-CB2F-4238-AF3A-39620DDD7D90}"/>
            </a:ext>
          </a:extLst>
        </cdr:cNvPr>
        <cdr:cNvCxnSpPr/>
      </cdr:nvCxnSpPr>
      <cdr:spPr bwMode="auto">
        <a:xfrm xmlns:a="http://schemas.openxmlformats.org/drawingml/2006/main" flipH="1">
          <a:off x="3720373" y="1159187"/>
          <a:ext cx="168068" cy="179310"/>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0.41424</cdr:x>
      <cdr:y>0.16691</cdr:y>
    </cdr:from>
    <cdr:to>
      <cdr:x>0.45106</cdr:x>
      <cdr:y>0.20281</cdr:y>
    </cdr:to>
    <cdr:cxnSp macro="">
      <cdr:nvCxnSpPr>
        <cdr:cNvPr id="6" name="直線コネクタ 5">
          <a:extLst xmlns:a="http://schemas.openxmlformats.org/drawingml/2006/main">
            <a:ext uri="{FF2B5EF4-FFF2-40B4-BE49-F238E27FC236}">
              <a16:creationId xmlns:a16="http://schemas.microsoft.com/office/drawing/2014/main" id="{9A78746F-E706-4F6B-BADA-53CBBF90D4EF}"/>
            </a:ext>
          </a:extLst>
        </cdr:cNvPr>
        <cdr:cNvCxnSpPr/>
      </cdr:nvCxnSpPr>
      <cdr:spPr bwMode="auto">
        <a:xfrm xmlns:a="http://schemas.openxmlformats.org/drawingml/2006/main">
          <a:off x="2253083" y="685038"/>
          <a:ext cx="200261" cy="147334"/>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0.23542</cdr:x>
      <cdr:y>0.36143</cdr:y>
    </cdr:from>
    <cdr:to>
      <cdr:x>0.2625</cdr:x>
      <cdr:y>0.37235</cdr:y>
    </cdr:to>
    <cdr:cxnSp macro="">
      <cdr:nvCxnSpPr>
        <cdr:cNvPr id="8" name="直線コネクタ 7">
          <a:extLst xmlns:a="http://schemas.openxmlformats.org/drawingml/2006/main">
            <a:ext uri="{FF2B5EF4-FFF2-40B4-BE49-F238E27FC236}">
              <a16:creationId xmlns:a16="http://schemas.microsoft.com/office/drawing/2014/main" id="{B5249785-2E66-4C55-A4B1-B63487889FF1}"/>
            </a:ext>
          </a:extLst>
        </cdr:cNvPr>
        <cdr:cNvCxnSpPr/>
      </cdr:nvCxnSpPr>
      <cdr:spPr bwMode="auto">
        <a:xfrm xmlns:a="http://schemas.openxmlformats.org/drawingml/2006/main">
          <a:off x="1266265" y="1484157"/>
          <a:ext cx="145677" cy="44823"/>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0.22917</cdr:x>
      <cdr:y>0.6889</cdr:y>
    </cdr:from>
    <cdr:to>
      <cdr:x>0.25417</cdr:x>
      <cdr:y>0.69982</cdr:y>
    </cdr:to>
    <cdr:cxnSp macro="">
      <cdr:nvCxnSpPr>
        <cdr:cNvPr id="10" name="直線コネクタ 9">
          <a:extLst xmlns:a="http://schemas.openxmlformats.org/drawingml/2006/main">
            <a:ext uri="{FF2B5EF4-FFF2-40B4-BE49-F238E27FC236}">
              <a16:creationId xmlns:a16="http://schemas.microsoft.com/office/drawing/2014/main" id="{DCAB384D-D508-4392-8AAD-F97CD9938FB8}"/>
            </a:ext>
          </a:extLst>
        </cdr:cNvPr>
        <cdr:cNvCxnSpPr/>
      </cdr:nvCxnSpPr>
      <cdr:spPr bwMode="auto">
        <a:xfrm xmlns:a="http://schemas.openxmlformats.org/drawingml/2006/main" flipV="1">
          <a:off x="1232648" y="2828862"/>
          <a:ext cx="134470" cy="44824"/>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0.32615</cdr:x>
      <cdr:y>0.433</cdr:y>
    </cdr:from>
    <cdr:to>
      <cdr:x>0.65503</cdr:x>
      <cdr:y>0.67325</cdr:y>
    </cdr:to>
    <cdr:sp macro="" textlink="">
      <cdr:nvSpPr>
        <cdr:cNvPr id="9" name="テキスト ボックス 2">
          <a:extLst xmlns:a="http://schemas.openxmlformats.org/drawingml/2006/main">
            <a:ext uri="{FF2B5EF4-FFF2-40B4-BE49-F238E27FC236}">
              <a16:creationId xmlns:a16="http://schemas.microsoft.com/office/drawing/2014/main" id="{B3C1D6F8-CAFA-44F3-BC9D-DFE1F031DDAF}"/>
            </a:ext>
          </a:extLst>
        </cdr:cNvPr>
        <cdr:cNvSpPr txBox="1"/>
      </cdr:nvSpPr>
      <cdr:spPr>
        <a:xfrm xmlns:a="http://schemas.openxmlformats.org/drawingml/2006/main">
          <a:off x="1773949" y="1777133"/>
          <a:ext cx="1788797" cy="98603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200" b="1">
              <a:latin typeface="Century" panose="02040604050505020304" pitchFamily="18" charset="0"/>
            </a:rPr>
            <a:t>一酸化二窒素</a:t>
          </a:r>
          <a:r>
            <a:rPr kumimoji="1" lang="ja-JP" altLang="en-US" sz="1200" b="1" baseline="0">
              <a:latin typeface="Century" panose="02040604050505020304" pitchFamily="18" charset="0"/>
            </a:rPr>
            <a:t> </a:t>
          </a:r>
          <a:r>
            <a:rPr kumimoji="1" lang="ja-JP" altLang="en-US" sz="1200" b="1">
              <a:latin typeface="Century" panose="02040604050505020304" pitchFamily="18" charset="0"/>
            </a:rPr>
            <a:t>総排出量</a:t>
          </a:r>
        </a:p>
        <a:p xmlns:a="http://schemas.openxmlformats.org/drawingml/2006/main">
          <a:pPr algn="ctr"/>
          <a:endParaRPr kumimoji="1" lang="en-US" altLang="ja-JP" sz="1600">
            <a:latin typeface="Century" panose="02040604050505020304" pitchFamily="18" charset="0"/>
          </a:endParaRPr>
        </a:p>
        <a:p xmlns:a="http://schemas.openxmlformats.org/drawingml/2006/main">
          <a:pPr algn="ctr"/>
          <a:endParaRPr kumimoji="1" lang="en-US" altLang="ja-JP" sz="1600">
            <a:latin typeface="Century" panose="02040604050505020304" pitchFamily="18" charset="0"/>
          </a:endParaRPr>
        </a:p>
        <a:p xmlns:a="http://schemas.openxmlformats.org/drawingml/2006/main">
          <a:pPr algn="ctr"/>
          <a:r>
            <a:rPr kumimoji="1" lang="ja-JP" altLang="en-US" sz="1100">
              <a:latin typeface="Century" panose="02040604050505020304" pitchFamily="18" charset="0"/>
            </a:rPr>
            <a:t>（</a:t>
          </a:r>
          <a:r>
            <a:rPr kumimoji="1" lang="en-US" altLang="ja-JP" sz="1200">
              <a:latin typeface="Century" panose="02040604050505020304" pitchFamily="18" charset="0"/>
            </a:rPr>
            <a:t>CO</a:t>
          </a:r>
          <a:r>
            <a:rPr kumimoji="1" lang="en-US" altLang="ja-JP" sz="800">
              <a:latin typeface="Century" panose="02040604050505020304" pitchFamily="18" charset="0"/>
            </a:rPr>
            <a:t>2</a:t>
          </a:r>
          <a:r>
            <a:rPr kumimoji="1" lang="ja-JP" altLang="en-US" sz="1200">
              <a:latin typeface="Century" panose="02040604050505020304" pitchFamily="18" charset="0"/>
            </a:rPr>
            <a:t>換算</a:t>
          </a:r>
          <a:r>
            <a:rPr kumimoji="1" lang="en-US" altLang="ja-JP" sz="1100">
              <a:latin typeface="Century" panose="02040604050505020304" pitchFamily="18" charset="0"/>
            </a:rPr>
            <a:t>)</a:t>
          </a:r>
          <a:endParaRPr kumimoji="1" lang="ja-JP" altLang="en-US" sz="1100">
            <a:latin typeface="Century" panose="02040604050505020304" pitchFamily="18" charset="0"/>
          </a:endParaRPr>
        </a:p>
      </cdr:txBody>
    </cdr:sp>
  </cdr:relSizeAnchor>
</c:userShapes>
</file>

<file path=xl/drawings/drawing42.xml><?xml version="1.0" encoding="utf-8"?>
<c:userShapes xmlns:c="http://schemas.openxmlformats.org/drawingml/2006/chart">
  <cdr:relSizeAnchor xmlns:cdr="http://schemas.openxmlformats.org/drawingml/2006/chartDrawing">
    <cdr:from>
      <cdr:x>0</cdr:x>
      <cdr:y>0.21975</cdr:y>
    </cdr:from>
    <cdr:to>
      <cdr:x>0</cdr:x>
      <cdr:y>0.2322</cdr:y>
    </cdr:to>
    <cdr:sp macro="" textlink="">
      <cdr:nvSpPr>
        <cdr:cNvPr id="392195" name="Text Box 3">
          <a:extLst xmlns:a="http://schemas.openxmlformats.org/drawingml/2006/main">
            <a:ext uri="{FF2B5EF4-FFF2-40B4-BE49-F238E27FC236}">
              <a16:creationId xmlns:a16="http://schemas.microsoft.com/office/drawing/2014/main" id="{CAF635AE-06F7-40A1-AEEC-AC7AA7C974E9}"/>
            </a:ext>
          </a:extLst>
        </cdr:cNvPr>
        <cdr:cNvSpPr txBox="1">
          <a:spLocks xmlns:a="http://schemas.openxmlformats.org/drawingml/2006/main" noChangeArrowheads="1"/>
        </cdr:cNvSpPr>
      </cdr:nvSpPr>
      <cdr:spPr bwMode="auto">
        <a:xfrm xmlns:a="http://schemas.openxmlformats.org/drawingml/2006/main">
          <a:off x="1" y="791135"/>
          <a:ext cx="1257860" cy="53893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（排水処理、焼却）</a:t>
          </a:r>
        </a:p>
      </cdr:txBody>
    </cdr:sp>
  </cdr:relSizeAnchor>
  <cdr:relSizeAnchor xmlns:cdr="http://schemas.openxmlformats.org/drawingml/2006/chartDrawing">
    <cdr:from>
      <cdr:x>0.67203</cdr:x>
      <cdr:y>0.27195</cdr:y>
    </cdr:from>
    <cdr:to>
      <cdr:x>0.72727</cdr:x>
      <cdr:y>0.30169</cdr:y>
    </cdr:to>
    <cdr:cxnSp macro="">
      <cdr:nvCxnSpPr>
        <cdr:cNvPr id="4" name="直線コネクタ 3">
          <a:extLst xmlns:a="http://schemas.openxmlformats.org/drawingml/2006/main">
            <a:ext uri="{FF2B5EF4-FFF2-40B4-BE49-F238E27FC236}">
              <a16:creationId xmlns:a16="http://schemas.microsoft.com/office/drawing/2014/main" id="{891E99FB-CB2F-4238-AF3A-39620DDD7D90}"/>
            </a:ext>
          </a:extLst>
        </cdr:cNvPr>
        <cdr:cNvCxnSpPr/>
      </cdr:nvCxnSpPr>
      <cdr:spPr bwMode="auto">
        <a:xfrm xmlns:a="http://schemas.openxmlformats.org/drawingml/2006/main" flipH="1">
          <a:off x="2894724" y="1016000"/>
          <a:ext cx="237944" cy="111098"/>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0.36876</cdr:x>
      <cdr:y>0.17302</cdr:y>
    </cdr:from>
    <cdr:to>
      <cdr:x>0.42141</cdr:x>
      <cdr:y>0.21746</cdr:y>
    </cdr:to>
    <cdr:cxnSp macro="">
      <cdr:nvCxnSpPr>
        <cdr:cNvPr id="6" name="直線コネクタ 5">
          <a:extLst xmlns:a="http://schemas.openxmlformats.org/drawingml/2006/main">
            <a:ext uri="{FF2B5EF4-FFF2-40B4-BE49-F238E27FC236}">
              <a16:creationId xmlns:a16="http://schemas.microsoft.com/office/drawing/2014/main" id="{9A78746F-E706-4F6B-BADA-53CBBF90D4EF}"/>
            </a:ext>
          </a:extLst>
        </cdr:cNvPr>
        <cdr:cNvCxnSpPr/>
      </cdr:nvCxnSpPr>
      <cdr:spPr bwMode="auto">
        <a:xfrm xmlns:a="http://schemas.openxmlformats.org/drawingml/2006/main">
          <a:off x="1458165" y="564883"/>
          <a:ext cx="208225" cy="145079"/>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0.18165</cdr:x>
      <cdr:y>0.3798</cdr:y>
    </cdr:from>
    <cdr:to>
      <cdr:x>0.24603</cdr:x>
      <cdr:y>0.41169</cdr:y>
    </cdr:to>
    <cdr:cxnSp macro="">
      <cdr:nvCxnSpPr>
        <cdr:cNvPr id="8" name="直線コネクタ 7">
          <a:extLst xmlns:a="http://schemas.openxmlformats.org/drawingml/2006/main">
            <a:ext uri="{FF2B5EF4-FFF2-40B4-BE49-F238E27FC236}">
              <a16:creationId xmlns:a16="http://schemas.microsoft.com/office/drawing/2014/main" id="{B5249785-2E66-4C55-A4B1-B63487889FF1}"/>
            </a:ext>
          </a:extLst>
        </cdr:cNvPr>
        <cdr:cNvCxnSpPr/>
      </cdr:nvCxnSpPr>
      <cdr:spPr bwMode="auto">
        <a:xfrm xmlns:a="http://schemas.openxmlformats.org/drawingml/2006/main">
          <a:off x="734942" y="1277728"/>
          <a:ext cx="260478" cy="107286"/>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0.23312</cdr:x>
      <cdr:y>0.68706</cdr:y>
    </cdr:from>
    <cdr:to>
      <cdr:x>0.28211</cdr:x>
      <cdr:y>0.72451</cdr:y>
    </cdr:to>
    <cdr:cxnSp macro="">
      <cdr:nvCxnSpPr>
        <cdr:cNvPr id="10" name="直線コネクタ 9">
          <a:extLst xmlns:a="http://schemas.openxmlformats.org/drawingml/2006/main">
            <a:ext uri="{FF2B5EF4-FFF2-40B4-BE49-F238E27FC236}">
              <a16:creationId xmlns:a16="http://schemas.microsoft.com/office/drawing/2014/main" id="{DCAB384D-D508-4392-8AAD-F97CD9938FB8}"/>
            </a:ext>
          </a:extLst>
        </cdr:cNvPr>
        <cdr:cNvCxnSpPr/>
      </cdr:nvCxnSpPr>
      <cdr:spPr bwMode="auto">
        <a:xfrm xmlns:a="http://schemas.openxmlformats.org/drawingml/2006/main" flipV="1">
          <a:off x="1048565" y="2566785"/>
          <a:ext cx="220352" cy="139910"/>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0.35241</cdr:x>
      <cdr:y>0.35225</cdr:y>
    </cdr:from>
    <cdr:to>
      <cdr:x>0.61867</cdr:x>
      <cdr:y>0.66413</cdr:y>
    </cdr:to>
    <cdr:sp macro="" textlink="">
      <cdr:nvSpPr>
        <cdr:cNvPr id="9" name="テキスト ボックス 2">
          <a:extLst xmlns:a="http://schemas.openxmlformats.org/drawingml/2006/main">
            <a:ext uri="{FF2B5EF4-FFF2-40B4-BE49-F238E27FC236}">
              <a16:creationId xmlns:a16="http://schemas.microsoft.com/office/drawing/2014/main" id="{B3C1D6F8-CAFA-44F3-BC9D-DFE1F031DDAF}"/>
            </a:ext>
          </a:extLst>
        </cdr:cNvPr>
        <cdr:cNvSpPr txBox="1"/>
      </cdr:nvSpPr>
      <cdr:spPr>
        <a:xfrm xmlns:a="http://schemas.openxmlformats.org/drawingml/2006/main">
          <a:off x="1393545" y="1150031"/>
          <a:ext cx="1052840" cy="101822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b="1">
              <a:latin typeface="Century" panose="02040604050505020304" pitchFamily="18" charset="0"/>
            </a:rPr>
            <a:t>一酸化二窒素</a:t>
          </a:r>
          <a:endParaRPr kumimoji="1" lang="en-US" altLang="ja-JP" sz="1100" b="1">
            <a:latin typeface="Century" panose="02040604050505020304" pitchFamily="18" charset="0"/>
          </a:endParaRPr>
        </a:p>
        <a:p xmlns:a="http://schemas.openxmlformats.org/drawingml/2006/main">
          <a:pPr algn="ctr"/>
          <a:r>
            <a:rPr kumimoji="1" lang="ja-JP" altLang="en-US" sz="1100" b="1">
              <a:latin typeface="Century" panose="02040604050505020304" pitchFamily="18" charset="0"/>
            </a:rPr>
            <a:t>総排出量</a:t>
          </a:r>
        </a:p>
        <a:p xmlns:a="http://schemas.openxmlformats.org/drawingml/2006/main">
          <a:pPr algn="ctr"/>
          <a:endParaRPr kumimoji="1" lang="en-US" altLang="ja-JP" sz="1200">
            <a:latin typeface="Century" panose="02040604050505020304" pitchFamily="18" charset="0"/>
          </a:endParaRPr>
        </a:p>
        <a:p xmlns:a="http://schemas.openxmlformats.org/drawingml/2006/main">
          <a:pPr algn="ctr"/>
          <a:endParaRPr kumimoji="1" lang="en-US" altLang="ja-JP" sz="1200">
            <a:latin typeface="Century" panose="02040604050505020304" pitchFamily="18" charset="0"/>
          </a:endParaRPr>
        </a:p>
        <a:p xmlns:a="http://schemas.openxmlformats.org/drawingml/2006/main">
          <a:pPr algn="ctr"/>
          <a:r>
            <a:rPr kumimoji="1" lang="ja-JP" altLang="en-US" sz="1100" u="none">
              <a:latin typeface="Century" panose="02040604050505020304" pitchFamily="18" charset="0"/>
            </a:rPr>
            <a:t>（</a:t>
          </a:r>
          <a:r>
            <a:rPr kumimoji="1" lang="en-US" altLang="ja-JP" sz="1100" u="none">
              <a:latin typeface="Century" panose="02040604050505020304" pitchFamily="18" charset="0"/>
            </a:rPr>
            <a:t>CO</a:t>
          </a:r>
          <a:r>
            <a:rPr kumimoji="1" lang="en-US" altLang="ja-JP" sz="800" u="none">
              <a:latin typeface="Century" panose="02040604050505020304" pitchFamily="18" charset="0"/>
            </a:rPr>
            <a:t>2</a:t>
          </a:r>
          <a:r>
            <a:rPr kumimoji="1" lang="ja-JP" altLang="en-US" sz="1100" u="none">
              <a:latin typeface="Century" panose="02040604050505020304" pitchFamily="18" charset="0"/>
            </a:rPr>
            <a:t>換算</a:t>
          </a:r>
          <a:r>
            <a:rPr kumimoji="1" lang="en-US" altLang="ja-JP" sz="1100" u="none">
              <a:latin typeface="Century" panose="02040604050505020304" pitchFamily="18" charset="0"/>
            </a:rPr>
            <a:t>)</a:t>
          </a:r>
          <a:endParaRPr kumimoji="1" lang="ja-JP" altLang="en-US" sz="1100" u="none">
            <a:latin typeface="Century" panose="02040604050505020304" pitchFamily="18" charset="0"/>
          </a:endParaRPr>
        </a:p>
      </cdr:txBody>
    </cdr:sp>
  </cdr:relSizeAnchor>
</c:userShapes>
</file>

<file path=xl/drawings/drawing43.xml><?xml version="1.0" encoding="utf-8"?>
<c:userShapes xmlns:c="http://schemas.openxmlformats.org/drawingml/2006/chart">
  <cdr:relSizeAnchor xmlns:cdr="http://schemas.openxmlformats.org/drawingml/2006/chartDrawing">
    <cdr:from>
      <cdr:x>0.22077</cdr:x>
      <cdr:y>0.33093</cdr:y>
    </cdr:from>
    <cdr:to>
      <cdr:x>0.26508</cdr:x>
      <cdr:y>0.35644</cdr:y>
    </cdr:to>
    <cdr:cxnSp macro="">
      <cdr:nvCxnSpPr>
        <cdr:cNvPr id="9" name="直線コネクタ 8">
          <a:extLst xmlns:a="http://schemas.openxmlformats.org/drawingml/2006/main">
            <a:ext uri="{FF2B5EF4-FFF2-40B4-BE49-F238E27FC236}">
              <a16:creationId xmlns:a16="http://schemas.microsoft.com/office/drawing/2014/main" id="{872C4111-74BA-4D1C-ACBA-B4D59C6C393E}"/>
            </a:ext>
          </a:extLst>
        </cdr:cNvPr>
        <cdr:cNvCxnSpPr/>
      </cdr:nvCxnSpPr>
      <cdr:spPr bwMode="auto">
        <a:xfrm xmlns:a="http://schemas.openxmlformats.org/drawingml/2006/main" flipH="1" flipV="1">
          <a:off x="1227043" y="1416844"/>
          <a:ext cx="246314" cy="109203"/>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0.6995</cdr:x>
      <cdr:y>0.292</cdr:y>
    </cdr:from>
    <cdr:to>
      <cdr:x>0.74131</cdr:x>
      <cdr:y>0.33089</cdr:y>
    </cdr:to>
    <cdr:cxnSp macro="">
      <cdr:nvCxnSpPr>
        <cdr:cNvPr id="24" name="直線コネクタ 23">
          <a:extLst xmlns:a="http://schemas.openxmlformats.org/drawingml/2006/main">
            <a:ext uri="{FF2B5EF4-FFF2-40B4-BE49-F238E27FC236}">
              <a16:creationId xmlns:a16="http://schemas.microsoft.com/office/drawing/2014/main" id="{0EBA8BE8-9627-4528-9CA8-299BBF2FA1F0}"/>
            </a:ext>
          </a:extLst>
        </cdr:cNvPr>
        <cdr:cNvCxnSpPr/>
      </cdr:nvCxnSpPr>
      <cdr:spPr bwMode="auto">
        <a:xfrm xmlns:a="http://schemas.openxmlformats.org/drawingml/2006/main" flipV="1">
          <a:off x="3887911" y="1250156"/>
          <a:ext cx="232351" cy="166518"/>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0.34733</cdr:x>
      <cdr:y>0.4341</cdr:y>
    </cdr:from>
    <cdr:to>
      <cdr:x>0.59992</cdr:x>
      <cdr:y>0.6421</cdr:y>
    </cdr:to>
    <cdr:sp macro="" textlink="">
      <cdr:nvSpPr>
        <cdr:cNvPr id="2" name="テキスト ボックス 1">
          <a:extLst xmlns:a="http://schemas.openxmlformats.org/drawingml/2006/main">
            <a:ext uri="{FF2B5EF4-FFF2-40B4-BE49-F238E27FC236}">
              <a16:creationId xmlns:a16="http://schemas.microsoft.com/office/drawing/2014/main" id="{E34B90BA-A953-4EA7-90C1-6FB0202475BB}"/>
            </a:ext>
          </a:extLst>
        </cdr:cNvPr>
        <cdr:cNvSpPr txBox="1"/>
      </cdr:nvSpPr>
      <cdr:spPr>
        <a:xfrm xmlns:a="http://schemas.openxmlformats.org/drawingml/2006/main">
          <a:off x="1930509" y="1858524"/>
          <a:ext cx="1403941" cy="8905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atin typeface="Century" panose="02040604050505020304" pitchFamily="18" charset="0"/>
            </a:rPr>
            <a:t>N</a:t>
          </a:r>
          <a:r>
            <a:rPr lang="en-US" altLang="ja-JP" sz="1400" b="1" baseline="-10000">
              <a:latin typeface="Century" panose="02040604050505020304" pitchFamily="18" charset="0"/>
            </a:rPr>
            <a:t>2</a:t>
          </a:r>
          <a:r>
            <a:rPr lang="en-US" altLang="ja-JP" sz="1400" b="1">
              <a:latin typeface="Century" panose="02040604050505020304" pitchFamily="18" charset="0"/>
            </a:rPr>
            <a:t>O</a:t>
          </a:r>
          <a:r>
            <a:rPr lang="en-US" altLang="ja-JP" sz="1400">
              <a:latin typeface="Century" panose="02040604050505020304" pitchFamily="18" charset="0"/>
            </a:rPr>
            <a:t> emissions</a:t>
          </a:r>
        </a:p>
        <a:p xmlns:a="http://schemas.openxmlformats.org/drawingml/2006/main">
          <a:pPr algn="ctr"/>
          <a:endParaRPr lang="en-US" altLang="ja-JP" sz="1800">
            <a:latin typeface="Century" panose="02040604050505020304" pitchFamily="18" charset="0"/>
          </a:endParaRPr>
        </a:p>
        <a:p xmlns:a="http://schemas.openxmlformats.org/drawingml/2006/main">
          <a:pPr algn="r"/>
          <a:r>
            <a:rPr lang="en-US" altLang="ja-JP" sz="1200">
              <a:latin typeface="Century" panose="02040604050505020304" pitchFamily="18" charset="0"/>
            </a:rPr>
            <a:t>Mt CO</a:t>
          </a:r>
          <a:r>
            <a:rPr lang="en-US" altLang="ja-JP" sz="1200" baseline="-25000">
              <a:latin typeface="Century" panose="02040604050505020304" pitchFamily="18" charset="0"/>
            </a:rPr>
            <a:t>2</a:t>
          </a:r>
          <a:r>
            <a:rPr lang="en-US" altLang="ja-JP" sz="1200">
              <a:latin typeface="Century" panose="02040604050505020304" pitchFamily="18" charset="0"/>
            </a:rPr>
            <a:t> eq.</a:t>
          </a:r>
          <a:endParaRPr lang="ja-JP" altLang="en-US" sz="1200">
            <a:latin typeface="Century" panose="02040604050505020304" pitchFamily="18" charset="0"/>
          </a:endParaRPr>
        </a:p>
      </cdr:txBody>
    </cdr:sp>
  </cdr:relSizeAnchor>
  <cdr:relSizeAnchor xmlns:cdr="http://schemas.openxmlformats.org/drawingml/2006/chartDrawing">
    <cdr:from>
      <cdr:x>0.41778</cdr:x>
      <cdr:y>0.16605</cdr:y>
    </cdr:from>
    <cdr:to>
      <cdr:x>0.44655</cdr:x>
      <cdr:y>0.20116</cdr:y>
    </cdr:to>
    <cdr:cxnSp macro="">
      <cdr:nvCxnSpPr>
        <cdr:cNvPr id="13" name="直線コネクタ 12">
          <a:extLst xmlns:a="http://schemas.openxmlformats.org/drawingml/2006/main">
            <a:ext uri="{FF2B5EF4-FFF2-40B4-BE49-F238E27FC236}">
              <a16:creationId xmlns:a16="http://schemas.microsoft.com/office/drawing/2014/main" id="{BE6D8384-5A22-45B3-B3CF-91631316D8E0}"/>
            </a:ext>
          </a:extLst>
        </cdr:cNvPr>
        <cdr:cNvCxnSpPr/>
      </cdr:nvCxnSpPr>
      <cdr:spPr bwMode="auto">
        <a:xfrm xmlns:a="http://schemas.openxmlformats.org/drawingml/2006/main">
          <a:off x="2322074" y="730701"/>
          <a:ext cx="159907" cy="154498"/>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0.26708</cdr:x>
      <cdr:y>0.73789</cdr:y>
    </cdr:from>
    <cdr:to>
      <cdr:x>0.30021</cdr:x>
      <cdr:y>0.78063</cdr:y>
    </cdr:to>
    <cdr:cxnSp macro="">
      <cdr:nvCxnSpPr>
        <cdr:cNvPr id="12" name="直線コネクタ 11">
          <a:extLst xmlns:a="http://schemas.openxmlformats.org/drawingml/2006/main">
            <a:ext uri="{FF2B5EF4-FFF2-40B4-BE49-F238E27FC236}">
              <a16:creationId xmlns:a16="http://schemas.microsoft.com/office/drawing/2014/main" id="{4367ECA9-8B01-4F54-B324-4948EE1B9A1D}"/>
            </a:ext>
          </a:extLst>
        </cdr:cNvPr>
        <cdr:cNvCxnSpPr/>
      </cdr:nvCxnSpPr>
      <cdr:spPr bwMode="auto">
        <a:xfrm xmlns:a="http://schemas.openxmlformats.org/drawingml/2006/main" flipH="1">
          <a:off x="1445560" y="2902321"/>
          <a:ext cx="179293" cy="168088"/>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userShapes>
</file>

<file path=xl/drawings/drawing44.xml><?xml version="1.0" encoding="utf-8"?>
<c:userShapes xmlns:c="http://schemas.openxmlformats.org/drawingml/2006/chart">
  <cdr:relSizeAnchor xmlns:cdr="http://schemas.openxmlformats.org/drawingml/2006/chartDrawing">
    <cdr:from>
      <cdr:x>0.25811</cdr:x>
      <cdr:y>0.34131</cdr:y>
    </cdr:from>
    <cdr:to>
      <cdr:x>0.32264</cdr:x>
      <cdr:y>0.40422</cdr:y>
    </cdr:to>
    <cdr:cxnSp macro="">
      <cdr:nvCxnSpPr>
        <cdr:cNvPr id="9" name="直線コネクタ 8">
          <a:extLst xmlns:a="http://schemas.openxmlformats.org/drawingml/2006/main">
            <a:ext uri="{FF2B5EF4-FFF2-40B4-BE49-F238E27FC236}">
              <a16:creationId xmlns:a16="http://schemas.microsoft.com/office/drawing/2014/main" id="{872C4111-74BA-4D1C-ACBA-B4D59C6C393E}"/>
            </a:ext>
          </a:extLst>
        </cdr:cNvPr>
        <cdr:cNvCxnSpPr/>
      </cdr:nvCxnSpPr>
      <cdr:spPr bwMode="auto">
        <a:xfrm xmlns:a="http://schemas.openxmlformats.org/drawingml/2006/main" flipH="1" flipV="1">
          <a:off x="1047755" y="1098163"/>
          <a:ext cx="261932" cy="202420"/>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0.68627</cdr:x>
      <cdr:y>0.25347</cdr:y>
    </cdr:from>
    <cdr:to>
      <cdr:x>0.71148</cdr:x>
      <cdr:y>0.28472</cdr:y>
    </cdr:to>
    <cdr:cxnSp macro="">
      <cdr:nvCxnSpPr>
        <cdr:cNvPr id="24" name="直線コネクタ 23">
          <a:extLst xmlns:a="http://schemas.openxmlformats.org/drawingml/2006/main">
            <a:ext uri="{FF2B5EF4-FFF2-40B4-BE49-F238E27FC236}">
              <a16:creationId xmlns:a16="http://schemas.microsoft.com/office/drawing/2014/main" id="{0EBA8BE8-9627-4528-9CA8-299BBF2FA1F0}"/>
            </a:ext>
          </a:extLst>
        </cdr:cNvPr>
        <cdr:cNvCxnSpPr/>
      </cdr:nvCxnSpPr>
      <cdr:spPr bwMode="auto">
        <a:xfrm xmlns:a="http://schemas.openxmlformats.org/drawingml/2006/main" flipH="1">
          <a:off x="2745440" y="818029"/>
          <a:ext cx="100853" cy="100853"/>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0.38334</cdr:x>
      <cdr:y>0.40625</cdr:y>
    </cdr:from>
    <cdr:to>
      <cdr:x>0.68414</cdr:x>
      <cdr:y>0.63399</cdr:y>
    </cdr:to>
    <cdr:sp macro="" textlink="">
      <cdr:nvSpPr>
        <cdr:cNvPr id="2" name="テキスト ボックス 1">
          <a:extLst xmlns:a="http://schemas.openxmlformats.org/drawingml/2006/main">
            <a:ext uri="{FF2B5EF4-FFF2-40B4-BE49-F238E27FC236}">
              <a16:creationId xmlns:a16="http://schemas.microsoft.com/office/drawing/2014/main" id="{E34B90BA-A953-4EA7-90C1-6FB0202475BB}"/>
            </a:ext>
          </a:extLst>
        </cdr:cNvPr>
        <cdr:cNvSpPr txBox="1"/>
      </cdr:nvSpPr>
      <cdr:spPr>
        <a:xfrm xmlns:a="http://schemas.openxmlformats.org/drawingml/2006/main">
          <a:off x="1556086" y="1307105"/>
          <a:ext cx="1221046" cy="7327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Century" panose="02040604050505020304" pitchFamily="18" charset="0"/>
            </a:rPr>
            <a:t>N</a:t>
          </a:r>
          <a:r>
            <a:rPr lang="en-US" altLang="ja-JP" sz="1200" b="1" baseline="-10000">
              <a:latin typeface="Century" panose="02040604050505020304" pitchFamily="18" charset="0"/>
            </a:rPr>
            <a:t>2</a:t>
          </a:r>
          <a:r>
            <a:rPr lang="en-US" altLang="ja-JP" sz="1200" b="1">
              <a:latin typeface="Century" panose="02040604050505020304" pitchFamily="18" charset="0"/>
            </a:rPr>
            <a:t>O</a:t>
          </a:r>
          <a:r>
            <a:rPr lang="en-US" altLang="ja-JP" sz="1200">
              <a:latin typeface="Century" panose="02040604050505020304" pitchFamily="18" charset="0"/>
            </a:rPr>
            <a:t> emissions</a:t>
          </a:r>
        </a:p>
        <a:p xmlns:a="http://schemas.openxmlformats.org/drawingml/2006/main">
          <a:pPr algn="ctr"/>
          <a:endParaRPr lang="en-US" altLang="ja-JP" sz="1400">
            <a:latin typeface="Century" panose="02040604050505020304" pitchFamily="18" charset="0"/>
          </a:endParaRPr>
        </a:p>
        <a:p xmlns:a="http://schemas.openxmlformats.org/drawingml/2006/main">
          <a:pPr algn="r"/>
          <a:r>
            <a:rPr lang="en-US" altLang="ja-JP" sz="1050">
              <a:latin typeface="Century" panose="02040604050505020304" pitchFamily="18" charset="0"/>
            </a:rPr>
            <a:t>Mt CO</a:t>
          </a:r>
          <a:r>
            <a:rPr lang="en-US" altLang="ja-JP" sz="1050" baseline="-25000">
              <a:latin typeface="Century" panose="02040604050505020304" pitchFamily="18" charset="0"/>
            </a:rPr>
            <a:t>2</a:t>
          </a:r>
          <a:r>
            <a:rPr lang="en-US" altLang="ja-JP" sz="1050">
              <a:latin typeface="Century" panose="02040604050505020304" pitchFamily="18" charset="0"/>
            </a:rPr>
            <a:t> eq.</a:t>
          </a:r>
          <a:endParaRPr lang="ja-JP" altLang="en-US" sz="1050">
            <a:latin typeface="Century" panose="02040604050505020304" pitchFamily="18" charset="0"/>
          </a:endParaRPr>
        </a:p>
      </cdr:txBody>
    </cdr:sp>
  </cdr:relSizeAnchor>
  <cdr:relSizeAnchor xmlns:cdr="http://schemas.openxmlformats.org/drawingml/2006/chartDrawing">
    <cdr:from>
      <cdr:x>0.40431</cdr:x>
      <cdr:y>0.19369</cdr:y>
    </cdr:from>
    <cdr:to>
      <cdr:x>0.4237</cdr:x>
      <cdr:y>0.24079</cdr:y>
    </cdr:to>
    <cdr:cxnSp macro="">
      <cdr:nvCxnSpPr>
        <cdr:cNvPr id="13" name="直線コネクタ 12">
          <a:extLst xmlns:a="http://schemas.openxmlformats.org/drawingml/2006/main">
            <a:ext uri="{FF2B5EF4-FFF2-40B4-BE49-F238E27FC236}">
              <a16:creationId xmlns:a16="http://schemas.microsoft.com/office/drawing/2014/main" id="{BE6D8384-5A22-45B3-B3CF-91631316D8E0}"/>
            </a:ext>
          </a:extLst>
        </cdr:cNvPr>
        <cdr:cNvCxnSpPr/>
      </cdr:nvCxnSpPr>
      <cdr:spPr bwMode="auto">
        <a:xfrm xmlns:a="http://schemas.openxmlformats.org/drawingml/2006/main">
          <a:off x="1617452" y="664178"/>
          <a:ext cx="77569" cy="161506"/>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0.27731</cdr:x>
      <cdr:y>0.67708</cdr:y>
    </cdr:from>
    <cdr:to>
      <cdr:x>0.33333</cdr:x>
      <cdr:y>0.72569</cdr:y>
    </cdr:to>
    <cdr:cxnSp macro="">
      <cdr:nvCxnSpPr>
        <cdr:cNvPr id="21" name="直線コネクタ 20">
          <a:extLst xmlns:a="http://schemas.openxmlformats.org/drawingml/2006/main">
            <a:ext uri="{FF2B5EF4-FFF2-40B4-BE49-F238E27FC236}">
              <a16:creationId xmlns:a16="http://schemas.microsoft.com/office/drawing/2014/main" id="{BE6D8384-5A22-45B3-B3CF-91631316D8E0}"/>
            </a:ext>
          </a:extLst>
        </cdr:cNvPr>
        <cdr:cNvCxnSpPr/>
      </cdr:nvCxnSpPr>
      <cdr:spPr bwMode="auto">
        <a:xfrm xmlns:a="http://schemas.openxmlformats.org/drawingml/2006/main" flipV="1">
          <a:off x="1109382" y="2185148"/>
          <a:ext cx="224118" cy="156881"/>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userShapes>
</file>

<file path=xl/drawings/drawing45.xml><?xml version="1.0" encoding="utf-8"?>
<c:userShapes xmlns:c="http://schemas.openxmlformats.org/drawingml/2006/chart">
  <cdr:relSizeAnchor xmlns:cdr="http://schemas.openxmlformats.org/drawingml/2006/chartDrawing">
    <cdr:from>
      <cdr:x>0.27731</cdr:x>
      <cdr:y>0.36806</cdr:y>
    </cdr:from>
    <cdr:to>
      <cdr:x>0.30532</cdr:x>
      <cdr:y>0.38542</cdr:y>
    </cdr:to>
    <cdr:cxnSp macro="">
      <cdr:nvCxnSpPr>
        <cdr:cNvPr id="9" name="直線コネクタ 8">
          <a:extLst xmlns:a="http://schemas.openxmlformats.org/drawingml/2006/main">
            <a:ext uri="{FF2B5EF4-FFF2-40B4-BE49-F238E27FC236}">
              <a16:creationId xmlns:a16="http://schemas.microsoft.com/office/drawing/2014/main" id="{872C4111-74BA-4D1C-ACBA-B4D59C6C393E}"/>
            </a:ext>
          </a:extLst>
        </cdr:cNvPr>
        <cdr:cNvCxnSpPr/>
      </cdr:nvCxnSpPr>
      <cdr:spPr bwMode="auto">
        <a:xfrm xmlns:a="http://schemas.openxmlformats.org/drawingml/2006/main" flipH="1" flipV="1">
          <a:off x="1109382" y="1187824"/>
          <a:ext cx="112058" cy="56029"/>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0.68067</cdr:x>
      <cdr:y>0.23958</cdr:y>
    </cdr:from>
    <cdr:to>
      <cdr:x>0.70868</cdr:x>
      <cdr:y>0.27778</cdr:y>
    </cdr:to>
    <cdr:cxnSp macro="">
      <cdr:nvCxnSpPr>
        <cdr:cNvPr id="24" name="直線コネクタ 23">
          <a:extLst xmlns:a="http://schemas.openxmlformats.org/drawingml/2006/main">
            <a:ext uri="{FF2B5EF4-FFF2-40B4-BE49-F238E27FC236}">
              <a16:creationId xmlns:a16="http://schemas.microsoft.com/office/drawing/2014/main" id="{0EBA8BE8-9627-4528-9CA8-299BBF2FA1F0}"/>
            </a:ext>
          </a:extLst>
        </cdr:cNvPr>
        <cdr:cNvCxnSpPr/>
      </cdr:nvCxnSpPr>
      <cdr:spPr bwMode="auto">
        <a:xfrm xmlns:a="http://schemas.openxmlformats.org/drawingml/2006/main" flipH="1">
          <a:off x="2723029" y="773206"/>
          <a:ext cx="112060" cy="123265"/>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0.3707</cdr:x>
      <cdr:y>0.39919</cdr:y>
    </cdr:from>
    <cdr:to>
      <cdr:x>0.66994</cdr:x>
      <cdr:y>0.62062</cdr:y>
    </cdr:to>
    <cdr:sp macro="" textlink="">
      <cdr:nvSpPr>
        <cdr:cNvPr id="2" name="テキスト ボックス 1">
          <a:extLst xmlns:a="http://schemas.openxmlformats.org/drawingml/2006/main">
            <a:ext uri="{FF2B5EF4-FFF2-40B4-BE49-F238E27FC236}">
              <a16:creationId xmlns:a16="http://schemas.microsoft.com/office/drawing/2014/main" id="{E34B90BA-A953-4EA7-90C1-6FB0202475BB}"/>
            </a:ext>
          </a:extLst>
        </cdr:cNvPr>
        <cdr:cNvSpPr txBox="1"/>
      </cdr:nvSpPr>
      <cdr:spPr>
        <a:xfrm xmlns:a="http://schemas.openxmlformats.org/drawingml/2006/main">
          <a:off x="1504786" y="1284674"/>
          <a:ext cx="1214742" cy="7126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Century" panose="02040604050505020304" pitchFamily="18" charset="0"/>
            </a:rPr>
            <a:t>N</a:t>
          </a:r>
          <a:r>
            <a:rPr lang="en-US" altLang="ja-JP" sz="1200" b="1" baseline="-10000">
              <a:latin typeface="Century" panose="02040604050505020304" pitchFamily="18" charset="0"/>
            </a:rPr>
            <a:t>2</a:t>
          </a:r>
          <a:r>
            <a:rPr lang="en-US" altLang="ja-JP" sz="1200" b="1">
              <a:latin typeface="Century" panose="02040604050505020304" pitchFamily="18" charset="0"/>
            </a:rPr>
            <a:t>O</a:t>
          </a:r>
          <a:r>
            <a:rPr lang="en-US" altLang="ja-JP" sz="1200">
              <a:latin typeface="Century" panose="02040604050505020304" pitchFamily="18" charset="0"/>
            </a:rPr>
            <a:t> emissions</a:t>
          </a:r>
        </a:p>
        <a:p xmlns:a="http://schemas.openxmlformats.org/drawingml/2006/main">
          <a:pPr algn="ctr"/>
          <a:endParaRPr lang="en-US" altLang="ja-JP" sz="1600">
            <a:latin typeface="Century" panose="02040604050505020304" pitchFamily="18" charset="0"/>
          </a:endParaRPr>
        </a:p>
        <a:p xmlns:a="http://schemas.openxmlformats.org/drawingml/2006/main">
          <a:pPr algn="r"/>
          <a:r>
            <a:rPr lang="en-US" altLang="ja-JP" sz="1050">
              <a:latin typeface="Century" panose="02040604050505020304" pitchFamily="18" charset="0"/>
            </a:rPr>
            <a:t>Mt CO</a:t>
          </a:r>
          <a:r>
            <a:rPr lang="en-US" altLang="ja-JP" sz="1050" baseline="-25000">
              <a:latin typeface="Century" panose="02040604050505020304" pitchFamily="18" charset="0"/>
            </a:rPr>
            <a:t>2</a:t>
          </a:r>
          <a:r>
            <a:rPr lang="en-US" altLang="ja-JP" sz="1050">
              <a:latin typeface="Century" panose="02040604050505020304" pitchFamily="18" charset="0"/>
            </a:rPr>
            <a:t> eq.</a:t>
          </a:r>
          <a:endParaRPr lang="ja-JP" altLang="en-US" sz="1050">
            <a:latin typeface="Century" panose="02040604050505020304" pitchFamily="18" charset="0"/>
          </a:endParaRPr>
        </a:p>
      </cdr:txBody>
    </cdr:sp>
  </cdr:relSizeAnchor>
  <cdr:relSizeAnchor xmlns:cdr="http://schemas.openxmlformats.org/drawingml/2006/chartDrawing">
    <cdr:from>
      <cdr:x>0.44117</cdr:x>
      <cdr:y>0.16322</cdr:y>
    </cdr:from>
    <cdr:to>
      <cdr:x>0.45876</cdr:x>
      <cdr:y>0.21502</cdr:y>
    </cdr:to>
    <cdr:cxnSp macro="">
      <cdr:nvCxnSpPr>
        <cdr:cNvPr id="13" name="直線コネクタ 12">
          <a:extLst xmlns:a="http://schemas.openxmlformats.org/drawingml/2006/main">
            <a:ext uri="{FF2B5EF4-FFF2-40B4-BE49-F238E27FC236}">
              <a16:creationId xmlns:a16="http://schemas.microsoft.com/office/drawing/2014/main" id="{BE6D8384-5A22-45B3-B3CF-91631316D8E0}"/>
            </a:ext>
          </a:extLst>
        </cdr:cNvPr>
        <cdr:cNvCxnSpPr/>
      </cdr:nvCxnSpPr>
      <cdr:spPr bwMode="auto">
        <a:xfrm xmlns:a="http://schemas.openxmlformats.org/drawingml/2006/main">
          <a:off x="1790840" y="525276"/>
          <a:ext cx="71438" cy="166687"/>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0.2605</cdr:x>
      <cdr:y>0.62847</cdr:y>
    </cdr:from>
    <cdr:to>
      <cdr:x>0.31092</cdr:x>
      <cdr:y>0.66319</cdr:y>
    </cdr:to>
    <cdr:cxnSp macro="">
      <cdr:nvCxnSpPr>
        <cdr:cNvPr id="21" name="直線コネクタ 20">
          <a:extLst xmlns:a="http://schemas.openxmlformats.org/drawingml/2006/main">
            <a:ext uri="{FF2B5EF4-FFF2-40B4-BE49-F238E27FC236}">
              <a16:creationId xmlns:a16="http://schemas.microsoft.com/office/drawing/2014/main" id="{BE6D8384-5A22-45B3-B3CF-91631316D8E0}"/>
            </a:ext>
          </a:extLst>
        </cdr:cNvPr>
        <cdr:cNvCxnSpPr/>
      </cdr:nvCxnSpPr>
      <cdr:spPr bwMode="auto">
        <a:xfrm xmlns:a="http://schemas.openxmlformats.org/drawingml/2006/main" flipV="1">
          <a:off x="1042147" y="2028251"/>
          <a:ext cx="201688" cy="112073"/>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userShapes>
</file>

<file path=xl/drawings/drawing46.xml><?xml version="1.0" encoding="utf-8"?>
<xdr:wsDr xmlns:xdr="http://schemas.openxmlformats.org/drawingml/2006/spreadsheetDrawing" xmlns:a="http://schemas.openxmlformats.org/drawingml/2006/main">
  <xdr:twoCellAnchor>
    <xdr:from>
      <xdr:col>63</xdr:col>
      <xdr:colOff>723784</xdr:colOff>
      <xdr:row>2</xdr:row>
      <xdr:rowOff>93453</xdr:rowOff>
    </xdr:from>
    <xdr:to>
      <xdr:col>70</xdr:col>
      <xdr:colOff>440532</xdr:colOff>
      <xdr:row>20</xdr:row>
      <xdr:rowOff>22415</xdr:rowOff>
    </xdr:to>
    <xdr:graphicFrame macro="">
      <xdr:nvGraphicFramePr>
        <xdr:cNvPr id="40" name="Chart 1">
          <a:extLst>
            <a:ext uri="{FF2B5EF4-FFF2-40B4-BE49-F238E27FC236}">
              <a16:creationId xmlns:a16="http://schemas.microsoft.com/office/drawing/2014/main" id="{23AEA509-57CD-46B5-A7ED-F964A72105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58</xdr:col>
      <xdr:colOff>481154</xdr:colOff>
      <xdr:row>3</xdr:row>
      <xdr:rowOff>54629</xdr:rowOff>
    </xdr:from>
    <xdr:to>
      <xdr:col>63</xdr:col>
      <xdr:colOff>579603</xdr:colOff>
      <xdr:row>21</xdr:row>
      <xdr:rowOff>7402</xdr:rowOff>
    </xdr:to>
    <xdr:graphicFrame macro="">
      <xdr:nvGraphicFramePr>
        <xdr:cNvPr id="58" name="Chart 1">
          <a:extLst>
            <a:ext uri="{FF2B5EF4-FFF2-40B4-BE49-F238E27FC236}">
              <a16:creationId xmlns:a16="http://schemas.microsoft.com/office/drawing/2014/main" id="{274C0C6A-93AD-474B-9F75-EBD27F4A40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58</xdr:col>
      <xdr:colOff>344582</xdr:colOff>
      <xdr:row>19</xdr:row>
      <xdr:rowOff>44123</xdr:rowOff>
    </xdr:from>
    <xdr:to>
      <xdr:col>63</xdr:col>
      <xdr:colOff>443031</xdr:colOff>
      <xdr:row>37</xdr:row>
      <xdr:rowOff>19308</xdr:rowOff>
    </xdr:to>
    <xdr:graphicFrame macro="">
      <xdr:nvGraphicFramePr>
        <xdr:cNvPr id="60" name="Chart 1">
          <a:extLst>
            <a:ext uri="{FF2B5EF4-FFF2-40B4-BE49-F238E27FC236}">
              <a16:creationId xmlns:a16="http://schemas.microsoft.com/office/drawing/2014/main" id="{297687B5-DB04-44BA-9D0C-7CCBFCC4D6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63</xdr:col>
      <xdr:colOff>293456</xdr:colOff>
      <xdr:row>19</xdr:row>
      <xdr:rowOff>123264</xdr:rowOff>
    </xdr:from>
    <xdr:to>
      <xdr:col>68</xdr:col>
      <xdr:colOff>302257</xdr:colOff>
      <xdr:row>37</xdr:row>
      <xdr:rowOff>98449</xdr:rowOff>
    </xdr:to>
    <xdr:graphicFrame macro="">
      <xdr:nvGraphicFramePr>
        <xdr:cNvPr id="62" name="Chart 1">
          <a:extLst>
            <a:ext uri="{FF2B5EF4-FFF2-40B4-BE49-F238E27FC236}">
              <a16:creationId xmlns:a16="http://schemas.microsoft.com/office/drawing/2014/main" id="{14DF1F27-BE0C-470A-A29B-3919FA092F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68</xdr:col>
      <xdr:colOff>195302</xdr:colOff>
      <xdr:row>19</xdr:row>
      <xdr:rowOff>151179</xdr:rowOff>
    </xdr:from>
    <xdr:to>
      <xdr:col>73</xdr:col>
      <xdr:colOff>204103</xdr:colOff>
      <xdr:row>37</xdr:row>
      <xdr:rowOff>126364</xdr:rowOff>
    </xdr:to>
    <xdr:graphicFrame macro="">
      <xdr:nvGraphicFramePr>
        <xdr:cNvPr id="64" name="Chart 1">
          <a:extLst>
            <a:ext uri="{FF2B5EF4-FFF2-40B4-BE49-F238E27FC236}">
              <a16:creationId xmlns:a16="http://schemas.microsoft.com/office/drawing/2014/main" id="{4E49B502-3D20-4DA7-9D6C-04EC0A0C20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58</xdr:col>
      <xdr:colOff>406713</xdr:colOff>
      <xdr:row>34</xdr:row>
      <xdr:rowOff>38519</xdr:rowOff>
    </xdr:from>
    <xdr:to>
      <xdr:col>63</xdr:col>
      <xdr:colOff>505162</xdr:colOff>
      <xdr:row>51</xdr:row>
      <xdr:rowOff>178593</xdr:rowOff>
    </xdr:to>
    <xdr:graphicFrame macro="">
      <xdr:nvGraphicFramePr>
        <xdr:cNvPr id="66" name="Chart 1">
          <a:extLst>
            <a:ext uri="{FF2B5EF4-FFF2-40B4-BE49-F238E27FC236}">
              <a16:creationId xmlns:a16="http://schemas.microsoft.com/office/drawing/2014/main" id="{9817B934-75DF-4543-AB62-C3EF2DA3DD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62</xdr:col>
      <xdr:colOff>705269</xdr:colOff>
      <xdr:row>34</xdr:row>
      <xdr:rowOff>56031</xdr:rowOff>
    </xdr:from>
    <xdr:to>
      <xdr:col>67</xdr:col>
      <xdr:colOff>714072</xdr:colOff>
      <xdr:row>51</xdr:row>
      <xdr:rowOff>154780</xdr:rowOff>
    </xdr:to>
    <xdr:graphicFrame macro="">
      <xdr:nvGraphicFramePr>
        <xdr:cNvPr id="68" name="Chart 1">
          <a:extLst>
            <a:ext uri="{FF2B5EF4-FFF2-40B4-BE49-F238E27FC236}">
              <a16:creationId xmlns:a16="http://schemas.microsoft.com/office/drawing/2014/main" id="{0D5E7F2E-B39F-450B-B4E0-0C2E4ED644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67</xdr:col>
      <xdr:colOff>717879</xdr:colOff>
      <xdr:row>34</xdr:row>
      <xdr:rowOff>186999</xdr:rowOff>
    </xdr:from>
    <xdr:to>
      <xdr:col>72</xdr:col>
      <xdr:colOff>726681</xdr:colOff>
      <xdr:row>52</xdr:row>
      <xdr:rowOff>11907</xdr:rowOff>
    </xdr:to>
    <xdr:graphicFrame macro="">
      <xdr:nvGraphicFramePr>
        <xdr:cNvPr id="69" name="Chart 1">
          <a:extLst>
            <a:ext uri="{FF2B5EF4-FFF2-40B4-BE49-F238E27FC236}">
              <a16:creationId xmlns:a16="http://schemas.microsoft.com/office/drawing/2014/main" id="{784334B3-A91B-4107-A3E6-0C961027E9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68</xdr:col>
      <xdr:colOff>53929</xdr:colOff>
      <xdr:row>50</xdr:row>
      <xdr:rowOff>185599</xdr:rowOff>
    </xdr:from>
    <xdr:to>
      <xdr:col>73</xdr:col>
      <xdr:colOff>62730</xdr:colOff>
      <xdr:row>68</xdr:row>
      <xdr:rowOff>102653</xdr:rowOff>
    </xdr:to>
    <xdr:graphicFrame macro="">
      <xdr:nvGraphicFramePr>
        <xdr:cNvPr id="70" name="Chart 1">
          <a:extLst>
            <a:ext uri="{FF2B5EF4-FFF2-40B4-BE49-F238E27FC236}">
              <a16:creationId xmlns:a16="http://schemas.microsoft.com/office/drawing/2014/main" id="{E3D9B78F-987A-4DA8-BF84-9470374F7E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63</xdr:col>
      <xdr:colOff>299057</xdr:colOff>
      <xdr:row>50</xdr:row>
      <xdr:rowOff>163187</xdr:rowOff>
    </xdr:from>
    <xdr:to>
      <xdr:col>68</xdr:col>
      <xdr:colOff>307856</xdr:colOff>
      <xdr:row>68</xdr:row>
      <xdr:rowOff>80241</xdr:rowOff>
    </xdr:to>
    <xdr:graphicFrame macro="">
      <xdr:nvGraphicFramePr>
        <xdr:cNvPr id="72" name="Chart 1">
          <a:extLst>
            <a:ext uri="{FF2B5EF4-FFF2-40B4-BE49-F238E27FC236}">
              <a16:creationId xmlns:a16="http://schemas.microsoft.com/office/drawing/2014/main" id="{C018A169-227B-4649-9D9F-A25B85BB4F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58</xdr:col>
      <xdr:colOff>370495</xdr:colOff>
      <xdr:row>50</xdr:row>
      <xdr:rowOff>115561</xdr:rowOff>
    </xdr:from>
    <xdr:to>
      <xdr:col>63</xdr:col>
      <xdr:colOff>468942</xdr:colOff>
      <xdr:row>68</xdr:row>
      <xdr:rowOff>32616</xdr:rowOff>
    </xdr:to>
    <xdr:graphicFrame macro="">
      <xdr:nvGraphicFramePr>
        <xdr:cNvPr id="74" name="Chart 1">
          <a:extLst>
            <a:ext uri="{FF2B5EF4-FFF2-40B4-BE49-F238E27FC236}">
              <a16:creationId xmlns:a16="http://schemas.microsoft.com/office/drawing/2014/main" id="{3D1DF514-E958-4765-AFAB-06F707636D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78</xdr:col>
      <xdr:colOff>643640</xdr:colOff>
      <xdr:row>2</xdr:row>
      <xdr:rowOff>137971</xdr:rowOff>
    </xdr:from>
    <xdr:to>
      <xdr:col>85</xdr:col>
      <xdr:colOff>376100</xdr:colOff>
      <xdr:row>21</xdr:row>
      <xdr:rowOff>104355</xdr:rowOff>
    </xdr:to>
    <xdr:graphicFrame macro="">
      <xdr:nvGraphicFramePr>
        <xdr:cNvPr id="77" name="Chart 1">
          <a:extLst>
            <a:ext uri="{FF2B5EF4-FFF2-40B4-BE49-F238E27FC236}">
              <a16:creationId xmlns:a16="http://schemas.microsoft.com/office/drawing/2014/main" id="{AE303223-2825-417B-A677-0130471502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73</xdr:col>
      <xdr:colOff>184898</xdr:colOff>
      <xdr:row>3</xdr:row>
      <xdr:rowOff>93151</xdr:rowOff>
    </xdr:from>
    <xdr:to>
      <xdr:col>79</xdr:col>
      <xdr:colOff>665350</xdr:colOff>
      <xdr:row>22</xdr:row>
      <xdr:rowOff>83346</xdr:rowOff>
    </xdr:to>
    <xdr:graphicFrame macro="">
      <xdr:nvGraphicFramePr>
        <xdr:cNvPr id="84" name="Chart 1">
          <a:extLst>
            <a:ext uri="{FF2B5EF4-FFF2-40B4-BE49-F238E27FC236}">
              <a16:creationId xmlns:a16="http://schemas.microsoft.com/office/drawing/2014/main" id="{D49C2604-E6BE-490D-8321-8A7824C8A3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78</xdr:col>
      <xdr:colOff>649240</xdr:colOff>
      <xdr:row>19</xdr:row>
      <xdr:rowOff>22412</xdr:rowOff>
    </xdr:from>
    <xdr:to>
      <xdr:col>85</xdr:col>
      <xdr:colOff>381701</xdr:colOff>
      <xdr:row>38</xdr:row>
      <xdr:rowOff>56030</xdr:rowOff>
    </xdr:to>
    <xdr:graphicFrame macro="">
      <xdr:nvGraphicFramePr>
        <xdr:cNvPr id="86" name="Chart 1">
          <a:extLst>
            <a:ext uri="{FF2B5EF4-FFF2-40B4-BE49-F238E27FC236}">
              <a16:creationId xmlns:a16="http://schemas.microsoft.com/office/drawing/2014/main" id="{A5A38736-AF6A-4C62-A275-231BB1F720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77</xdr:col>
      <xdr:colOff>718577</xdr:colOff>
      <xdr:row>50</xdr:row>
      <xdr:rowOff>111358</xdr:rowOff>
    </xdr:from>
    <xdr:to>
      <xdr:col>84</xdr:col>
      <xdr:colOff>460844</xdr:colOff>
      <xdr:row>69</xdr:row>
      <xdr:rowOff>86845</xdr:rowOff>
    </xdr:to>
    <xdr:graphicFrame macro="">
      <xdr:nvGraphicFramePr>
        <xdr:cNvPr id="90" name="Chart 1">
          <a:extLst>
            <a:ext uri="{FF2B5EF4-FFF2-40B4-BE49-F238E27FC236}">
              <a16:creationId xmlns:a16="http://schemas.microsoft.com/office/drawing/2014/main" id="{BBF8B391-2E56-45C4-9D6B-E03D1087FA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84</xdr:col>
      <xdr:colOff>715077</xdr:colOff>
      <xdr:row>2</xdr:row>
      <xdr:rowOff>222717</xdr:rowOff>
    </xdr:from>
    <xdr:to>
      <xdr:col>91</xdr:col>
      <xdr:colOff>457342</xdr:colOff>
      <xdr:row>21</xdr:row>
      <xdr:rowOff>189101</xdr:rowOff>
    </xdr:to>
    <xdr:graphicFrame macro="">
      <xdr:nvGraphicFramePr>
        <xdr:cNvPr id="21" name="Chart 1">
          <a:extLst>
            <a:ext uri="{FF2B5EF4-FFF2-40B4-BE49-F238E27FC236}">
              <a16:creationId xmlns:a16="http://schemas.microsoft.com/office/drawing/2014/main" id="{1CA1502A-98B0-4FEA-A302-263E955AD3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73</xdr:col>
      <xdr:colOff>539983</xdr:colOff>
      <xdr:row>19</xdr:row>
      <xdr:rowOff>36416</xdr:rowOff>
    </xdr:from>
    <xdr:to>
      <xdr:col>80</xdr:col>
      <xdr:colOff>272443</xdr:colOff>
      <xdr:row>38</xdr:row>
      <xdr:rowOff>71435</xdr:rowOff>
    </xdr:to>
    <xdr:graphicFrame macro="">
      <xdr:nvGraphicFramePr>
        <xdr:cNvPr id="22" name="Chart 1">
          <a:extLst>
            <a:ext uri="{FF2B5EF4-FFF2-40B4-BE49-F238E27FC236}">
              <a16:creationId xmlns:a16="http://schemas.microsoft.com/office/drawing/2014/main" id="{EC02FE54-E9A3-412E-8991-B5679F3FE2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84</xdr:col>
      <xdr:colOff>495862</xdr:colOff>
      <xdr:row>19</xdr:row>
      <xdr:rowOff>174392</xdr:rowOff>
    </xdr:from>
    <xdr:to>
      <xdr:col>91</xdr:col>
      <xdr:colOff>238127</xdr:colOff>
      <xdr:row>38</xdr:row>
      <xdr:rowOff>208010</xdr:rowOff>
    </xdr:to>
    <xdr:graphicFrame macro="">
      <xdr:nvGraphicFramePr>
        <xdr:cNvPr id="25" name="Chart 1">
          <a:extLst>
            <a:ext uri="{FF2B5EF4-FFF2-40B4-BE49-F238E27FC236}">
              <a16:creationId xmlns:a16="http://schemas.microsoft.com/office/drawing/2014/main" id="{1F66178F-B046-4338-859F-8A5C7E91C7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83</xdr:col>
      <xdr:colOff>538783</xdr:colOff>
      <xdr:row>36</xdr:row>
      <xdr:rowOff>42722</xdr:rowOff>
    </xdr:from>
    <xdr:to>
      <xdr:col>90</xdr:col>
      <xdr:colOff>271243</xdr:colOff>
      <xdr:row>55</xdr:row>
      <xdr:rowOff>58230</xdr:rowOff>
    </xdr:to>
    <xdr:graphicFrame macro="">
      <xdr:nvGraphicFramePr>
        <xdr:cNvPr id="27" name="Chart 1">
          <a:extLst>
            <a:ext uri="{FF2B5EF4-FFF2-40B4-BE49-F238E27FC236}">
              <a16:creationId xmlns:a16="http://schemas.microsoft.com/office/drawing/2014/main" id="{F8F2BCD6-8A3C-4E4C-944E-B5140C5F92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77</xdr:col>
      <xdr:colOff>698267</xdr:colOff>
      <xdr:row>35</xdr:row>
      <xdr:rowOff>104355</xdr:rowOff>
    </xdr:from>
    <xdr:to>
      <xdr:col>84</xdr:col>
      <xdr:colOff>430729</xdr:colOff>
      <xdr:row>54</xdr:row>
      <xdr:rowOff>155581</xdr:rowOff>
    </xdr:to>
    <xdr:graphicFrame macro="">
      <xdr:nvGraphicFramePr>
        <xdr:cNvPr id="29" name="Chart 1">
          <a:extLst>
            <a:ext uri="{FF2B5EF4-FFF2-40B4-BE49-F238E27FC236}">
              <a16:creationId xmlns:a16="http://schemas.microsoft.com/office/drawing/2014/main" id="{2197F9C6-D25E-4979-98B2-B2AACAC594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73</xdr:col>
      <xdr:colOff>105756</xdr:colOff>
      <xdr:row>35</xdr:row>
      <xdr:rowOff>12606</xdr:rowOff>
    </xdr:from>
    <xdr:to>
      <xdr:col>79</xdr:col>
      <xdr:colOff>576403</xdr:colOff>
      <xdr:row>53</xdr:row>
      <xdr:rowOff>65233</xdr:rowOff>
    </xdr:to>
    <xdr:graphicFrame macro="">
      <xdr:nvGraphicFramePr>
        <xdr:cNvPr id="32" name="Chart 1">
          <a:extLst>
            <a:ext uri="{FF2B5EF4-FFF2-40B4-BE49-F238E27FC236}">
              <a16:creationId xmlns:a16="http://schemas.microsoft.com/office/drawing/2014/main" id="{458BFA35-9A2A-4C8A-A57C-158CF18B03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72</xdr:col>
      <xdr:colOff>201706</xdr:colOff>
      <xdr:row>50</xdr:row>
      <xdr:rowOff>70036</xdr:rowOff>
    </xdr:from>
    <xdr:to>
      <xdr:col>78</xdr:col>
      <xdr:colOff>682159</xdr:colOff>
      <xdr:row>69</xdr:row>
      <xdr:rowOff>45523</xdr:rowOff>
    </xdr:to>
    <xdr:graphicFrame macro="">
      <xdr:nvGraphicFramePr>
        <xdr:cNvPr id="33" name="Chart 1">
          <a:extLst>
            <a:ext uri="{FF2B5EF4-FFF2-40B4-BE49-F238E27FC236}">
              <a16:creationId xmlns:a16="http://schemas.microsoft.com/office/drawing/2014/main" id="{9C58ACBE-627E-454C-A3B0-76F416DAA1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83</xdr:col>
      <xdr:colOff>635233</xdr:colOff>
      <xdr:row>51</xdr:row>
      <xdr:rowOff>36420</xdr:rowOff>
    </xdr:from>
    <xdr:to>
      <xdr:col>90</xdr:col>
      <xdr:colOff>367693</xdr:colOff>
      <xdr:row>70</xdr:row>
      <xdr:rowOff>35720</xdr:rowOff>
    </xdr:to>
    <xdr:graphicFrame macro="">
      <xdr:nvGraphicFramePr>
        <xdr:cNvPr id="34" name="Chart 1">
          <a:extLst>
            <a:ext uri="{FF2B5EF4-FFF2-40B4-BE49-F238E27FC236}">
              <a16:creationId xmlns:a16="http://schemas.microsoft.com/office/drawing/2014/main" id="{B8230EA7-6AD5-45C4-A8F0-92E2520E17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68</xdr:col>
      <xdr:colOff>654844</xdr:colOff>
      <xdr:row>2</xdr:row>
      <xdr:rowOff>130968</xdr:rowOff>
    </xdr:from>
    <xdr:to>
      <xdr:col>75</xdr:col>
      <xdr:colOff>371593</xdr:colOff>
      <xdr:row>20</xdr:row>
      <xdr:rowOff>59930</xdr:rowOff>
    </xdr:to>
    <xdr:graphicFrame macro="">
      <xdr:nvGraphicFramePr>
        <xdr:cNvPr id="30" name="Chart 1">
          <a:extLst>
            <a:ext uri="{FF2B5EF4-FFF2-40B4-BE49-F238E27FC236}">
              <a16:creationId xmlns:a16="http://schemas.microsoft.com/office/drawing/2014/main" id="{DBD5D548-87E2-423C-9E3A-5000B2C69D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0.49893</cdr:x>
      <cdr:y>0.80153</cdr:y>
    </cdr:from>
    <cdr:to>
      <cdr:x>0.5584</cdr:x>
      <cdr:y>0.84201</cdr:y>
    </cdr:to>
    <cdr:cxnSp macro="">
      <cdr:nvCxnSpPr>
        <cdr:cNvPr id="3" name="直線コネクタ 2">
          <a:extLst xmlns:a="http://schemas.openxmlformats.org/drawingml/2006/main">
            <a:ext uri="{FF2B5EF4-FFF2-40B4-BE49-F238E27FC236}">
              <a16:creationId xmlns:a16="http://schemas.microsoft.com/office/drawing/2014/main" id="{9322B87C-D0CD-41F3-A333-F48D29CB2C94}"/>
            </a:ext>
          </a:extLst>
        </cdr:cNvPr>
        <cdr:cNvCxnSpPr/>
      </cdr:nvCxnSpPr>
      <cdr:spPr bwMode="auto">
        <a:xfrm xmlns:a="http://schemas.openxmlformats.org/drawingml/2006/main">
          <a:off x="2436799" y="3025524"/>
          <a:ext cx="290455" cy="152799"/>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0.2516</cdr:x>
      <cdr:y>0.30328</cdr:y>
    </cdr:from>
    <cdr:to>
      <cdr:x>0.3028</cdr:x>
      <cdr:y>0.33798</cdr:y>
    </cdr:to>
    <cdr:cxnSp macro="">
      <cdr:nvCxnSpPr>
        <cdr:cNvPr id="11" name="直線コネクタ 10">
          <a:extLst xmlns:a="http://schemas.openxmlformats.org/drawingml/2006/main">
            <a:ext uri="{FF2B5EF4-FFF2-40B4-BE49-F238E27FC236}">
              <a16:creationId xmlns:a16="http://schemas.microsoft.com/office/drawing/2014/main" id="{0C6B1017-619B-4E4B-B16D-CA5FCDA4CADD}"/>
            </a:ext>
          </a:extLst>
        </cdr:cNvPr>
        <cdr:cNvCxnSpPr/>
      </cdr:nvCxnSpPr>
      <cdr:spPr bwMode="auto">
        <a:xfrm xmlns:a="http://schemas.openxmlformats.org/drawingml/2006/main" flipH="1" flipV="1">
          <a:off x="1228842" y="1144796"/>
          <a:ext cx="250032" cy="130970"/>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0.18091</cdr:x>
      <cdr:y>0.35691</cdr:y>
    </cdr:from>
    <cdr:to>
      <cdr:x>0.24225</cdr:x>
      <cdr:y>0.3603</cdr:y>
    </cdr:to>
    <cdr:cxnSp macro="">
      <cdr:nvCxnSpPr>
        <cdr:cNvPr id="17" name="直線コネクタ 16">
          <a:extLst xmlns:a="http://schemas.openxmlformats.org/drawingml/2006/main">
            <a:ext uri="{FF2B5EF4-FFF2-40B4-BE49-F238E27FC236}">
              <a16:creationId xmlns:a16="http://schemas.microsoft.com/office/drawing/2014/main" id="{8D572DCD-6AD2-42D1-AE27-1EF9F41BFB90}"/>
            </a:ext>
          </a:extLst>
        </cdr:cNvPr>
        <cdr:cNvCxnSpPr/>
      </cdr:nvCxnSpPr>
      <cdr:spPr bwMode="auto">
        <a:xfrm xmlns:a="http://schemas.openxmlformats.org/drawingml/2006/main" flipH="1" flipV="1">
          <a:off x="883561" y="1347203"/>
          <a:ext cx="299593" cy="12799"/>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0.35002</cdr:x>
      <cdr:y>0.02256</cdr:y>
    </cdr:from>
    <cdr:to>
      <cdr:x>0.35938</cdr:x>
      <cdr:y>0.30328</cdr:y>
    </cdr:to>
    <cdr:sp macro="" textlink="">
      <cdr:nvSpPr>
        <cdr:cNvPr id="27" name="左大かっこ 26">
          <a:extLst xmlns:a="http://schemas.openxmlformats.org/drawingml/2006/main">
            <a:ext uri="{FF2B5EF4-FFF2-40B4-BE49-F238E27FC236}">
              <a16:creationId xmlns:a16="http://schemas.microsoft.com/office/drawing/2014/main" id="{CF6BCE33-2F03-4100-95FC-277E6329BF9C}"/>
            </a:ext>
          </a:extLst>
        </cdr:cNvPr>
        <cdr:cNvSpPr/>
      </cdr:nvSpPr>
      <cdr:spPr bwMode="auto">
        <a:xfrm xmlns:a="http://schemas.openxmlformats.org/drawingml/2006/main">
          <a:off x="1709536" y="85139"/>
          <a:ext cx="45719" cy="1059657"/>
        </a:xfrm>
        <a:prstGeom xmlns:a="http://schemas.openxmlformats.org/drawingml/2006/main" prst="leftBracket">
          <a:avLst/>
        </a:prstGeom>
        <a:noFill xmlns:a="http://schemas.openxmlformats.org/drawingml/2006/main"/>
        <a:ln xmlns:a="http://schemas.openxmlformats.org/drawingml/2006/main" w="6350" cap="flat" cmpd="sng" algn="ctr">
          <a:solidFill>
            <a:srgbClr val="000000"/>
          </a:solidFill>
          <a:prstDash val="solid"/>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ja-JP"/>
        </a:p>
      </cdr:txBody>
    </cdr:sp>
  </cdr:relSizeAnchor>
  <cdr:relSizeAnchor xmlns:cdr="http://schemas.openxmlformats.org/drawingml/2006/chartDrawing">
    <cdr:from>
      <cdr:x>0.21447</cdr:x>
      <cdr:y>0.52224</cdr:y>
    </cdr:from>
    <cdr:to>
      <cdr:x>0.46613</cdr:x>
      <cdr:y>0.78589</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047468" y="1971283"/>
          <a:ext cx="1229124" cy="99519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atin typeface="Century" panose="02040604050505020304" pitchFamily="18" charset="0"/>
            </a:rPr>
            <a:t>HFCs</a:t>
          </a:r>
          <a:r>
            <a:rPr lang="ja-JP" altLang="en-US" sz="1400" b="1">
              <a:latin typeface="Century" panose="02040604050505020304" pitchFamily="18" charset="0"/>
            </a:rPr>
            <a:t>排出量</a:t>
          </a:r>
          <a:endParaRPr lang="en-US" altLang="ja-JP" sz="1400" b="1">
            <a:latin typeface="Century" panose="02040604050505020304" pitchFamily="18" charset="0"/>
          </a:endParaRPr>
        </a:p>
        <a:p xmlns:a="http://schemas.openxmlformats.org/drawingml/2006/main">
          <a:pPr algn="ctr"/>
          <a:endParaRPr lang="en-US" altLang="ja-JP" sz="1400">
            <a:latin typeface="Century" panose="02040604050505020304" pitchFamily="18" charset="0"/>
          </a:endParaRPr>
        </a:p>
        <a:p xmlns:a="http://schemas.openxmlformats.org/drawingml/2006/main">
          <a:pPr algn="ctr"/>
          <a:endParaRPr lang="en-US" altLang="ja-JP" sz="1400">
            <a:latin typeface="Century" panose="02040604050505020304" pitchFamily="18" charset="0"/>
          </a:endParaRPr>
        </a:p>
        <a:p xmlns:a="http://schemas.openxmlformats.org/drawingml/2006/main">
          <a:pPr algn="ctr"/>
          <a:r>
            <a:rPr lang="ja-JP" altLang="en-US" sz="1200">
              <a:latin typeface="Century" panose="02040604050505020304" pitchFamily="18" charset="0"/>
            </a:rPr>
            <a:t>（</a:t>
          </a:r>
          <a:r>
            <a:rPr lang="en-US" altLang="ja-JP" sz="1200">
              <a:latin typeface="Century" panose="02040604050505020304" pitchFamily="18" charset="0"/>
            </a:rPr>
            <a:t>CO</a:t>
          </a:r>
          <a:r>
            <a:rPr lang="en-US" altLang="ja-JP" sz="1200" baseline="-25000">
              <a:latin typeface="Century" panose="02040604050505020304" pitchFamily="18" charset="0"/>
            </a:rPr>
            <a:t>2</a:t>
          </a:r>
          <a:r>
            <a:rPr lang="ja-JP" altLang="en-US" sz="1200">
              <a:latin typeface="Century" panose="02040604050505020304" pitchFamily="18" charset="0"/>
            </a:rPr>
            <a:t>換算）</a:t>
          </a:r>
        </a:p>
      </cdr:txBody>
    </cdr:sp>
  </cdr:relSizeAnchor>
  <cdr:relSizeAnchor xmlns:cdr="http://schemas.openxmlformats.org/drawingml/2006/chartDrawing">
    <cdr:from>
      <cdr:x>0.31986</cdr:x>
      <cdr:y>0.17117</cdr:y>
    </cdr:from>
    <cdr:to>
      <cdr:x>0.34911</cdr:x>
      <cdr:y>0.32536</cdr:y>
    </cdr:to>
    <cdr:sp macro="" textlink="">
      <cdr:nvSpPr>
        <cdr:cNvPr id="15" name="左大かっこ 14">
          <a:extLst xmlns:a="http://schemas.openxmlformats.org/drawingml/2006/main">
            <a:ext uri="{FF2B5EF4-FFF2-40B4-BE49-F238E27FC236}">
              <a16:creationId xmlns:a16="http://schemas.microsoft.com/office/drawing/2014/main" id="{2C6F6FCE-FBD9-4306-8639-77AF5C42BF57}"/>
            </a:ext>
          </a:extLst>
        </cdr:cNvPr>
        <cdr:cNvSpPr/>
      </cdr:nvSpPr>
      <cdr:spPr bwMode="auto">
        <a:xfrm xmlns:a="http://schemas.openxmlformats.org/drawingml/2006/main">
          <a:off x="1562217" y="646113"/>
          <a:ext cx="142875" cy="582028"/>
        </a:xfrm>
        <a:prstGeom xmlns:a="http://schemas.openxmlformats.org/drawingml/2006/main" prst="leftBracket">
          <a:avLst/>
        </a:prstGeom>
        <a:noFill xmlns:a="http://schemas.openxmlformats.org/drawingml/2006/main"/>
        <a:ln xmlns:a="http://schemas.openxmlformats.org/drawingml/2006/main" w="6350" cap="flat" cmpd="sng" algn="ctr">
          <a:solidFill>
            <a:srgbClr val="000000"/>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p>
      </cdr:txBody>
    </cdr:sp>
  </cdr:relSizeAnchor>
  <cdr:relSizeAnchor xmlns:cdr="http://schemas.openxmlformats.org/drawingml/2006/chartDrawing">
    <cdr:from>
      <cdr:x>0.30537</cdr:x>
      <cdr:y>0.31311</cdr:y>
    </cdr:from>
    <cdr:to>
      <cdr:x>0.33558</cdr:x>
      <cdr:y>0.3245</cdr:y>
    </cdr:to>
    <cdr:sp macro="" textlink="">
      <cdr:nvSpPr>
        <cdr:cNvPr id="16" name="左大かっこ 15">
          <a:extLst xmlns:a="http://schemas.openxmlformats.org/drawingml/2006/main">
            <a:ext uri="{FF2B5EF4-FFF2-40B4-BE49-F238E27FC236}">
              <a16:creationId xmlns:a16="http://schemas.microsoft.com/office/drawing/2014/main" id="{F75397C7-AF99-4087-B20F-456C6EE9D3DE}"/>
            </a:ext>
          </a:extLst>
        </cdr:cNvPr>
        <cdr:cNvSpPr/>
      </cdr:nvSpPr>
      <cdr:spPr bwMode="auto">
        <a:xfrm xmlns:a="http://schemas.openxmlformats.org/drawingml/2006/main" rot="5400000">
          <a:off x="1543721" y="1129629"/>
          <a:ext cx="43002" cy="147532"/>
        </a:xfrm>
        <a:prstGeom xmlns:a="http://schemas.openxmlformats.org/drawingml/2006/main" prst="leftBracket">
          <a:avLst/>
        </a:prstGeom>
        <a:solidFill xmlns:a="http://schemas.openxmlformats.org/drawingml/2006/main">
          <a:srgbClr val="FFFFFF"/>
        </a:solidFill>
        <a:ln xmlns:a="http://schemas.openxmlformats.org/drawingml/2006/main" w="3175" cap="flat" cmpd="sng" algn="ctr">
          <a:solidFill>
            <a:srgbClr val="000000"/>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p>
      </cdr:txBody>
    </cdr:sp>
  </cdr:relSizeAnchor>
</c:userShapes>
</file>

<file path=xl/drawings/drawing48.xml><?xml version="1.0" encoding="utf-8"?>
<c:userShapes xmlns:c="http://schemas.openxmlformats.org/drawingml/2006/chart">
  <cdr:relSizeAnchor xmlns:cdr="http://schemas.openxmlformats.org/drawingml/2006/chartDrawing">
    <cdr:from>
      <cdr:x>0.31775</cdr:x>
      <cdr:y>0.25048</cdr:y>
    </cdr:from>
    <cdr:to>
      <cdr:x>0.36932</cdr:x>
      <cdr:y>0.30726</cdr:y>
    </cdr:to>
    <cdr:cxnSp macro="">
      <cdr:nvCxnSpPr>
        <cdr:cNvPr id="2" name="直線コネクタ 1">
          <a:extLst xmlns:a="http://schemas.openxmlformats.org/drawingml/2006/main">
            <a:ext uri="{FF2B5EF4-FFF2-40B4-BE49-F238E27FC236}">
              <a16:creationId xmlns:a16="http://schemas.microsoft.com/office/drawing/2014/main" id="{5D45CF23-57B6-488C-82C9-8E757FFBDB37}"/>
            </a:ext>
          </a:extLst>
        </cdr:cNvPr>
        <cdr:cNvCxnSpPr/>
      </cdr:nvCxnSpPr>
      <cdr:spPr bwMode="auto">
        <a:xfrm xmlns:a="http://schemas.openxmlformats.org/drawingml/2006/main" flipH="1" flipV="1">
          <a:off x="1173815" y="945497"/>
          <a:ext cx="190499" cy="214311"/>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0.72808</cdr:x>
      <cdr:y>0.78576</cdr:y>
    </cdr:from>
    <cdr:to>
      <cdr:x>0.78755</cdr:x>
      <cdr:y>0.82624</cdr:y>
    </cdr:to>
    <cdr:cxnSp macro="">
      <cdr:nvCxnSpPr>
        <cdr:cNvPr id="3" name="直線コネクタ 2">
          <a:extLst xmlns:a="http://schemas.openxmlformats.org/drawingml/2006/main">
            <a:ext uri="{FF2B5EF4-FFF2-40B4-BE49-F238E27FC236}">
              <a16:creationId xmlns:a16="http://schemas.microsoft.com/office/drawing/2014/main" id="{9322B87C-D0CD-41F3-A333-F48D29CB2C94}"/>
            </a:ext>
          </a:extLst>
        </cdr:cNvPr>
        <cdr:cNvCxnSpPr/>
      </cdr:nvCxnSpPr>
      <cdr:spPr bwMode="auto">
        <a:xfrm xmlns:a="http://schemas.openxmlformats.org/drawingml/2006/main">
          <a:off x="2658025" y="2956638"/>
          <a:ext cx="217108" cy="152317"/>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0.30808</cdr:x>
      <cdr:y>0.30726</cdr:y>
    </cdr:from>
    <cdr:to>
      <cdr:x>0.35965</cdr:x>
      <cdr:y>0.32619</cdr:y>
    </cdr:to>
    <cdr:cxnSp macro="">
      <cdr:nvCxnSpPr>
        <cdr:cNvPr id="9" name="直線コネクタ 8">
          <a:extLst xmlns:a="http://schemas.openxmlformats.org/drawingml/2006/main">
            <a:ext uri="{FF2B5EF4-FFF2-40B4-BE49-F238E27FC236}">
              <a16:creationId xmlns:a16="http://schemas.microsoft.com/office/drawing/2014/main" id="{8885D28F-3394-47F0-849D-684C0CE41117}"/>
            </a:ext>
          </a:extLst>
        </cdr:cNvPr>
        <cdr:cNvCxnSpPr/>
      </cdr:nvCxnSpPr>
      <cdr:spPr bwMode="auto">
        <a:xfrm xmlns:a="http://schemas.openxmlformats.org/drawingml/2006/main">
          <a:off x="1138096" y="1159810"/>
          <a:ext cx="190499" cy="71436"/>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0.14734</cdr:x>
      <cdr:y>0.62584</cdr:y>
    </cdr:from>
    <cdr:to>
      <cdr:x>0.22106</cdr:x>
      <cdr:y>0.6522</cdr:y>
    </cdr:to>
    <cdr:cxnSp macro="">
      <cdr:nvCxnSpPr>
        <cdr:cNvPr id="11" name="直線コネクタ 10">
          <a:extLst xmlns:a="http://schemas.openxmlformats.org/drawingml/2006/main">
            <a:ext uri="{FF2B5EF4-FFF2-40B4-BE49-F238E27FC236}">
              <a16:creationId xmlns:a16="http://schemas.microsoft.com/office/drawing/2014/main" id="{0C6B1017-619B-4E4B-B16D-CA5FCDA4CADD}"/>
            </a:ext>
          </a:extLst>
        </cdr:cNvPr>
        <cdr:cNvCxnSpPr/>
      </cdr:nvCxnSpPr>
      <cdr:spPr bwMode="auto">
        <a:xfrm xmlns:a="http://schemas.openxmlformats.org/drawingml/2006/main" flipH="1">
          <a:off x="544295" y="2362340"/>
          <a:ext cx="272332" cy="99506"/>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0.19206</cdr:x>
      <cdr:y>0.45551</cdr:y>
    </cdr:from>
    <cdr:to>
      <cdr:x>0.2404</cdr:x>
      <cdr:y>0.46813</cdr:y>
    </cdr:to>
    <cdr:cxnSp macro="">
      <cdr:nvCxnSpPr>
        <cdr:cNvPr id="17" name="直線コネクタ 16">
          <a:extLst xmlns:a="http://schemas.openxmlformats.org/drawingml/2006/main">
            <a:ext uri="{FF2B5EF4-FFF2-40B4-BE49-F238E27FC236}">
              <a16:creationId xmlns:a16="http://schemas.microsoft.com/office/drawing/2014/main" id="{8D572DCD-6AD2-42D1-AE27-1EF9F41BFB90}"/>
            </a:ext>
          </a:extLst>
        </cdr:cNvPr>
        <cdr:cNvCxnSpPr/>
      </cdr:nvCxnSpPr>
      <cdr:spPr bwMode="auto">
        <a:xfrm xmlns:a="http://schemas.openxmlformats.org/drawingml/2006/main" flipH="1" flipV="1">
          <a:off x="709481" y="1719393"/>
          <a:ext cx="178574" cy="47636"/>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0.45312</cdr:x>
      <cdr:y>0.14009</cdr:y>
    </cdr:from>
    <cdr:to>
      <cdr:x>0.4947</cdr:x>
      <cdr:y>0.27284</cdr:y>
    </cdr:to>
    <cdr:cxnSp macro="">
      <cdr:nvCxnSpPr>
        <cdr:cNvPr id="12" name="直線コネクタ 11">
          <a:extLst xmlns:a="http://schemas.openxmlformats.org/drawingml/2006/main">
            <a:ext uri="{FF2B5EF4-FFF2-40B4-BE49-F238E27FC236}">
              <a16:creationId xmlns:a16="http://schemas.microsoft.com/office/drawing/2014/main" id="{9EC0D7CB-A47E-444F-A348-2D288074104A}"/>
            </a:ext>
          </a:extLst>
        </cdr:cNvPr>
        <cdr:cNvCxnSpPr/>
      </cdr:nvCxnSpPr>
      <cdr:spPr bwMode="auto">
        <a:xfrm xmlns:a="http://schemas.openxmlformats.org/drawingml/2006/main" flipH="1" flipV="1">
          <a:off x="1673876" y="528777"/>
          <a:ext cx="153615" cy="501106"/>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0.52725</cdr:x>
      <cdr:y>0.1411</cdr:y>
    </cdr:from>
    <cdr:to>
      <cdr:x>0.57215</cdr:x>
      <cdr:y>0.27572</cdr:y>
    </cdr:to>
    <cdr:cxnSp macro="">
      <cdr:nvCxnSpPr>
        <cdr:cNvPr id="24" name="直線コネクタ 23">
          <a:extLst xmlns:a="http://schemas.openxmlformats.org/drawingml/2006/main">
            <a:ext uri="{FF2B5EF4-FFF2-40B4-BE49-F238E27FC236}">
              <a16:creationId xmlns:a16="http://schemas.microsoft.com/office/drawing/2014/main" id="{CECC5108-5486-4636-9A99-F3FA06AAC4FA}"/>
            </a:ext>
          </a:extLst>
        </cdr:cNvPr>
        <cdr:cNvCxnSpPr>
          <a:endCxn xmlns:a="http://schemas.openxmlformats.org/drawingml/2006/main" id="27" idx="1"/>
        </cdr:cNvCxnSpPr>
      </cdr:nvCxnSpPr>
      <cdr:spPr bwMode="auto">
        <a:xfrm xmlns:a="http://schemas.openxmlformats.org/drawingml/2006/main" flipV="1">
          <a:off x="1947726" y="532626"/>
          <a:ext cx="165874" cy="508118"/>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0.57215</cdr:x>
      <cdr:y>0.09494</cdr:y>
    </cdr:from>
    <cdr:to>
      <cdr:x>0.59562</cdr:x>
      <cdr:y>0.18727</cdr:y>
    </cdr:to>
    <cdr:sp macro="" textlink="">
      <cdr:nvSpPr>
        <cdr:cNvPr id="27" name="左大かっこ 26">
          <a:extLst xmlns:a="http://schemas.openxmlformats.org/drawingml/2006/main">
            <a:ext uri="{FF2B5EF4-FFF2-40B4-BE49-F238E27FC236}">
              <a16:creationId xmlns:a16="http://schemas.microsoft.com/office/drawing/2014/main" id="{CF6BCE33-2F03-4100-95FC-277E6329BF9C}"/>
            </a:ext>
          </a:extLst>
        </cdr:cNvPr>
        <cdr:cNvSpPr/>
      </cdr:nvSpPr>
      <cdr:spPr bwMode="auto">
        <a:xfrm xmlns:a="http://schemas.openxmlformats.org/drawingml/2006/main">
          <a:off x="2113616" y="358374"/>
          <a:ext cx="86701" cy="348517"/>
        </a:xfrm>
        <a:prstGeom xmlns:a="http://schemas.openxmlformats.org/drawingml/2006/main" prst="leftBracket">
          <a:avLst/>
        </a:prstGeom>
        <a:noFill xmlns:a="http://schemas.openxmlformats.org/drawingml/2006/main"/>
        <a:ln xmlns:a="http://schemas.openxmlformats.org/drawingml/2006/main" w="6350" cap="flat" cmpd="sng" algn="ctr">
          <a:solidFill>
            <a:srgbClr val="000000"/>
          </a:solidFill>
          <a:prstDash val="solid"/>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ja-JP"/>
        </a:p>
      </cdr:txBody>
    </cdr:sp>
  </cdr:relSizeAnchor>
  <cdr:relSizeAnchor xmlns:cdr="http://schemas.openxmlformats.org/drawingml/2006/chartDrawing">
    <cdr:from>
      <cdr:x>0.38064</cdr:x>
      <cdr:y>0.456</cdr:y>
    </cdr:from>
    <cdr:to>
      <cdr:x>0.70773</cdr:x>
      <cdr:y>0.72047</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406143" y="1721242"/>
          <a:ext cx="1208327" cy="99829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atin typeface="Century" panose="02040604050505020304" pitchFamily="18" charset="0"/>
            </a:rPr>
            <a:t>HFCs</a:t>
          </a:r>
          <a:r>
            <a:rPr lang="ja-JP" altLang="en-US" sz="1400" b="1">
              <a:latin typeface="Century" panose="02040604050505020304" pitchFamily="18" charset="0"/>
            </a:rPr>
            <a:t>排出量</a:t>
          </a:r>
          <a:endParaRPr lang="en-US" altLang="ja-JP" sz="1400" b="1">
            <a:latin typeface="Century" panose="02040604050505020304" pitchFamily="18" charset="0"/>
          </a:endParaRPr>
        </a:p>
        <a:p xmlns:a="http://schemas.openxmlformats.org/drawingml/2006/main">
          <a:pPr algn="ctr"/>
          <a:endParaRPr lang="en-US" altLang="ja-JP" sz="1400">
            <a:latin typeface="Century" panose="02040604050505020304" pitchFamily="18" charset="0"/>
          </a:endParaRPr>
        </a:p>
        <a:p xmlns:a="http://schemas.openxmlformats.org/drawingml/2006/main">
          <a:pPr algn="ctr"/>
          <a:endParaRPr lang="en-US" altLang="ja-JP" sz="1400">
            <a:latin typeface="Century" panose="02040604050505020304" pitchFamily="18" charset="0"/>
          </a:endParaRPr>
        </a:p>
        <a:p xmlns:a="http://schemas.openxmlformats.org/drawingml/2006/main">
          <a:pPr algn="ctr"/>
          <a:r>
            <a:rPr lang="ja-JP" altLang="en-US" sz="1200">
              <a:latin typeface="Century" panose="02040604050505020304" pitchFamily="18" charset="0"/>
            </a:rPr>
            <a:t>（</a:t>
          </a:r>
          <a:r>
            <a:rPr lang="en-US" altLang="ja-JP" sz="1200">
              <a:latin typeface="Century" panose="02040604050505020304" pitchFamily="18" charset="0"/>
            </a:rPr>
            <a:t>CO</a:t>
          </a:r>
          <a:r>
            <a:rPr lang="en-US" altLang="ja-JP" sz="1200" baseline="-25000">
              <a:latin typeface="Century" panose="02040604050505020304" pitchFamily="18" charset="0"/>
            </a:rPr>
            <a:t>2</a:t>
          </a:r>
          <a:r>
            <a:rPr lang="ja-JP" altLang="en-US" sz="1200">
              <a:latin typeface="Century" panose="02040604050505020304" pitchFamily="18" charset="0"/>
            </a:rPr>
            <a:t>換算）</a:t>
          </a:r>
        </a:p>
      </cdr:txBody>
    </cdr:sp>
  </cdr:relSizeAnchor>
  <cdr:relSizeAnchor xmlns:cdr="http://schemas.openxmlformats.org/drawingml/2006/chartDrawing">
    <cdr:from>
      <cdr:x>0.36932</cdr:x>
      <cdr:y>0.20317</cdr:y>
    </cdr:from>
    <cdr:to>
      <cdr:x>0.41122</cdr:x>
      <cdr:y>0.30411</cdr:y>
    </cdr:to>
    <cdr:cxnSp macro="">
      <cdr:nvCxnSpPr>
        <cdr:cNvPr id="16" name="直線コネクタ 15">
          <a:extLst xmlns:a="http://schemas.openxmlformats.org/drawingml/2006/main">
            <a:ext uri="{FF2B5EF4-FFF2-40B4-BE49-F238E27FC236}">
              <a16:creationId xmlns:a16="http://schemas.microsoft.com/office/drawing/2014/main" id="{80FB64A4-8F9E-44A4-85C2-B0FC3FA79251}"/>
            </a:ext>
          </a:extLst>
        </cdr:cNvPr>
        <cdr:cNvCxnSpPr/>
      </cdr:nvCxnSpPr>
      <cdr:spPr bwMode="auto">
        <a:xfrm xmlns:a="http://schemas.openxmlformats.org/drawingml/2006/main" flipH="1" flipV="1">
          <a:off x="1364319" y="766903"/>
          <a:ext cx="154776" cy="380999"/>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userShapes>
</file>

<file path=xl/drawings/drawing49.xml><?xml version="1.0" encoding="utf-8"?>
<c:userShapes xmlns:c="http://schemas.openxmlformats.org/drawingml/2006/chart">
  <cdr:relSizeAnchor xmlns:cdr="http://schemas.openxmlformats.org/drawingml/2006/chartDrawing">
    <cdr:from>
      <cdr:x>0.36359</cdr:x>
      <cdr:y>0.23174</cdr:y>
    </cdr:from>
    <cdr:to>
      <cdr:x>0.41927</cdr:x>
      <cdr:y>0.31399</cdr:y>
    </cdr:to>
    <cdr:cxnSp macro="">
      <cdr:nvCxnSpPr>
        <cdr:cNvPr id="2" name="直線コネクタ 1">
          <a:extLst xmlns:a="http://schemas.openxmlformats.org/drawingml/2006/main">
            <a:ext uri="{FF2B5EF4-FFF2-40B4-BE49-F238E27FC236}">
              <a16:creationId xmlns:a16="http://schemas.microsoft.com/office/drawing/2014/main" id="{5D45CF23-57B6-488C-82C9-8E757FFBDB37}"/>
            </a:ext>
          </a:extLst>
        </cdr:cNvPr>
        <cdr:cNvCxnSpPr/>
      </cdr:nvCxnSpPr>
      <cdr:spPr bwMode="auto">
        <a:xfrm xmlns:a="http://schemas.openxmlformats.org/drawingml/2006/main" flipH="1" flipV="1">
          <a:off x="1343138" y="871661"/>
          <a:ext cx="205690" cy="309373"/>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0.72808</cdr:x>
      <cdr:y>0.78576</cdr:y>
    </cdr:from>
    <cdr:to>
      <cdr:x>0.76431</cdr:x>
      <cdr:y>0.81898</cdr:y>
    </cdr:to>
    <cdr:cxnSp macro="">
      <cdr:nvCxnSpPr>
        <cdr:cNvPr id="3" name="直線コネクタ 2">
          <a:extLst xmlns:a="http://schemas.openxmlformats.org/drawingml/2006/main">
            <a:ext uri="{FF2B5EF4-FFF2-40B4-BE49-F238E27FC236}">
              <a16:creationId xmlns:a16="http://schemas.microsoft.com/office/drawing/2014/main" id="{9322B87C-D0CD-41F3-A333-F48D29CB2C94}"/>
            </a:ext>
          </a:extLst>
        </cdr:cNvPr>
        <cdr:cNvCxnSpPr/>
      </cdr:nvCxnSpPr>
      <cdr:spPr bwMode="auto">
        <a:xfrm xmlns:a="http://schemas.openxmlformats.org/drawingml/2006/main">
          <a:off x="2658012" y="2956637"/>
          <a:ext cx="132253" cy="124981"/>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0.26965</cdr:x>
      <cdr:y>0.31905</cdr:y>
    </cdr:from>
    <cdr:to>
      <cdr:x>0.31914</cdr:x>
      <cdr:y>0.37152</cdr:y>
    </cdr:to>
    <cdr:cxnSp macro="">
      <cdr:nvCxnSpPr>
        <cdr:cNvPr id="9" name="直線コネクタ 8">
          <a:extLst xmlns:a="http://schemas.openxmlformats.org/drawingml/2006/main">
            <a:ext uri="{FF2B5EF4-FFF2-40B4-BE49-F238E27FC236}">
              <a16:creationId xmlns:a16="http://schemas.microsoft.com/office/drawing/2014/main" id="{8885D28F-3394-47F0-849D-684C0CE41117}"/>
            </a:ext>
          </a:extLst>
        </cdr:cNvPr>
        <cdr:cNvCxnSpPr/>
      </cdr:nvCxnSpPr>
      <cdr:spPr bwMode="auto">
        <a:xfrm xmlns:a="http://schemas.openxmlformats.org/drawingml/2006/main" flipH="1" flipV="1">
          <a:off x="996126" y="1200056"/>
          <a:ext cx="182823" cy="197359"/>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0.18417</cdr:x>
      <cdr:y>0.60769</cdr:y>
    </cdr:from>
    <cdr:to>
      <cdr:x>0.24616</cdr:x>
      <cdr:y>0.63136</cdr:y>
    </cdr:to>
    <cdr:cxnSp macro="">
      <cdr:nvCxnSpPr>
        <cdr:cNvPr id="11" name="直線コネクタ 10">
          <a:extLst xmlns:a="http://schemas.openxmlformats.org/drawingml/2006/main">
            <a:ext uri="{FF2B5EF4-FFF2-40B4-BE49-F238E27FC236}">
              <a16:creationId xmlns:a16="http://schemas.microsoft.com/office/drawing/2014/main" id="{0C6B1017-619B-4E4B-B16D-CA5FCDA4CADD}"/>
            </a:ext>
          </a:extLst>
        </cdr:cNvPr>
        <cdr:cNvCxnSpPr/>
      </cdr:nvCxnSpPr>
      <cdr:spPr bwMode="auto">
        <a:xfrm xmlns:a="http://schemas.openxmlformats.org/drawingml/2006/main" flipH="1">
          <a:off x="672353" y="2286600"/>
          <a:ext cx="226307" cy="89047"/>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0.5365</cdr:x>
      <cdr:y>0.16703</cdr:y>
    </cdr:from>
    <cdr:to>
      <cdr:x>0.581</cdr:x>
      <cdr:y>0.27037</cdr:y>
    </cdr:to>
    <cdr:cxnSp macro="">
      <cdr:nvCxnSpPr>
        <cdr:cNvPr id="24" name="直線コネクタ 23">
          <a:extLst xmlns:a="http://schemas.openxmlformats.org/drawingml/2006/main">
            <a:ext uri="{FF2B5EF4-FFF2-40B4-BE49-F238E27FC236}">
              <a16:creationId xmlns:a16="http://schemas.microsoft.com/office/drawing/2014/main" id="{CECC5108-5486-4636-9A99-F3FA06AAC4FA}"/>
            </a:ext>
          </a:extLst>
        </cdr:cNvPr>
        <cdr:cNvCxnSpPr>
          <a:endCxn xmlns:a="http://schemas.openxmlformats.org/drawingml/2006/main" id="8" idx="1"/>
        </cdr:cNvCxnSpPr>
      </cdr:nvCxnSpPr>
      <cdr:spPr bwMode="auto">
        <a:xfrm xmlns:a="http://schemas.openxmlformats.org/drawingml/2006/main" flipV="1">
          <a:off x="1981905" y="628253"/>
          <a:ext cx="164396" cy="388710"/>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0.39031</cdr:x>
      <cdr:y>0.4434</cdr:y>
    </cdr:from>
    <cdr:to>
      <cdr:x>0.70925</cdr:x>
      <cdr:y>0.74128</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441859" y="1667792"/>
          <a:ext cx="1178216" cy="11204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atin typeface="Century" panose="02040604050505020304" pitchFamily="18" charset="0"/>
            </a:rPr>
            <a:t>PFCs</a:t>
          </a:r>
          <a:r>
            <a:rPr lang="ja-JP" altLang="en-US" sz="1400" b="1">
              <a:latin typeface="Century" panose="02040604050505020304" pitchFamily="18" charset="0"/>
            </a:rPr>
            <a:t>排出量</a:t>
          </a:r>
          <a:endParaRPr lang="en-US" altLang="ja-JP" sz="1400" b="1">
            <a:latin typeface="Century" panose="02040604050505020304" pitchFamily="18" charset="0"/>
          </a:endParaRPr>
        </a:p>
        <a:p xmlns:a="http://schemas.openxmlformats.org/drawingml/2006/main">
          <a:pPr algn="ctr"/>
          <a:endParaRPr lang="en-US" altLang="ja-JP" sz="1400">
            <a:latin typeface="Century" panose="02040604050505020304" pitchFamily="18" charset="0"/>
          </a:endParaRPr>
        </a:p>
        <a:p xmlns:a="http://schemas.openxmlformats.org/drawingml/2006/main">
          <a:pPr algn="ctr"/>
          <a:endParaRPr lang="en-US" altLang="ja-JP" sz="1400">
            <a:latin typeface="Century" panose="02040604050505020304" pitchFamily="18" charset="0"/>
          </a:endParaRPr>
        </a:p>
        <a:p xmlns:a="http://schemas.openxmlformats.org/drawingml/2006/main">
          <a:pPr algn="ctr"/>
          <a:r>
            <a:rPr lang="ja-JP" altLang="en-US" sz="1200">
              <a:latin typeface="Century" panose="02040604050505020304" pitchFamily="18" charset="0"/>
            </a:rPr>
            <a:t>（</a:t>
          </a:r>
          <a:r>
            <a:rPr lang="en-US" altLang="ja-JP" sz="1200">
              <a:latin typeface="Century" panose="02040604050505020304" pitchFamily="18" charset="0"/>
            </a:rPr>
            <a:t>CO</a:t>
          </a:r>
          <a:r>
            <a:rPr lang="en-US" altLang="ja-JP" sz="1200" baseline="-25000">
              <a:latin typeface="Century" panose="02040604050505020304" pitchFamily="18" charset="0"/>
            </a:rPr>
            <a:t>2</a:t>
          </a:r>
          <a:r>
            <a:rPr lang="ja-JP" altLang="en-US" sz="1200">
              <a:latin typeface="Century" panose="02040604050505020304" pitchFamily="18" charset="0"/>
            </a:rPr>
            <a:t>換算）</a:t>
          </a:r>
        </a:p>
      </cdr:txBody>
    </cdr:sp>
  </cdr:relSizeAnchor>
  <cdr:relSizeAnchor xmlns:cdr="http://schemas.openxmlformats.org/drawingml/2006/chartDrawing">
    <cdr:from>
      <cdr:x>0.581</cdr:x>
      <cdr:y>0.10847</cdr:y>
    </cdr:from>
    <cdr:to>
      <cdr:x>0.59338</cdr:x>
      <cdr:y>0.22559</cdr:y>
    </cdr:to>
    <cdr:sp macro="" textlink="">
      <cdr:nvSpPr>
        <cdr:cNvPr id="8" name="左大かっこ 7">
          <a:extLst xmlns:a="http://schemas.openxmlformats.org/drawingml/2006/main">
            <a:ext uri="{FF2B5EF4-FFF2-40B4-BE49-F238E27FC236}">
              <a16:creationId xmlns:a16="http://schemas.microsoft.com/office/drawing/2014/main" id="{7ACC5FDB-C737-48EF-878B-BCDCE5983D16}"/>
            </a:ext>
          </a:extLst>
        </cdr:cNvPr>
        <cdr:cNvSpPr/>
      </cdr:nvSpPr>
      <cdr:spPr bwMode="auto">
        <a:xfrm xmlns:a="http://schemas.openxmlformats.org/drawingml/2006/main">
          <a:off x="2146301" y="407987"/>
          <a:ext cx="45719" cy="440531"/>
        </a:xfrm>
        <a:prstGeom xmlns:a="http://schemas.openxmlformats.org/drawingml/2006/main" prst="leftBracket">
          <a:avLst/>
        </a:prstGeom>
        <a:solidFill xmlns:a="http://schemas.openxmlformats.org/drawingml/2006/main">
          <a:srgbClr val="FFFFFF"/>
        </a:solidFill>
        <a:ln xmlns:a="http://schemas.openxmlformats.org/drawingml/2006/main" w="12700" cap="flat" cmpd="sng" algn="ctr">
          <a:solidFill>
            <a:srgbClr val="000000"/>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p>
      </cdr:txBody>
    </cdr:sp>
  </cdr:relSizeAnchor>
</c:userShapes>
</file>

<file path=xl/drawings/drawing5.xml><?xml version="1.0" encoding="utf-8"?>
<c:userShapes xmlns:c="http://schemas.openxmlformats.org/drawingml/2006/chart">
  <cdr:relSizeAnchor xmlns:cdr="http://schemas.openxmlformats.org/drawingml/2006/chartDrawing">
    <cdr:from>
      <cdr:x>0.04572</cdr:x>
      <cdr:y>0.69708</cdr:y>
    </cdr:from>
    <cdr:to>
      <cdr:x>0.12042</cdr:x>
      <cdr:y>0.7589</cdr:y>
    </cdr:to>
    <cdr:sp macro="" textlink="">
      <cdr:nvSpPr>
        <cdr:cNvPr id="373770" name="Rectangle 10">
          <a:extLst xmlns:a="http://schemas.openxmlformats.org/drawingml/2006/main">
            <a:ext uri="{FF2B5EF4-FFF2-40B4-BE49-F238E27FC236}">
              <a16:creationId xmlns:a16="http://schemas.microsoft.com/office/drawing/2014/main" id="{71735E81-2318-4FB7-91CC-E6FC9D53199F}"/>
            </a:ext>
          </a:extLst>
        </cdr:cNvPr>
        <cdr:cNvSpPr>
          <a:spLocks xmlns:a="http://schemas.openxmlformats.org/drawingml/2006/main" noChangeArrowheads="1"/>
        </cdr:cNvSpPr>
      </cdr:nvSpPr>
      <cdr:spPr bwMode="auto">
        <a:xfrm xmlns:a="http://schemas.openxmlformats.org/drawingml/2006/main">
          <a:off x="330982" y="3543923"/>
          <a:ext cx="540753" cy="314291"/>
        </a:xfrm>
        <a:prstGeom xmlns:a="http://schemas.openxmlformats.org/drawingml/2006/main" prst="rect">
          <a:avLst/>
        </a:prstGeom>
        <a:solidFill xmlns:a="http://schemas.openxmlformats.org/drawingml/2006/main">
          <a:srgbClr val="FFFFFF"/>
        </a:solidFill>
        <a:ln xmlns:a="http://schemas.openxmlformats.org/drawingml/2006/main" w="38100" cmpd="dbl" algn="ctr">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1">
            <a:defRPr sz="1000"/>
          </a:pPr>
          <a:r>
            <a:rPr lang="ja-JP" altLang="en-US" sz="1050" b="0" i="0" strike="noStrike">
              <a:solidFill>
                <a:srgbClr val="000000"/>
              </a:solidFill>
              <a:latin typeface="Century" panose="02040604050505020304" pitchFamily="18" charset="0"/>
              <a:ea typeface="ＭＳ Ｐゴシック"/>
            </a:rPr>
            <a:t>　</a:t>
          </a:r>
          <a:r>
            <a:rPr lang="en-US" altLang="ja-JP" sz="1200" b="0" i="0" strike="noStrike">
              <a:solidFill>
                <a:srgbClr val="000000"/>
              </a:solidFill>
              <a:latin typeface="Century" panose="02040604050505020304" pitchFamily="18" charset="0"/>
              <a:cs typeface="Arial"/>
            </a:rPr>
            <a:t>0</a:t>
          </a:r>
        </a:p>
      </cdr:txBody>
    </cdr:sp>
  </cdr:relSizeAnchor>
  <cdr:relSizeAnchor xmlns:cdr="http://schemas.openxmlformats.org/drawingml/2006/chartDrawing">
    <cdr:from>
      <cdr:x>0.80014</cdr:x>
      <cdr:y>0.0848</cdr:y>
    </cdr:from>
    <cdr:to>
      <cdr:x>0.99145</cdr:x>
      <cdr:y>0.13318</cdr:y>
    </cdr:to>
    <cdr:sp macro="" textlink="">
      <cdr:nvSpPr>
        <cdr:cNvPr id="2" name="テキスト ボックス 1">
          <a:extLst xmlns:a="http://schemas.openxmlformats.org/drawingml/2006/main">
            <a:ext uri="{FF2B5EF4-FFF2-40B4-BE49-F238E27FC236}">
              <a16:creationId xmlns:a16="http://schemas.microsoft.com/office/drawing/2014/main" id="{3F3EA4E3-F742-46B7-91ED-25C0E78AFD08}"/>
            </a:ext>
          </a:extLst>
        </cdr:cNvPr>
        <cdr:cNvSpPr txBox="1"/>
      </cdr:nvSpPr>
      <cdr:spPr>
        <a:xfrm xmlns:a="http://schemas.openxmlformats.org/drawingml/2006/main">
          <a:off x="5792178" y="431120"/>
          <a:ext cx="1384910" cy="24594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altLang="ja-JP" sz="1000">
              <a:latin typeface="Century" panose="02040604050505020304" pitchFamily="18" charset="0"/>
            </a:rPr>
            <a:t>Compared</a:t>
          </a:r>
          <a:r>
            <a:rPr lang="en-US" altLang="ja-JP" sz="1000" baseline="0">
              <a:latin typeface="Century" panose="02040604050505020304" pitchFamily="18" charset="0"/>
            </a:rPr>
            <a:t> to FY2005</a:t>
          </a:r>
          <a:endParaRPr lang="ja-JP" altLang="en-US" sz="1000">
            <a:latin typeface="Century" panose="02040604050505020304" pitchFamily="18" charset="0"/>
          </a:endParaRPr>
        </a:p>
      </cdr:txBody>
    </cdr:sp>
  </cdr:relSizeAnchor>
  <cdr:relSizeAnchor xmlns:cdr="http://schemas.openxmlformats.org/drawingml/2006/chartDrawing">
    <cdr:from>
      <cdr:x>0.12264</cdr:x>
      <cdr:y>0.67086</cdr:y>
    </cdr:from>
    <cdr:to>
      <cdr:x>0.87413</cdr:x>
      <cdr:y>0.70493</cdr:y>
    </cdr:to>
    <cdr:grpSp>
      <cdr:nvGrpSpPr>
        <cdr:cNvPr id="6" name="Group 14">
          <a:extLst xmlns:a="http://schemas.openxmlformats.org/drawingml/2006/main">
            <a:ext uri="{FF2B5EF4-FFF2-40B4-BE49-F238E27FC236}">
              <a16:creationId xmlns:a16="http://schemas.microsoft.com/office/drawing/2014/main" id="{C1758CAA-A8D2-45F6-B5B2-513DBF5933FD}"/>
            </a:ext>
          </a:extLst>
        </cdr:cNvPr>
        <cdr:cNvGrpSpPr>
          <a:grpSpLocks xmlns:a="http://schemas.openxmlformats.org/drawingml/2006/main"/>
        </cdr:cNvGrpSpPr>
      </cdr:nvGrpSpPr>
      <cdr:grpSpPr bwMode="auto">
        <a:xfrm xmlns:a="http://schemas.openxmlformats.org/drawingml/2006/main">
          <a:off x="887791" y="3402643"/>
          <a:ext cx="5440035" cy="172805"/>
          <a:chOff x="0" y="0"/>
          <a:chExt cx="2253299" cy="12986"/>
        </a:xfrm>
      </cdr:grpSpPr>
      <cdr:pic>
        <cdr:nvPicPr>
          <cdr:cNvPr id="7" name="Picture 10">
            <a:extLst xmlns:a="http://schemas.openxmlformats.org/drawingml/2006/main">
              <a:ext uri="{FF2B5EF4-FFF2-40B4-BE49-F238E27FC236}">
                <a16:creationId xmlns:a16="http://schemas.microsoft.com/office/drawing/2014/main" id="{39482250-850B-47AB-8935-54987F48C74F}"/>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0" y="0"/>
            <a:ext cx="1001127" cy="1298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8" name="Picture 12">
            <a:extLst xmlns:a="http://schemas.openxmlformats.org/drawingml/2006/main">
              <a:ext uri="{FF2B5EF4-FFF2-40B4-BE49-F238E27FC236}">
                <a16:creationId xmlns:a16="http://schemas.microsoft.com/office/drawing/2014/main" id="{29E30399-4A07-4406-8AF5-8741C11F7623}"/>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001127" y="0"/>
            <a:ext cx="1001127" cy="1298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9" name="Picture 13">
            <a:extLst xmlns:a="http://schemas.openxmlformats.org/drawingml/2006/main">
              <a:ext uri="{FF2B5EF4-FFF2-40B4-BE49-F238E27FC236}">
                <a16:creationId xmlns:a16="http://schemas.microsoft.com/office/drawing/2014/main" id="{D66CF5EC-D55E-4360-B6EC-FB25203C600B}"/>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252935" y="0"/>
            <a:ext cx="1000364" cy="1298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dr:relSizeAnchor xmlns:cdr="http://schemas.openxmlformats.org/drawingml/2006/chartDrawing">
    <cdr:from>
      <cdr:x>0.90895</cdr:x>
      <cdr:y>0.18939</cdr:y>
    </cdr:from>
    <cdr:to>
      <cdr:x>0.94731</cdr:x>
      <cdr:y>0.23172</cdr:y>
    </cdr:to>
    <cdr:sp macro="" textlink="">
      <cdr:nvSpPr>
        <cdr:cNvPr id="10" name="Text Box 17">
          <a:extLst xmlns:a="http://schemas.openxmlformats.org/drawingml/2006/main">
            <a:ext uri="{FF2B5EF4-FFF2-40B4-BE49-F238E27FC236}">
              <a16:creationId xmlns:a16="http://schemas.microsoft.com/office/drawing/2014/main" id="{3ED5C7E6-6DF1-4076-9424-D1BA1E8D6178}"/>
            </a:ext>
          </a:extLst>
        </cdr:cNvPr>
        <cdr:cNvSpPr txBox="1">
          <a:spLocks xmlns:a="http://schemas.openxmlformats.org/drawingml/2006/main" noChangeArrowheads="1"/>
        </cdr:cNvSpPr>
      </cdr:nvSpPr>
      <cdr:spPr bwMode="auto">
        <a:xfrm xmlns:a="http://schemas.openxmlformats.org/drawingml/2006/main">
          <a:off x="6579888" y="960574"/>
          <a:ext cx="277688" cy="214700"/>
        </a:xfrm>
        <a:prstGeom xmlns:a="http://schemas.openxmlformats.org/drawingml/2006/main" prst="rect">
          <a:avLst/>
        </a:prstGeom>
        <a:noFill xmlns:a="http://schemas.openxmlformats.org/drawingml/2006/main"/>
        <a:ln xmlns:a="http://schemas.openxmlformats.org/drawingml/2006/main" w="38100" cmpd="dbl" algn="ctr">
          <a:noFill/>
          <a:miter lim="800000"/>
          <a:headEnd/>
          <a:tailEnd/>
        </a:ln>
        <a:effectLst xmlns:a="http://schemas.openxmlformats.org/drawingml/2006/main"/>
      </cdr:spPr>
      <cdr:txBody>
        <a:bodyPr xmlns:a="http://schemas.openxmlformats.org/drawingml/2006/main" wrap="square" lIns="27432"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altLang="ja-JP" sz="1200" b="0" i="0" strike="noStrike">
              <a:solidFill>
                <a:srgbClr val="000000"/>
              </a:solidFill>
              <a:latin typeface="Century" panose="02040604050505020304" pitchFamily="18" charset="0"/>
              <a:ea typeface="ＭＳ Ｐゴシック"/>
            </a:rPr>
            <a:t>0%</a:t>
          </a:r>
        </a:p>
      </cdr:txBody>
    </cdr:sp>
  </cdr:relSizeAnchor>
  <cdr:relSizeAnchor xmlns:cdr="http://schemas.openxmlformats.org/drawingml/2006/chartDrawing">
    <cdr:from>
      <cdr:x>0.02738</cdr:x>
      <cdr:y>0.18785</cdr:y>
    </cdr:from>
    <cdr:to>
      <cdr:x>0.07241</cdr:x>
      <cdr:y>0.63201</cdr:y>
    </cdr:to>
    <cdr:sp macro="" textlink="">
      <cdr:nvSpPr>
        <cdr:cNvPr id="11" name="テキスト ボックス 1">
          <a:extLst xmlns:a="http://schemas.openxmlformats.org/drawingml/2006/main">
            <a:ext uri="{FF2B5EF4-FFF2-40B4-BE49-F238E27FC236}">
              <a16:creationId xmlns:a16="http://schemas.microsoft.com/office/drawing/2014/main" id="{61662A70-6693-4BF6-9CE7-640DCBA4EF85}"/>
            </a:ext>
          </a:extLst>
        </cdr:cNvPr>
        <cdr:cNvSpPr txBox="1"/>
      </cdr:nvSpPr>
      <cdr:spPr>
        <a:xfrm xmlns:a="http://schemas.openxmlformats.org/drawingml/2006/main" rot="16200000">
          <a:off x="-767849" y="1921075"/>
          <a:ext cx="2258077" cy="32597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altLang="ja-JP" sz="1200">
              <a:latin typeface="Century" panose="02040604050505020304" pitchFamily="18" charset="0"/>
            </a:rPr>
            <a:t>GHG emissions   (Mt-CO</a:t>
          </a:r>
          <a:r>
            <a:rPr lang="en-US" altLang="ja-JP" sz="1200" baseline="-25000">
              <a:latin typeface="Century" panose="02040604050505020304" pitchFamily="18" charset="0"/>
            </a:rPr>
            <a:t>2</a:t>
          </a:r>
          <a:r>
            <a:rPr lang="en-US" altLang="ja-JP" sz="1200" baseline="0">
              <a:latin typeface="Century" panose="02040604050505020304" pitchFamily="18" charset="0"/>
            </a:rPr>
            <a:t> eq.</a:t>
          </a:r>
          <a:r>
            <a:rPr lang="en-US" altLang="ja-JP" sz="1200">
              <a:latin typeface="Century" panose="02040604050505020304" pitchFamily="18" charset="0"/>
            </a:rPr>
            <a:t>)</a:t>
          </a:r>
          <a:endParaRPr lang="ja-JP" altLang="en-US" sz="1200">
            <a:latin typeface="Century" panose="02040604050505020304" pitchFamily="18" charset="0"/>
          </a:endParaRPr>
        </a:p>
      </cdr:txBody>
    </cdr:sp>
  </cdr:relSizeAnchor>
  <cdr:relSizeAnchor xmlns:cdr="http://schemas.openxmlformats.org/drawingml/2006/chartDrawing">
    <cdr:from>
      <cdr:x>0.12708</cdr:x>
      <cdr:y>0.13317</cdr:y>
    </cdr:from>
    <cdr:to>
      <cdr:x>0.95222</cdr:x>
      <cdr:y>0.28918</cdr:y>
    </cdr:to>
    <cdr:grpSp>
      <cdr:nvGrpSpPr>
        <cdr:cNvPr id="18" name="グループ化 17">
          <a:extLst xmlns:a="http://schemas.openxmlformats.org/drawingml/2006/main">
            <a:ext uri="{FF2B5EF4-FFF2-40B4-BE49-F238E27FC236}">
              <a16:creationId xmlns:a16="http://schemas.microsoft.com/office/drawing/2014/main" id="{00000000-0008-0000-0200-00000E000000}"/>
            </a:ext>
          </a:extLst>
        </cdr:cNvPr>
        <cdr:cNvGrpSpPr/>
      </cdr:nvGrpSpPr>
      <cdr:grpSpPr>
        <a:xfrm xmlns:a="http://schemas.openxmlformats.org/drawingml/2006/main">
          <a:off x="919932" y="675446"/>
          <a:ext cx="5973188" cy="791293"/>
          <a:chOff x="0" y="-2709"/>
          <a:chExt cx="5941810" cy="842565"/>
        </a:xfrm>
      </cdr:grpSpPr>
      <cdr:sp macro="" textlink="">
        <cdr:nvSpPr>
          <cdr:cNvPr id="19" name="Line 2">
            <a:extLst xmlns:a="http://schemas.openxmlformats.org/drawingml/2006/main">
              <a:ext uri="{FF2B5EF4-FFF2-40B4-BE49-F238E27FC236}">
                <a16:creationId xmlns:a16="http://schemas.microsoft.com/office/drawing/2014/main" id="{00000000-0008-0000-0200-000010000000}"/>
              </a:ext>
            </a:extLst>
          </cdr:cNvPr>
          <cdr:cNvSpPr>
            <a:spLocks xmlns:a="http://schemas.openxmlformats.org/drawingml/2006/main" noChangeShapeType="1"/>
          </cdr:cNvSpPr>
        </cdr:nvSpPr>
        <cdr:spPr bwMode="auto">
          <a:xfrm xmlns:a="http://schemas.openxmlformats.org/drawingml/2006/main" flipV="1">
            <a:off x="0" y="423340"/>
            <a:ext cx="5534781" cy="1671"/>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ja-JP" altLang="en-US"/>
          </a:p>
        </cdr:txBody>
      </cdr:sp>
      <cdr:sp macro="" textlink="">
        <cdr:nvSpPr>
          <cdr:cNvPr id="20" name="Line 15">
            <a:extLst xmlns:a="http://schemas.openxmlformats.org/drawingml/2006/main">
              <a:ext uri="{FF2B5EF4-FFF2-40B4-BE49-F238E27FC236}">
                <a16:creationId xmlns:a16="http://schemas.microsoft.com/office/drawing/2014/main" id="{00000000-0008-0000-0200-000011000000}"/>
              </a:ext>
            </a:extLst>
          </cdr:cNvPr>
          <cdr:cNvSpPr>
            <a:spLocks xmlns:a="http://schemas.openxmlformats.org/drawingml/2006/main" noChangeShapeType="1"/>
          </cdr:cNvSpPr>
        </cdr:nvSpPr>
        <cdr:spPr bwMode="auto">
          <a:xfrm xmlns:a="http://schemas.openxmlformats.org/drawingml/2006/main">
            <a:off x="6277" y="103837"/>
            <a:ext cx="5495152" cy="5738"/>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ja-JP" altLang="en-US"/>
          </a:p>
        </cdr:txBody>
      </cdr:sp>
      <cdr:sp macro="" textlink="">
        <cdr:nvSpPr>
          <cdr:cNvPr id="21" name="Line 16">
            <a:extLst xmlns:a="http://schemas.openxmlformats.org/drawingml/2006/main">
              <a:ext uri="{FF2B5EF4-FFF2-40B4-BE49-F238E27FC236}">
                <a16:creationId xmlns:a16="http://schemas.microsoft.com/office/drawing/2014/main" id="{00000000-0008-0000-0200-000012000000}"/>
              </a:ext>
            </a:extLst>
          </cdr:cNvPr>
          <cdr:cNvSpPr>
            <a:spLocks xmlns:a="http://schemas.openxmlformats.org/drawingml/2006/main" noChangeShapeType="1"/>
          </cdr:cNvSpPr>
        </cdr:nvSpPr>
        <cdr:spPr bwMode="auto">
          <a:xfrm xmlns:a="http://schemas.openxmlformats.org/drawingml/2006/main">
            <a:off x="7798" y="714109"/>
            <a:ext cx="5493630" cy="1179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ja-JP" altLang="en-US"/>
          </a:p>
        </cdr:txBody>
      </cdr:sp>
      <cdr:sp macro="" textlink="">
        <cdr:nvSpPr>
          <cdr:cNvPr id="22" name="Text Box 17">
            <a:extLst xmlns:a="http://schemas.openxmlformats.org/drawingml/2006/main">
              <a:ext uri="{FF2B5EF4-FFF2-40B4-BE49-F238E27FC236}">
                <a16:creationId xmlns:a16="http://schemas.microsoft.com/office/drawing/2014/main" id="{00000000-0008-0000-0200-000013000000}"/>
              </a:ext>
            </a:extLst>
          </cdr:cNvPr>
          <cdr:cNvSpPr txBox="1">
            <a:spLocks xmlns:a="http://schemas.openxmlformats.org/drawingml/2006/main" noChangeArrowheads="1"/>
          </cdr:cNvSpPr>
        </cdr:nvSpPr>
        <cdr:spPr bwMode="auto">
          <a:xfrm xmlns:a="http://schemas.openxmlformats.org/drawingml/2006/main">
            <a:off x="5537723" y="-2709"/>
            <a:ext cx="354905" cy="205955"/>
          </a:xfrm>
          <a:prstGeom xmlns:a="http://schemas.openxmlformats.org/drawingml/2006/main" prst="rect">
            <a:avLst/>
          </a:prstGeom>
          <a:noFill xmlns:a="http://schemas.openxmlformats.org/drawingml/2006/main"/>
          <a:ln xmlns:a="http://schemas.openxmlformats.org/drawingml/2006/main" w="38100" cmpd="dbl" algn="ctr">
            <a:noFill/>
            <a:miter lim="800000"/>
            <a:headEnd/>
            <a:tailEnd/>
          </a:ln>
          <a:effectLst xmlns:a="http://schemas.openxmlformats.org/drawingml/2006/main"/>
        </cdr:spPr>
        <cdr:txBody>
          <a:bodyPr xmlns:a="http://schemas.openxmlformats.org/drawingml/2006/main" wrap="square" lIns="27432"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altLang="ja-JP" sz="1200" b="0" i="0" strike="noStrike">
                <a:solidFill>
                  <a:srgbClr val="000000"/>
                </a:solidFill>
                <a:latin typeface="Century" panose="02040604050505020304" pitchFamily="18" charset="0"/>
                <a:ea typeface="ＭＳ Ｐゴシック"/>
              </a:rPr>
              <a:t>+5%</a:t>
            </a:r>
          </a:p>
        </cdr:txBody>
      </cdr:sp>
      <cdr:sp macro="" textlink="">
        <cdr:nvSpPr>
          <cdr:cNvPr id="23" name="Text Box 18">
            <a:extLst xmlns:a="http://schemas.openxmlformats.org/drawingml/2006/main">
              <a:ext uri="{FF2B5EF4-FFF2-40B4-BE49-F238E27FC236}">
                <a16:creationId xmlns:a16="http://schemas.microsoft.com/office/drawing/2014/main" id="{00000000-0008-0000-0200-000014000000}"/>
              </a:ext>
            </a:extLst>
          </cdr:cNvPr>
          <cdr:cNvSpPr txBox="1">
            <a:spLocks xmlns:a="http://schemas.openxmlformats.org/drawingml/2006/main" noChangeArrowheads="1"/>
          </cdr:cNvSpPr>
        </cdr:nvSpPr>
        <cdr:spPr bwMode="auto">
          <a:xfrm xmlns:a="http://schemas.openxmlformats.org/drawingml/2006/main">
            <a:off x="5571802" y="611256"/>
            <a:ext cx="370008" cy="228600"/>
          </a:xfrm>
          <a:prstGeom xmlns:a="http://schemas.openxmlformats.org/drawingml/2006/main" prst="rect">
            <a:avLst/>
          </a:prstGeom>
          <a:noFill xmlns:a="http://schemas.openxmlformats.org/drawingml/2006/main"/>
          <a:ln xmlns:a="http://schemas.openxmlformats.org/drawingml/2006/main" w="38100" cmpd="dbl" algn="ctr">
            <a:noFill/>
            <a:miter lim="800000"/>
            <a:headEnd/>
            <a:tailEnd/>
          </a:ln>
          <a:effectLst xmlns:a="http://schemas.openxmlformats.org/drawingml/2006/main"/>
        </cdr:spPr>
        <cdr:txBody>
          <a:bodyPr xmlns:a="http://schemas.openxmlformats.org/drawingml/2006/main" wrap="square" lIns="27432"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altLang="ja-JP" sz="1200" b="0" i="0" strike="noStrike">
                <a:solidFill>
                  <a:srgbClr val="000000"/>
                </a:solidFill>
                <a:latin typeface="Century" panose="02040604050505020304" pitchFamily="18" charset="0"/>
                <a:ea typeface="ＭＳ Ｐゴシック"/>
              </a:rPr>
              <a:t>-5%</a:t>
            </a:r>
          </a:p>
        </cdr:txBody>
      </cdr:sp>
    </cdr:grpSp>
  </cdr:relSizeAnchor>
</c:userShapes>
</file>

<file path=xl/drawings/drawing50.xml><?xml version="1.0" encoding="utf-8"?>
<c:userShapes xmlns:c="http://schemas.openxmlformats.org/drawingml/2006/chart">
  <cdr:relSizeAnchor xmlns:cdr="http://schemas.openxmlformats.org/drawingml/2006/chartDrawing">
    <cdr:from>
      <cdr:x>0.43454</cdr:x>
      <cdr:y>0.19059</cdr:y>
    </cdr:from>
    <cdr:to>
      <cdr:x>0.49022</cdr:x>
      <cdr:y>0.27284</cdr:y>
    </cdr:to>
    <cdr:cxnSp macro="">
      <cdr:nvCxnSpPr>
        <cdr:cNvPr id="2" name="直線コネクタ 1">
          <a:extLst xmlns:a="http://schemas.openxmlformats.org/drawingml/2006/main">
            <a:ext uri="{FF2B5EF4-FFF2-40B4-BE49-F238E27FC236}">
              <a16:creationId xmlns:a16="http://schemas.microsoft.com/office/drawing/2014/main" id="{5D45CF23-57B6-488C-82C9-8E757FFBDB37}"/>
            </a:ext>
          </a:extLst>
        </cdr:cNvPr>
        <cdr:cNvCxnSpPr/>
      </cdr:nvCxnSpPr>
      <cdr:spPr bwMode="auto">
        <a:xfrm xmlns:a="http://schemas.openxmlformats.org/drawingml/2006/main" flipH="1" flipV="1">
          <a:off x="1607673" y="716880"/>
          <a:ext cx="206001" cy="309373"/>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0.72808</cdr:x>
      <cdr:y>0.78576</cdr:y>
    </cdr:from>
    <cdr:to>
      <cdr:x>0.76431</cdr:x>
      <cdr:y>0.81898</cdr:y>
    </cdr:to>
    <cdr:cxnSp macro="">
      <cdr:nvCxnSpPr>
        <cdr:cNvPr id="3" name="直線コネクタ 2">
          <a:extLst xmlns:a="http://schemas.openxmlformats.org/drawingml/2006/main">
            <a:ext uri="{FF2B5EF4-FFF2-40B4-BE49-F238E27FC236}">
              <a16:creationId xmlns:a16="http://schemas.microsoft.com/office/drawing/2014/main" id="{9322B87C-D0CD-41F3-A333-F48D29CB2C94}"/>
            </a:ext>
          </a:extLst>
        </cdr:cNvPr>
        <cdr:cNvCxnSpPr/>
      </cdr:nvCxnSpPr>
      <cdr:spPr bwMode="auto">
        <a:xfrm xmlns:a="http://schemas.openxmlformats.org/drawingml/2006/main">
          <a:off x="2658012" y="2956637"/>
          <a:ext cx="132253" cy="124981"/>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0.38088</cdr:x>
      <cdr:y>0.26161</cdr:y>
    </cdr:from>
    <cdr:to>
      <cdr:x>0.44501</cdr:x>
      <cdr:y>0.29072</cdr:y>
    </cdr:to>
    <cdr:cxnSp macro="">
      <cdr:nvCxnSpPr>
        <cdr:cNvPr id="9" name="直線コネクタ 8">
          <a:extLst xmlns:a="http://schemas.openxmlformats.org/drawingml/2006/main">
            <a:ext uri="{FF2B5EF4-FFF2-40B4-BE49-F238E27FC236}">
              <a16:creationId xmlns:a16="http://schemas.microsoft.com/office/drawing/2014/main" id="{8885D28F-3394-47F0-849D-684C0CE41117}"/>
            </a:ext>
          </a:extLst>
        </cdr:cNvPr>
        <cdr:cNvCxnSpPr/>
      </cdr:nvCxnSpPr>
      <cdr:spPr bwMode="auto">
        <a:xfrm xmlns:a="http://schemas.openxmlformats.org/drawingml/2006/main" flipH="1" flipV="1">
          <a:off x="1409138" y="984018"/>
          <a:ext cx="237266" cy="109489"/>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0.18417</cdr:x>
      <cdr:y>0.60769</cdr:y>
    </cdr:from>
    <cdr:to>
      <cdr:x>0.24616</cdr:x>
      <cdr:y>0.63136</cdr:y>
    </cdr:to>
    <cdr:cxnSp macro="">
      <cdr:nvCxnSpPr>
        <cdr:cNvPr id="11" name="直線コネクタ 10">
          <a:extLst xmlns:a="http://schemas.openxmlformats.org/drawingml/2006/main">
            <a:ext uri="{FF2B5EF4-FFF2-40B4-BE49-F238E27FC236}">
              <a16:creationId xmlns:a16="http://schemas.microsoft.com/office/drawing/2014/main" id="{0C6B1017-619B-4E4B-B16D-CA5FCDA4CADD}"/>
            </a:ext>
          </a:extLst>
        </cdr:cNvPr>
        <cdr:cNvCxnSpPr/>
      </cdr:nvCxnSpPr>
      <cdr:spPr bwMode="auto">
        <a:xfrm xmlns:a="http://schemas.openxmlformats.org/drawingml/2006/main" flipH="1">
          <a:off x="672353" y="2286600"/>
          <a:ext cx="226307" cy="89047"/>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0.5365</cdr:x>
      <cdr:y>0.15557</cdr:y>
    </cdr:from>
    <cdr:to>
      <cdr:x>0.5804</cdr:x>
      <cdr:y>0.27037</cdr:y>
    </cdr:to>
    <cdr:cxnSp macro="">
      <cdr:nvCxnSpPr>
        <cdr:cNvPr id="24" name="直線コネクタ 23">
          <a:extLst xmlns:a="http://schemas.openxmlformats.org/drawingml/2006/main">
            <a:ext uri="{FF2B5EF4-FFF2-40B4-BE49-F238E27FC236}">
              <a16:creationId xmlns:a16="http://schemas.microsoft.com/office/drawing/2014/main" id="{CECC5108-5486-4636-9A99-F3FA06AAC4FA}"/>
            </a:ext>
          </a:extLst>
        </cdr:cNvPr>
        <cdr:cNvCxnSpPr>
          <a:endCxn xmlns:a="http://schemas.openxmlformats.org/drawingml/2006/main" id="5" idx="1"/>
        </cdr:cNvCxnSpPr>
      </cdr:nvCxnSpPr>
      <cdr:spPr bwMode="auto">
        <a:xfrm xmlns:a="http://schemas.openxmlformats.org/drawingml/2006/main" flipV="1">
          <a:off x="1984911" y="585159"/>
          <a:ext cx="162416" cy="431804"/>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0.39673</cdr:x>
      <cdr:y>0.4434</cdr:y>
    </cdr:from>
    <cdr:to>
      <cdr:x>0.71234</cdr:x>
      <cdr:y>0.71426</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467796" y="1667792"/>
          <a:ext cx="1167685" cy="10188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atin typeface="Century" panose="02040604050505020304" pitchFamily="18" charset="0"/>
            </a:rPr>
            <a:t>PFCs</a:t>
          </a:r>
          <a:r>
            <a:rPr lang="ja-JP" altLang="en-US" sz="1400" b="1">
              <a:latin typeface="Century" panose="02040604050505020304" pitchFamily="18" charset="0"/>
            </a:rPr>
            <a:t>排出量</a:t>
          </a:r>
          <a:endParaRPr lang="en-US" altLang="ja-JP" sz="1400" b="1">
            <a:latin typeface="Century" panose="02040604050505020304" pitchFamily="18" charset="0"/>
          </a:endParaRPr>
        </a:p>
        <a:p xmlns:a="http://schemas.openxmlformats.org/drawingml/2006/main">
          <a:pPr algn="ctr"/>
          <a:endParaRPr lang="en-US" altLang="ja-JP" sz="1400">
            <a:latin typeface="Century" panose="02040604050505020304" pitchFamily="18" charset="0"/>
          </a:endParaRPr>
        </a:p>
        <a:p xmlns:a="http://schemas.openxmlformats.org/drawingml/2006/main">
          <a:pPr algn="ctr"/>
          <a:endParaRPr lang="en-US" altLang="ja-JP" sz="1400">
            <a:latin typeface="Century" panose="02040604050505020304" pitchFamily="18" charset="0"/>
          </a:endParaRPr>
        </a:p>
        <a:p xmlns:a="http://schemas.openxmlformats.org/drawingml/2006/main">
          <a:pPr algn="ctr"/>
          <a:r>
            <a:rPr lang="ja-JP" altLang="en-US" sz="1200">
              <a:latin typeface="Century" panose="02040604050505020304" pitchFamily="18" charset="0"/>
            </a:rPr>
            <a:t>（</a:t>
          </a:r>
          <a:r>
            <a:rPr lang="en-US" altLang="ja-JP" sz="1200">
              <a:latin typeface="Century" panose="02040604050505020304" pitchFamily="18" charset="0"/>
            </a:rPr>
            <a:t>CO</a:t>
          </a:r>
          <a:r>
            <a:rPr lang="en-US" altLang="ja-JP" sz="1200" baseline="-25000">
              <a:latin typeface="Century" panose="02040604050505020304" pitchFamily="18" charset="0"/>
            </a:rPr>
            <a:t>2</a:t>
          </a:r>
          <a:r>
            <a:rPr lang="ja-JP" altLang="en-US" sz="1200">
              <a:latin typeface="Century" panose="02040604050505020304" pitchFamily="18" charset="0"/>
            </a:rPr>
            <a:t>換算）</a:t>
          </a:r>
        </a:p>
      </cdr:txBody>
    </cdr:sp>
  </cdr:relSizeAnchor>
  <cdr:relSizeAnchor xmlns:cdr="http://schemas.openxmlformats.org/drawingml/2006/chartDrawing">
    <cdr:from>
      <cdr:x>0.5804</cdr:x>
      <cdr:y>0.09701</cdr:y>
    </cdr:from>
    <cdr:to>
      <cdr:x>0.59276</cdr:x>
      <cdr:y>0.21413</cdr:y>
    </cdr:to>
    <cdr:sp macro="" textlink="">
      <cdr:nvSpPr>
        <cdr:cNvPr id="5" name="左大かっこ 4">
          <a:extLst xmlns:a="http://schemas.openxmlformats.org/drawingml/2006/main">
            <a:ext uri="{FF2B5EF4-FFF2-40B4-BE49-F238E27FC236}">
              <a16:creationId xmlns:a16="http://schemas.microsoft.com/office/drawing/2014/main" id="{A71CB648-4ED7-4A2A-AA51-3551BFEAB9D9}"/>
            </a:ext>
          </a:extLst>
        </cdr:cNvPr>
        <cdr:cNvSpPr/>
      </cdr:nvSpPr>
      <cdr:spPr bwMode="auto">
        <a:xfrm xmlns:a="http://schemas.openxmlformats.org/drawingml/2006/main">
          <a:off x="2147327" y="364893"/>
          <a:ext cx="45719" cy="440531"/>
        </a:xfrm>
        <a:prstGeom xmlns:a="http://schemas.openxmlformats.org/drawingml/2006/main" prst="leftBracket">
          <a:avLst/>
        </a:prstGeom>
        <a:solidFill xmlns:a="http://schemas.openxmlformats.org/drawingml/2006/main">
          <a:srgbClr val="FFFFFF"/>
        </a:solidFill>
        <a:ln xmlns:a="http://schemas.openxmlformats.org/drawingml/2006/main" w="12700" cap="flat" cmpd="sng" algn="ctr">
          <a:solidFill>
            <a:srgbClr val="000000"/>
          </a:solidFill>
          <a:prstDash val="solid"/>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ja-JP"/>
        </a:p>
      </cdr:txBody>
    </cdr:sp>
  </cdr:relSizeAnchor>
</c:userShapes>
</file>

<file path=xl/drawings/drawing51.xml><?xml version="1.0" encoding="utf-8"?>
<c:userShapes xmlns:c="http://schemas.openxmlformats.org/drawingml/2006/chart">
  <cdr:relSizeAnchor xmlns:cdr="http://schemas.openxmlformats.org/drawingml/2006/chartDrawing">
    <cdr:from>
      <cdr:x>0.4635</cdr:x>
      <cdr:y>0.19059</cdr:y>
    </cdr:from>
    <cdr:to>
      <cdr:x>0.51918</cdr:x>
      <cdr:y>0.27284</cdr:y>
    </cdr:to>
    <cdr:cxnSp macro="">
      <cdr:nvCxnSpPr>
        <cdr:cNvPr id="2" name="直線コネクタ 1">
          <a:extLst xmlns:a="http://schemas.openxmlformats.org/drawingml/2006/main">
            <a:ext uri="{FF2B5EF4-FFF2-40B4-BE49-F238E27FC236}">
              <a16:creationId xmlns:a16="http://schemas.microsoft.com/office/drawing/2014/main" id="{5D45CF23-57B6-488C-82C9-8E757FFBDB37}"/>
            </a:ext>
          </a:extLst>
        </cdr:cNvPr>
        <cdr:cNvCxnSpPr/>
      </cdr:nvCxnSpPr>
      <cdr:spPr bwMode="auto">
        <a:xfrm xmlns:a="http://schemas.openxmlformats.org/drawingml/2006/main" flipH="1" flipV="1">
          <a:off x="1692092" y="717160"/>
          <a:ext cx="203272" cy="309488"/>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0.72808</cdr:x>
      <cdr:y>0.78576</cdr:y>
    </cdr:from>
    <cdr:to>
      <cdr:x>0.76431</cdr:x>
      <cdr:y>0.81898</cdr:y>
    </cdr:to>
    <cdr:cxnSp macro="">
      <cdr:nvCxnSpPr>
        <cdr:cNvPr id="3" name="直線コネクタ 2">
          <a:extLst xmlns:a="http://schemas.openxmlformats.org/drawingml/2006/main">
            <a:ext uri="{FF2B5EF4-FFF2-40B4-BE49-F238E27FC236}">
              <a16:creationId xmlns:a16="http://schemas.microsoft.com/office/drawing/2014/main" id="{9322B87C-D0CD-41F3-A333-F48D29CB2C94}"/>
            </a:ext>
          </a:extLst>
        </cdr:cNvPr>
        <cdr:cNvCxnSpPr/>
      </cdr:nvCxnSpPr>
      <cdr:spPr bwMode="auto">
        <a:xfrm xmlns:a="http://schemas.openxmlformats.org/drawingml/2006/main">
          <a:off x="2658012" y="2956637"/>
          <a:ext cx="132253" cy="124981"/>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0.39775</cdr:x>
      <cdr:y>0.25736</cdr:y>
    </cdr:from>
    <cdr:to>
      <cdr:x>0.46211</cdr:x>
      <cdr:y>0.28268</cdr:y>
    </cdr:to>
    <cdr:cxnSp macro="">
      <cdr:nvCxnSpPr>
        <cdr:cNvPr id="9" name="直線コネクタ 8">
          <a:extLst xmlns:a="http://schemas.openxmlformats.org/drawingml/2006/main">
            <a:ext uri="{FF2B5EF4-FFF2-40B4-BE49-F238E27FC236}">
              <a16:creationId xmlns:a16="http://schemas.microsoft.com/office/drawing/2014/main" id="{8885D28F-3394-47F0-849D-684C0CE41117}"/>
            </a:ext>
          </a:extLst>
        </cdr:cNvPr>
        <cdr:cNvCxnSpPr/>
      </cdr:nvCxnSpPr>
      <cdr:spPr bwMode="auto">
        <a:xfrm xmlns:a="http://schemas.openxmlformats.org/drawingml/2006/main" flipH="1" flipV="1">
          <a:off x="1471573" y="968008"/>
          <a:ext cx="238126" cy="95250"/>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0.18095</cdr:x>
      <cdr:y>0.56971</cdr:y>
    </cdr:from>
    <cdr:to>
      <cdr:x>0.24294</cdr:x>
      <cdr:y>0.59338</cdr:y>
    </cdr:to>
    <cdr:cxnSp macro="">
      <cdr:nvCxnSpPr>
        <cdr:cNvPr id="11" name="直線コネクタ 10">
          <a:extLst xmlns:a="http://schemas.openxmlformats.org/drawingml/2006/main">
            <a:ext uri="{FF2B5EF4-FFF2-40B4-BE49-F238E27FC236}">
              <a16:creationId xmlns:a16="http://schemas.microsoft.com/office/drawing/2014/main" id="{0C6B1017-619B-4E4B-B16D-CA5FCDA4CADD}"/>
            </a:ext>
          </a:extLst>
        </cdr:cNvPr>
        <cdr:cNvCxnSpPr/>
      </cdr:nvCxnSpPr>
      <cdr:spPr bwMode="auto">
        <a:xfrm xmlns:a="http://schemas.openxmlformats.org/drawingml/2006/main" flipH="1">
          <a:off x="669475" y="2142874"/>
          <a:ext cx="229347" cy="89031"/>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0.5365</cdr:x>
      <cdr:y>0.19721</cdr:y>
    </cdr:from>
    <cdr:to>
      <cdr:x>0.55222</cdr:x>
      <cdr:y>0.27037</cdr:y>
    </cdr:to>
    <cdr:cxnSp macro="">
      <cdr:nvCxnSpPr>
        <cdr:cNvPr id="24" name="直線コネクタ 23">
          <a:extLst xmlns:a="http://schemas.openxmlformats.org/drawingml/2006/main">
            <a:ext uri="{FF2B5EF4-FFF2-40B4-BE49-F238E27FC236}">
              <a16:creationId xmlns:a16="http://schemas.microsoft.com/office/drawing/2014/main" id="{CECC5108-5486-4636-9A99-F3FA06AAC4FA}"/>
            </a:ext>
          </a:extLst>
        </cdr:cNvPr>
        <cdr:cNvCxnSpPr/>
      </cdr:nvCxnSpPr>
      <cdr:spPr bwMode="auto">
        <a:xfrm xmlns:a="http://schemas.openxmlformats.org/drawingml/2006/main" flipV="1">
          <a:off x="1984909" y="741789"/>
          <a:ext cx="58163" cy="275173"/>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0.38064</cdr:x>
      <cdr:y>0.44657</cdr:y>
    </cdr:from>
    <cdr:to>
      <cdr:x>0.69704</cdr:x>
      <cdr:y>0.71318</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408273" y="1679702"/>
          <a:ext cx="1170581" cy="10028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atin typeface="Century" panose="02040604050505020304" pitchFamily="18" charset="0"/>
            </a:rPr>
            <a:t>PFCs</a:t>
          </a:r>
          <a:r>
            <a:rPr lang="ja-JP" altLang="en-US" sz="1400" b="1">
              <a:latin typeface="Century" panose="02040604050505020304" pitchFamily="18" charset="0"/>
            </a:rPr>
            <a:t>排出量</a:t>
          </a:r>
          <a:endParaRPr lang="en-US" altLang="ja-JP" sz="1400" b="1">
            <a:latin typeface="Century" panose="02040604050505020304" pitchFamily="18" charset="0"/>
          </a:endParaRPr>
        </a:p>
        <a:p xmlns:a="http://schemas.openxmlformats.org/drawingml/2006/main">
          <a:pPr algn="ctr"/>
          <a:endParaRPr lang="en-US" altLang="ja-JP" sz="1400">
            <a:latin typeface="Century" panose="02040604050505020304" pitchFamily="18" charset="0"/>
          </a:endParaRPr>
        </a:p>
        <a:p xmlns:a="http://schemas.openxmlformats.org/drawingml/2006/main">
          <a:pPr algn="ctr"/>
          <a:endParaRPr lang="en-US" altLang="ja-JP" sz="1400">
            <a:latin typeface="Century" panose="02040604050505020304" pitchFamily="18" charset="0"/>
          </a:endParaRPr>
        </a:p>
        <a:p xmlns:a="http://schemas.openxmlformats.org/drawingml/2006/main">
          <a:pPr algn="ctr"/>
          <a:r>
            <a:rPr lang="ja-JP" altLang="en-US" sz="1200">
              <a:latin typeface="Century" panose="02040604050505020304" pitchFamily="18" charset="0"/>
            </a:rPr>
            <a:t>（</a:t>
          </a:r>
          <a:r>
            <a:rPr lang="en-US" altLang="ja-JP" sz="1200">
              <a:latin typeface="Century" panose="02040604050505020304" pitchFamily="18" charset="0"/>
            </a:rPr>
            <a:t>CO</a:t>
          </a:r>
          <a:r>
            <a:rPr lang="en-US" altLang="ja-JP" sz="1200" baseline="-25000">
              <a:latin typeface="Century" panose="02040604050505020304" pitchFamily="18" charset="0"/>
            </a:rPr>
            <a:t>2</a:t>
          </a:r>
          <a:r>
            <a:rPr lang="ja-JP" altLang="en-US" sz="1200">
              <a:latin typeface="Century" panose="02040604050505020304" pitchFamily="18" charset="0"/>
            </a:rPr>
            <a:t>換算）</a:t>
          </a:r>
        </a:p>
      </cdr:txBody>
    </cdr:sp>
  </cdr:relSizeAnchor>
</c:userShapes>
</file>

<file path=xl/drawings/drawing52.xml><?xml version="1.0" encoding="utf-8"?>
<c:userShapes xmlns:c="http://schemas.openxmlformats.org/drawingml/2006/chart">
  <cdr:relSizeAnchor xmlns:cdr="http://schemas.openxmlformats.org/drawingml/2006/chartDrawing">
    <cdr:from>
      <cdr:x>0.16386</cdr:x>
      <cdr:y>0.58234</cdr:y>
    </cdr:from>
    <cdr:to>
      <cdr:x>0.19689</cdr:x>
      <cdr:y>0.5984</cdr:y>
    </cdr:to>
    <cdr:cxnSp macro="">
      <cdr:nvCxnSpPr>
        <cdr:cNvPr id="2" name="直線コネクタ 1">
          <a:extLst xmlns:a="http://schemas.openxmlformats.org/drawingml/2006/main">
            <a:ext uri="{FF2B5EF4-FFF2-40B4-BE49-F238E27FC236}">
              <a16:creationId xmlns:a16="http://schemas.microsoft.com/office/drawing/2014/main" id="{5D45CF23-57B6-488C-82C9-8E757FFBDB37}"/>
            </a:ext>
          </a:extLst>
        </cdr:cNvPr>
        <cdr:cNvCxnSpPr/>
      </cdr:nvCxnSpPr>
      <cdr:spPr bwMode="auto">
        <a:xfrm xmlns:a="http://schemas.openxmlformats.org/drawingml/2006/main" flipH="1">
          <a:off x="605318" y="2140816"/>
          <a:ext cx="122021" cy="59039"/>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0.64409</cdr:x>
      <cdr:y>0.82187</cdr:y>
    </cdr:from>
    <cdr:to>
      <cdr:x>0.68696</cdr:x>
      <cdr:y>0.85784</cdr:y>
    </cdr:to>
    <cdr:cxnSp macro="">
      <cdr:nvCxnSpPr>
        <cdr:cNvPr id="3" name="直線コネクタ 2">
          <a:extLst xmlns:a="http://schemas.openxmlformats.org/drawingml/2006/main">
            <a:ext uri="{FF2B5EF4-FFF2-40B4-BE49-F238E27FC236}">
              <a16:creationId xmlns:a16="http://schemas.microsoft.com/office/drawing/2014/main" id="{9322B87C-D0CD-41F3-A333-F48D29CB2C94}"/>
            </a:ext>
          </a:extLst>
        </cdr:cNvPr>
        <cdr:cNvCxnSpPr/>
      </cdr:nvCxnSpPr>
      <cdr:spPr bwMode="auto">
        <a:xfrm xmlns:a="http://schemas.openxmlformats.org/drawingml/2006/main">
          <a:off x="2379349" y="3021387"/>
          <a:ext cx="158375" cy="132230"/>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0.34378</cdr:x>
      <cdr:y>0.26207</cdr:y>
    </cdr:from>
    <cdr:to>
      <cdr:x>0.36691</cdr:x>
      <cdr:y>0.30044</cdr:y>
    </cdr:to>
    <cdr:cxnSp macro="">
      <cdr:nvCxnSpPr>
        <cdr:cNvPr id="9" name="直線コネクタ 8">
          <a:extLst xmlns:a="http://schemas.openxmlformats.org/drawingml/2006/main">
            <a:ext uri="{FF2B5EF4-FFF2-40B4-BE49-F238E27FC236}">
              <a16:creationId xmlns:a16="http://schemas.microsoft.com/office/drawing/2014/main" id="{8885D28F-3394-47F0-849D-684C0CE41117}"/>
            </a:ext>
          </a:extLst>
        </cdr:cNvPr>
        <cdr:cNvCxnSpPr/>
      </cdr:nvCxnSpPr>
      <cdr:spPr bwMode="auto">
        <a:xfrm xmlns:a="http://schemas.openxmlformats.org/drawingml/2006/main" flipH="1" flipV="1">
          <a:off x="1269971" y="963430"/>
          <a:ext cx="85441" cy="141051"/>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0.21793</cdr:x>
      <cdr:y>0.78299</cdr:y>
    </cdr:from>
    <cdr:to>
      <cdr:x>0.27992</cdr:x>
      <cdr:y>0.80666</cdr:y>
    </cdr:to>
    <cdr:cxnSp macro="">
      <cdr:nvCxnSpPr>
        <cdr:cNvPr id="11" name="直線コネクタ 10">
          <a:extLst xmlns:a="http://schemas.openxmlformats.org/drawingml/2006/main">
            <a:ext uri="{FF2B5EF4-FFF2-40B4-BE49-F238E27FC236}">
              <a16:creationId xmlns:a16="http://schemas.microsoft.com/office/drawing/2014/main" id="{0C6B1017-619B-4E4B-B16D-CA5FCDA4CADD}"/>
            </a:ext>
          </a:extLst>
        </cdr:cNvPr>
        <cdr:cNvCxnSpPr/>
      </cdr:nvCxnSpPr>
      <cdr:spPr bwMode="auto">
        <a:xfrm xmlns:a="http://schemas.openxmlformats.org/drawingml/2006/main" flipH="1">
          <a:off x="795617" y="2953097"/>
          <a:ext cx="226308" cy="89273"/>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0.65928</cdr:x>
      <cdr:y>0.29117</cdr:y>
    </cdr:from>
    <cdr:to>
      <cdr:x>0.68187</cdr:x>
      <cdr:y>0.32979</cdr:y>
    </cdr:to>
    <cdr:cxnSp macro="">
      <cdr:nvCxnSpPr>
        <cdr:cNvPr id="24" name="直線コネクタ 23">
          <a:extLst xmlns:a="http://schemas.openxmlformats.org/drawingml/2006/main">
            <a:ext uri="{FF2B5EF4-FFF2-40B4-BE49-F238E27FC236}">
              <a16:creationId xmlns:a16="http://schemas.microsoft.com/office/drawing/2014/main" id="{CECC5108-5486-4636-9A99-F3FA06AAC4FA}"/>
            </a:ext>
          </a:extLst>
        </cdr:cNvPr>
        <cdr:cNvCxnSpPr/>
      </cdr:nvCxnSpPr>
      <cdr:spPr bwMode="auto">
        <a:xfrm xmlns:a="http://schemas.openxmlformats.org/drawingml/2006/main" flipV="1">
          <a:off x="2406843" y="1098176"/>
          <a:ext cx="82465" cy="145663"/>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0.35041</cdr:x>
      <cdr:y>0.44307</cdr:y>
    </cdr:from>
    <cdr:to>
      <cdr:x>0.65053</cdr:x>
      <cdr:y>0.70584</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294465" y="1628836"/>
          <a:ext cx="1108685" cy="96600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atin typeface="Century" panose="02040604050505020304" pitchFamily="18" charset="0"/>
            </a:rPr>
            <a:t>SF</a:t>
          </a:r>
          <a:r>
            <a:rPr lang="en-US" altLang="ja-JP" sz="1400" b="1" baseline="-25000">
              <a:latin typeface="Century" panose="02040604050505020304" pitchFamily="18" charset="0"/>
            </a:rPr>
            <a:t>6</a:t>
          </a:r>
          <a:r>
            <a:rPr lang="ja-JP" altLang="en-US" sz="1400" b="1">
              <a:latin typeface="Century" panose="02040604050505020304" pitchFamily="18" charset="0"/>
            </a:rPr>
            <a:t>排出量</a:t>
          </a:r>
          <a:endParaRPr lang="en-US" altLang="ja-JP" sz="1400" b="1">
            <a:latin typeface="Century" panose="02040604050505020304" pitchFamily="18" charset="0"/>
          </a:endParaRPr>
        </a:p>
        <a:p xmlns:a="http://schemas.openxmlformats.org/drawingml/2006/main">
          <a:pPr algn="ctr"/>
          <a:endParaRPr lang="en-US" altLang="ja-JP" sz="1400">
            <a:latin typeface="Century" panose="02040604050505020304" pitchFamily="18" charset="0"/>
          </a:endParaRPr>
        </a:p>
        <a:p xmlns:a="http://schemas.openxmlformats.org/drawingml/2006/main">
          <a:pPr algn="ctr"/>
          <a:endParaRPr lang="en-US" altLang="ja-JP" sz="1400">
            <a:latin typeface="Century" panose="02040604050505020304" pitchFamily="18" charset="0"/>
          </a:endParaRPr>
        </a:p>
        <a:p xmlns:a="http://schemas.openxmlformats.org/drawingml/2006/main">
          <a:pPr algn="ctr"/>
          <a:r>
            <a:rPr lang="ja-JP" altLang="en-US" sz="1200">
              <a:latin typeface="Century" panose="02040604050505020304" pitchFamily="18" charset="0"/>
            </a:rPr>
            <a:t>（</a:t>
          </a:r>
          <a:r>
            <a:rPr lang="en-US" altLang="ja-JP" sz="1200">
              <a:latin typeface="Century" panose="02040604050505020304" pitchFamily="18" charset="0"/>
            </a:rPr>
            <a:t>CO</a:t>
          </a:r>
          <a:r>
            <a:rPr lang="en-US" altLang="ja-JP" sz="1200" baseline="-25000">
              <a:latin typeface="Century" panose="02040604050505020304" pitchFamily="18" charset="0"/>
            </a:rPr>
            <a:t>2</a:t>
          </a:r>
          <a:r>
            <a:rPr lang="ja-JP" altLang="en-US" sz="1200">
              <a:latin typeface="Century" panose="02040604050505020304" pitchFamily="18" charset="0"/>
            </a:rPr>
            <a:t>換算）</a:t>
          </a:r>
        </a:p>
      </cdr:txBody>
    </cdr:sp>
  </cdr:relSizeAnchor>
  <cdr:relSizeAnchor xmlns:cdr="http://schemas.openxmlformats.org/drawingml/2006/chartDrawing">
    <cdr:from>
      <cdr:x>0.79235</cdr:x>
      <cdr:y>0.51401</cdr:y>
    </cdr:from>
    <cdr:to>
      <cdr:x>0.83227</cdr:x>
      <cdr:y>0.54334</cdr:y>
    </cdr:to>
    <cdr:cxnSp macro="">
      <cdr:nvCxnSpPr>
        <cdr:cNvPr id="13" name="直線コネクタ 12">
          <a:extLst xmlns:a="http://schemas.openxmlformats.org/drawingml/2006/main">
            <a:ext uri="{FF2B5EF4-FFF2-40B4-BE49-F238E27FC236}">
              <a16:creationId xmlns:a16="http://schemas.microsoft.com/office/drawing/2014/main" id="{825D1FE9-CD7A-4972-8211-5F7ABF14B8CC}"/>
            </a:ext>
          </a:extLst>
        </cdr:cNvPr>
        <cdr:cNvCxnSpPr/>
      </cdr:nvCxnSpPr>
      <cdr:spPr bwMode="auto">
        <a:xfrm xmlns:a="http://schemas.openxmlformats.org/drawingml/2006/main" flipV="1">
          <a:off x="2927036" y="1889620"/>
          <a:ext cx="147483" cy="107829"/>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userShapes>
</file>

<file path=xl/drawings/drawing53.xml><?xml version="1.0" encoding="utf-8"?>
<c:userShapes xmlns:c="http://schemas.openxmlformats.org/drawingml/2006/chart">
  <cdr:relSizeAnchor xmlns:cdr="http://schemas.openxmlformats.org/drawingml/2006/chartDrawing">
    <cdr:from>
      <cdr:x>0.41438</cdr:x>
      <cdr:y>0.27632</cdr:y>
    </cdr:from>
    <cdr:to>
      <cdr:x>0.47007</cdr:x>
      <cdr:y>0.32038</cdr:y>
    </cdr:to>
    <cdr:cxnSp macro="">
      <cdr:nvCxnSpPr>
        <cdr:cNvPr id="2" name="直線コネクタ 1">
          <a:extLst xmlns:a="http://schemas.openxmlformats.org/drawingml/2006/main">
            <a:ext uri="{FF2B5EF4-FFF2-40B4-BE49-F238E27FC236}">
              <a16:creationId xmlns:a16="http://schemas.microsoft.com/office/drawing/2014/main" id="{5D45CF23-57B6-488C-82C9-8E757FFBDB37}"/>
            </a:ext>
          </a:extLst>
        </cdr:cNvPr>
        <cdr:cNvCxnSpPr/>
      </cdr:nvCxnSpPr>
      <cdr:spPr bwMode="auto">
        <a:xfrm xmlns:a="http://schemas.openxmlformats.org/drawingml/2006/main" flipH="1" flipV="1">
          <a:off x="1512793" y="1042146"/>
          <a:ext cx="203291" cy="166185"/>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0.37097</cdr:x>
      <cdr:y>0.81463</cdr:y>
    </cdr:from>
    <cdr:to>
      <cdr:x>0.41762</cdr:x>
      <cdr:y>0.83999</cdr:y>
    </cdr:to>
    <cdr:cxnSp macro="">
      <cdr:nvCxnSpPr>
        <cdr:cNvPr id="3" name="直線コネクタ 2">
          <a:extLst xmlns:a="http://schemas.openxmlformats.org/drawingml/2006/main">
            <a:ext uri="{FF2B5EF4-FFF2-40B4-BE49-F238E27FC236}">
              <a16:creationId xmlns:a16="http://schemas.microsoft.com/office/drawing/2014/main" id="{9322B87C-D0CD-41F3-A333-F48D29CB2C94}"/>
            </a:ext>
          </a:extLst>
        </cdr:cNvPr>
        <cdr:cNvCxnSpPr/>
      </cdr:nvCxnSpPr>
      <cdr:spPr bwMode="auto">
        <a:xfrm xmlns:a="http://schemas.openxmlformats.org/drawingml/2006/main" flipH="1">
          <a:off x="1372476" y="2961097"/>
          <a:ext cx="172593" cy="92181"/>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0.32844</cdr:x>
      <cdr:y>0.40705</cdr:y>
    </cdr:from>
    <cdr:to>
      <cdr:x>0.36258</cdr:x>
      <cdr:y>0.42744</cdr:y>
    </cdr:to>
    <cdr:cxnSp macro="">
      <cdr:nvCxnSpPr>
        <cdr:cNvPr id="9" name="直線コネクタ 8">
          <a:extLst xmlns:a="http://schemas.openxmlformats.org/drawingml/2006/main">
            <a:ext uri="{FF2B5EF4-FFF2-40B4-BE49-F238E27FC236}">
              <a16:creationId xmlns:a16="http://schemas.microsoft.com/office/drawing/2014/main" id="{8885D28F-3394-47F0-849D-684C0CE41117}"/>
            </a:ext>
          </a:extLst>
        </cdr:cNvPr>
        <cdr:cNvCxnSpPr/>
      </cdr:nvCxnSpPr>
      <cdr:spPr bwMode="auto">
        <a:xfrm xmlns:a="http://schemas.openxmlformats.org/drawingml/2006/main" flipH="1" flipV="1">
          <a:off x="1199029" y="1535204"/>
          <a:ext cx="124629" cy="76934"/>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0.26323</cdr:x>
      <cdr:y>0.57204</cdr:y>
    </cdr:from>
    <cdr:to>
      <cdr:x>0.30988</cdr:x>
      <cdr:y>0.59423</cdr:y>
    </cdr:to>
    <cdr:cxnSp macro="">
      <cdr:nvCxnSpPr>
        <cdr:cNvPr id="11" name="直線コネクタ 10">
          <a:extLst xmlns:a="http://schemas.openxmlformats.org/drawingml/2006/main">
            <a:ext uri="{FF2B5EF4-FFF2-40B4-BE49-F238E27FC236}">
              <a16:creationId xmlns:a16="http://schemas.microsoft.com/office/drawing/2014/main" id="{0C6B1017-619B-4E4B-B16D-CA5FCDA4CADD}"/>
            </a:ext>
          </a:extLst>
        </cdr:cNvPr>
        <cdr:cNvCxnSpPr/>
      </cdr:nvCxnSpPr>
      <cdr:spPr bwMode="auto">
        <a:xfrm xmlns:a="http://schemas.openxmlformats.org/drawingml/2006/main" flipH="1">
          <a:off x="973880" y="2079311"/>
          <a:ext cx="172593" cy="80659"/>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0.5592</cdr:x>
      <cdr:y>0.2368</cdr:y>
    </cdr:from>
    <cdr:to>
      <cdr:x>0.58254</cdr:x>
      <cdr:y>0.28225</cdr:y>
    </cdr:to>
    <cdr:cxnSp macro="">
      <cdr:nvCxnSpPr>
        <cdr:cNvPr id="24" name="直線コネクタ 23">
          <a:extLst xmlns:a="http://schemas.openxmlformats.org/drawingml/2006/main">
            <a:ext uri="{FF2B5EF4-FFF2-40B4-BE49-F238E27FC236}">
              <a16:creationId xmlns:a16="http://schemas.microsoft.com/office/drawing/2014/main" id="{CECC5108-5486-4636-9A99-F3FA06AAC4FA}"/>
            </a:ext>
          </a:extLst>
        </cdr:cNvPr>
        <cdr:cNvCxnSpPr/>
      </cdr:nvCxnSpPr>
      <cdr:spPr bwMode="auto">
        <a:xfrm xmlns:a="http://schemas.openxmlformats.org/drawingml/2006/main" flipH="1" flipV="1">
          <a:off x="2068886" y="860749"/>
          <a:ext cx="86361" cy="165204"/>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0.49203</cdr:x>
      <cdr:y>0.45047</cdr:y>
    </cdr:from>
    <cdr:to>
      <cdr:x>0.76838</cdr:x>
      <cdr:y>0.72066</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820366" y="1637404"/>
          <a:ext cx="1022425" cy="98211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atin typeface="Century" panose="02040604050505020304" pitchFamily="18" charset="0"/>
            </a:rPr>
            <a:t>SF</a:t>
          </a:r>
          <a:r>
            <a:rPr lang="en-US" altLang="ja-JP" sz="1400" b="1" baseline="-25000">
              <a:latin typeface="Century" panose="02040604050505020304" pitchFamily="18" charset="0"/>
            </a:rPr>
            <a:t>6</a:t>
          </a:r>
          <a:r>
            <a:rPr lang="ja-JP" altLang="en-US" sz="1400" b="1">
              <a:latin typeface="Century" panose="02040604050505020304" pitchFamily="18" charset="0"/>
            </a:rPr>
            <a:t>排出量</a:t>
          </a:r>
          <a:endParaRPr lang="en-US" altLang="ja-JP" sz="1400" b="1">
            <a:latin typeface="Century" panose="02040604050505020304" pitchFamily="18" charset="0"/>
          </a:endParaRPr>
        </a:p>
        <a:p xmlns:a="http://schemas.openxmlformats.org/drawingml/2006/main">
          <a:pPr algn="ctr"/>
          <a:endParaRPr lang="en-US" altLang="ja-JP" sz="1400">
            <a:latin typeface="Century" panose="02040604050505020304" pitchFamily="18" charset="0"/>
          </a:endParaRPr>
        </a:p>
        <a:p xmlns:a="http://schemas.openxmlformats.org/drawingml/2006/main">
          <a:pPr algn="ctr"/>
          <a:endParaRPr lang="en-US" altLang="ja-JP" sz="1400">
            <a:latin typeface="Century" panose="02040604050505020304" pitchFamily="18" charset="0"/>
          </a:endParaRPr>
        </a:p>
        <a:p xmlns:a="http://schemas.openxmlformats.org/drawingml/2006/main">
          <a:pPr algn="ctr"/>
          <a:r>
            <a:rPr lang="ja-JP" altLang="en-US" sz="1200">
              <a:latin typeface="Century" panose="02040604050505020304" pitchFamily="18" charset="0"/>
            </a:rPr>
            <a:t>（</a:t>
          </a:r>
          <a:r>
            <a:rPr lang="en-US" altLang="ja-JP" sz="1200">
              <a:latin typeface="Century" panose="02040604050505020304" pitchFamily="18" charset="0"/>
            </a:rPr>
            <a:t>CO</a:t>
          </a:r>
          <a:r>
            <a:rPr lang="en-US" altLang="ja-JP" sz="1200" baseline="-25000">
              <a:latin typeface="Century" panose="02040604050505020304" pitchFamily="18" charset="0"/>
            </a:rPr>
            <a:t>2</a:t>
          </a:r>
          <a:r>
            <a:rPr lang="ja-JP" altLang="en-US" sz="1200">
              <a:latin typeface="Century" panose="02040604050505020304" pitchFamily="18" charset="0"/>
            </a:rPr>
            <a:t>換算）</a:t>
          </a:r>
        </a:p>
      </cdr:txBody>
    </cdr:sp>
  </cdr:relSizeAnchor>
  <cdr:relSizeAnchor xmlns:cdr="http://schemas.openxmlformats.org/drawingml/2006/chartDrawing">
    <cdr:from>
      <cdr:x>0.81665</cdr:x>
      <cdr:y>0.31869</cdr:y>
    </cdr:from>
    <cdr:to>
      <cdr:x>0.85205</cdr:x>
      <cdr:y>0.35472</cdr:y>
    </cdr:to>
    <cdr:cxnSp macro="">
      <cdr:nvCxnSpPr>
        <cdr:cNvPr id="14" name="直線コネクタ 13">
          <a:extLst xmlns:a="http://schemas.openxmlformats.org/drawingml/2006/main">
            <a:ext uri="{FF2B5EF4-FFF2-40B4-BE49-F238E27FC236}">
              <a16:creationId xmlns:a16="http://schemas.microsoft.com/office/drawing/2014/main" id="{C80C0A80-32BF-4AE4-B0F7-E31CD823AC6E}"/>
            </a:ext>
          </a:extLst>
        </cdr:cNvPr>
        <cdr:cNvCxnSpPr/>
      </cdr:nvCxnSpPr>
      <cdr:spPr bwMode="auto">
        <a:xfrm xmlns:a="http://schemas.openxmlformats.org/drawingml/2006/main" flipV="1">
          <a:off x="3021387" y="1158406"/>
          <a:ext cx="130968" cy="130969"/>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userShapes>
</file>

<file path=xl/drawings/drawing54.xml><?xml version="1.0" encoding="utf-8"?>
<c:userShapes xmlns:c="http://schemas.openxmlformats.org/drawingml/2006/chart">
  <cdr:relSizeAnchor xmlns:cdr="http://schemas.openxmlformats.org/drawingml/2006/chartDrawing">
    <cdr:from>
      <cdr:x>0.44012</cdr:x>
      <cdr:y>0.26633</cdr:y>
    </cdr:from>
    <cdr:to>
      <cdr:x>0.49786</cdr:x>
      <cdr:y>0.30735</cdr:y>
    </cdr:to>
    <cdr:cxnSp macro="">
      <cdr:nvCxnSpPr>
        <cdr:cNvPr id="2" name="直線コネクタ 1">
          <a:extLst xmlns:a="http://schemas.openxmlformats.org/drawingml/2006/main">
            <a:ext uri="{FF2B5EF4-FFF2-40B4-BE49-F238E27FC236}">
              <a16:creationId xmlns:a16="http://schemas.microsoft.com/office/drawing/2014/main" id="{5D45CF23-57B6-488C-82C9-8E757FFBDB37}"/>
            </a:ext>
          </a:extLst>
        </cdr:cNvPr>
        <cdr:cNvCxnSpPr/>
      </cdr:nvCxnSpPr>
      <cdr:spPr bwMode="auto">
        <a:xfrm xmlns:a="http://schemas.openxmlformats.org/drawingml/2006/main" flipH="1" flipV="1">
          <a:off x="1628348" y="952232"/>
          <a:ext cx="213618" cy="146644"/>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0.35487</cdr:x>
      <cdr:y>0.81168</cdr:y>
    </cdr:from>
    <cdr:to>
      <cdr:x>0.40152</cdr:x>
      <cdr:y>0.83704</cdr:y>
    </cdr:to>
    <cdr:cxnSp macro="">
      <cdr:nvCxnSpPr>
        <cdr:cNvPr id="3" name="直線コネクタ 2">
          <a:extLst xmlns:a="http://schemas.openxmlformats.org/drawingml/2006/main">
            <a:ext uri="{FF2B5EF4-FFF2-40B4-BE49-F238E27FC236}">
              <a16:creationId xmlns:a16="http://schemas.microsoft.com/office/drawing/2014/main" id="{9322B87C-D0CD-41F3-A333-F48D29CB2C94}"/>
            </a:ext>
          </a:extLst>
        </cdr:cNvPr>
        <cdr:cNvCxnSpPr/>
      </cdr:nvCxnSpPr>
      <cdr:spPr bwMode="auto">
        <a:xfrm xmlns:a="http://schemas.openxmlformats.org/drawingml/2006/main" flipH="1">
          <a:off x="1312945" y="2902063"/>
          <a:ext cx="172593" cy="90672"/>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0.31765</cdr:x>
      <cdr:y>0.39393</cdr:y>
    </cdr:from>
    <cdr:to>
      <cdr:x>0.3627</cdr:x>
      <cdr:y>0.40392</cdr:y>
    </cdr:to>
    <cdr:cxnSp macro="">
      <cdr:nvCxnSpPr>
        <cdr:cNvPr id="9" name="直線コネクタ 8">
          <a:extLst xmlns:a="http://schemas.openxmlformats.org/drawingml/2006/main">
            <a:ext uri="{FF2B5EF4-FFF2-40B4-BE49-F238E27FC236}">
              <a16:creationId xmlns:a16="http://schemas.microsoft.com/office/drawing/2014/main" id="{8885D28F-3394-47F0-849D-684C0CE41117}"/>
            </a:ext>
          </a:extLst>
        </cdr:cNvPr>
        <cdr:cNvCxnSpPr/>
      </cdr:nvCxnSpPr>
      <cdr:spPr bwMode="auto">
        <a:xfrm xmlns:a="http://schemas.openxmlformats.org/drawingml/2006/main" flipH="1" flipV="1">
          <a:off x="1175216" y="1408438"/>
          <a:ext cx="166687" cy="35719"/>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0.2407</cdr:x>
      <cdr:y>0.59706</cdr:y>
    </cdr:from>
    <cdr:to>
      <cdr:x>0.30477</cdr:x>
      <cdr:y>0.62087</cdr:y>
    </cdr:to>
    <cdr:cxnSp macro="">
      <cdr:nvCxnSpPr>
        <cdr:cNvPr id="11" name="直線コネクタ 10">
          <a:extLst xmlns:a="http://schemas.openxmlformats.org/drawingml/2006/main">
            <a:ext uri="{FF2B5EF4-FFF2-40B4-BE49-F238E27FC236}">
              <a16:creationId xmlns:a16="http://schemas.microsoft.com/office/drawing/2014/main" id="{0C6B1017-619B-4E4B-B16D-CA5FCDA4CADD}"/>
            </a:ext>
          </a:extLst>
        </cdr:cNvPr>
        <cdr:cNvCxnSpPr/>
      </cdr:nvCxnSpPr>
      <cdr:spPr bwMode="auto">
        <a:xfrm xmlns:a="http://schemas.openxmlformats.org/drawingml/2006/main" flipH="1">
          <a:off x="890536" y="2134716"/>
          <a:ext cx="237043" cy="85130"/>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0.59542</cdr:x>
      <cdr:y>0.21689</cdr:y>
    </cdr:from>
    <cdr:to>
      <cdr:x>0.59609</cdr:x>
      <cdr:y>0.28225</cdr:y>
    </cdr:to>
    <cdr:cxnSp macro="">
      <cdr:nvCxnSpPr>
        <cdr:cNvPr id="24" name="直線コネクタ 23">
          <a:extLst xmlns:a="http://schemas.openxmlformats.org/drawingml/2006/main">
            <a:ext uri="{FF2B5EF4-FFF2-40B4-BE49-F238E27FC236}">
              <a16:creationId xmlns:a16="http://schemas.microsoft.com/office/drawing/2014/main" id="{CECC5108-5486-4636-9A99-F3FA06AAC4FA}"/>
            </a:ext>
          </a:extLst>
        </cdr:cNvPr>
        <cdr:cNvCxnSpPr/>
      </cdr:nvCxnSpPr>
      <cdr:spPr bwMode="auto">
        <a:xfrm xmlns:a="http://schemas.openxmlformats.org/drawingml/2006/main" flipV="1">
          <a:off x="2202890" y="775463"/>
          <a:ext cx="2479" cy="233687"/>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0.45985</cdr:x>
      <cdr:y>0.46363</cdr:y>
    </cdr:from>
    <cdr:to>
      <cdr:x>0.75532</cdr:x>
      <cdr:y>0.74358</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701320" y="1657653"/>
          <a:ext cx="1093162" cy="10009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atin typeface="Century" panose="02040604050505020304" pitchFamily="18" charset="0"/>
            </a:rPr>
            <a:t>SF</a:t>
          </a:r>
          <a:r>
            <a:rPr lang="en-US" altLang="ja-JP" sz="1400" b="1" baseline="-25000">
              <a:latin typeface="Century" panose="02040604050505020304" pitchFamily="18" charset="0"/>
            </a:rPr>
            <a:t>6</a:t>
          </a:r>
          <a:r>
            <a:rPr lang="ja-JP" altLang="en-US" sz="1400" b="1">
              <a:latin typeface="Century" panose="02040604050505020304" pitchFamily="18" charset="0"/>
            </a:rPr>
            <a:t>排出量</a:t>
          </a:r>
          <a:endParaRPr lang="en-US" altLang="ja-JP" sz="1400" b="1">
            <a:latin typeface="Century" panose="02040604050505020304" pitchFamily="18" charset="0"/>
          </a:endParaRPr>
        </a:p>
        <a:p xmlns:a="http://schemas.openxmlformats.org/drawingml/2006/main">
          <a:pPr algn="ctr"/>
          <a:endParaRPr lang="en-US" altLang="ja-JP" sz="1400">
            <a:latin typeface="Century" panose="02040604050505020304" pitchFamily="18" charset="0"/>
          </a:endParaRPr>
        </a:p>
        <a:p xmlns:a="http://schemas.openxmlformats.org/drawingml/2006/main">
          <a:pPr algn="ctr"/>
          <a:endParaRPr lang="en-US" altLang="ja-JP" sz="1400">
            <a:latin typeface="Century" panose="02040604050505020304" pitchFamily="18" charset="0"/>
          </a:endParaRPr>
        </a:p>
        <a:p xmlns:a="http://schemas.openxmlformats.org/drawingml/2006/main">
          <a:pPr algn="ctr"/>
          <a:r>
            <a:rPr lang="ja-JP" altLang="en-US" sz="1200">
              <a:latin typeface="Century" panose="02040604050505020304" pitchFamily="18" charset="0"/>
            </a:rPr>
            <a:t>（</a:t>
          </a:r>
          <a:r>
            <a:rPr lang="en-US" altLang="ja-JP" sz="1200">
              <a:latin typeface="Century" panose="02040604050505020304" pitchFamily="18" charset="0"/>
            </a:rPr>
            <a:t>CO</a:t>
          </a:r>
          <a:r>
            <a:rPr lang="en-US" altLang="ja-JP" sz="1200" baseline="-25000">
              <a:latin typeface="Century" panose="02040604050505020304" pitchFamily="18" charset="0"/>
            </a:rPr>
            <a:t>2</a:t>
          </a:r>
          <a:r>
            <a:rPr lang="ja-JP" altLang="en-US" sz="1200">
              <a:latin typeface="Century" panose="02040604050505020304" pitchFamily="18" charset="0"/>
            </a:rPr>
            <a:t>換算）</a:t>
          </a:r>
        </a:p>
      </cdr:txBody>
    </cdr:sp>
  </cdr:relSizeAnchor>
  <cdr:relSizeAnchor xmlns:cdr="http://schemas.openxmlformats.org/drawingml/2006/chartDrawing">
    <cdr:from>
      <cdr:x>0.7875</cdr:x>
      <cdr:y>0.32354</cdr:y>
    </cdr:from>
    <cdr:to>
      <cdr:x>0.81948</cdr:x>
      <cdr:y>0.3573</cdr:y>
    </cdr:to>
    <cdr:cxnSp macro="">
      <cdr:nvCxnSpPr>
        <cdr:cNvPr id="14" name="直線コネクタ 13">
          <a:extLst xmlns:a="http://schemas.openxmlformats.org/drawingml/2006/main">
            <a:ext uri="{FF2B5EF4-FFF2-40B4-BE49-F238E27FC236}">
              <a16:creationId xmlns:a16="http://schemas.microsoft.com/office/drawing/2014/main" id="{C80C0A80-32BF-4AE4-B0F7-E31CD823AC6E}"/>
            </a:ext>
          </a:extLst>
        </cdr:cNvPr>
        <cdr:cNvCxnSpPr/>
      </cdr:nvCxnSpPr>
      <cdr:spPr bwMode="auto">
        <a:xfrm xmlns:a="http://schemas.openxmlformats.org/drawingml/2006/main" flipV="1">
          <a:off x="2913536" y="1156778"/>
          <a:ext cx="118318" cy="120705"/>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userShapes>
</file>

<file path=xl/drawings/drawing55.xml><?xml version="1.0" encoding="utf-8"?>
<c:userShapes xmlns:c="http://schemas.openxmlformats.org/drawingml/2006/chart">
  <cdr:relSizeAnchor xmlns:cdr="http://schemas.openxmlformats.org/drawingml/2006/chartDrawing">
    <cdr:from>
      <cdr:x>0.48498</cdr:x>
      <cdr:y>0.22633</cdr:y>
    </cdr:from>
    <cdr:to>
      <cdr:x>0.50998</cdr:x>
      <cdr:y>0.27572</cdr:y>
    </cdr:to>
    <cdr:cxnSp macro="">
      <cdr:nvCxnSpPr>
        <cdr:cNvPr id="2" name="直線コネクタ 1">
          <a:extLst xmlns:a="http://schemas.openxmlformats.org/drawingml/2006/main">
            <a:ext uri="{FF2B5EF4-FFF2-40B4-BE49-F238E27FC236}">
              <a16:creationId xmlns:a16="http://schemas.microsoft.com/office/drawing/2014/main" id="{5D45CF23-57B6-488C-82C9-8E757FFBDB37}"/>
            </a:ext>
          </a:extLst>
        </cdr:cNvPr>
        <cdr:cNvCxnSpPr/>
      </cdr:nvCxnSpPr>
      <cdr:spPr bwMode="auto">
        <a:xfrm xmlns:a="http://schemas.openxmlformats.org/drawingml/2006/main" flipH="1" flipV="1">
          <a:off x="1794300" y="854323"/>
          <a:ext cx="92490" cy="186423"/>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0.23021</cdr:x>
      <cdr:y>0.37822</cdr:y>
    </cdr:from>
    <cdr:to>
      <cdr:x>0.28471</cdr:x>
      <cdr:y>0.41135</cdr:y>
    </cdr:to>
    <cdr:cxnSp macro="">
      <cdr:nvCxnSpPr>
        <cdr:cNvPr id="9" name="直線コネクタ 8">
          <a:extLst xmlns:a="http://schemas.openxmlformats.org/drawingml/2006/main">
            <a:ext uri="{FF2B5EF4-FFF2-40B4-BE49-F238E27FC236}">
              <a16:creationId xmlns:a16="http://schemas.microsoft.com/office/drawing/2014/main" id="{8885D28F-3394-47F0-849D-684C0CE41117}"/>
            </a:ext>
          </a:extLst>
        </cdr:cNvPr>
        <cdr:cNvCxnSpPr/>
      </cdr:nvCxnSpPr>
      <cdr:spPr bwMode="auto">
        <a:xfrm xmlns:a="http://schemas.openxmlformats.org/drawingml/2006/main" flipH="1" flipV="1">
          <a:off x="851717" y="1427660"/>
          <a:ext cx="201635" cy="125055"/>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0.71683</cdr:x>
      <cdr:y>0.30219</cdr:y>
    </cdr:from>
    <cdr:to>
      <cdr:x>0.76287</cdr:x>
      <cdr:y>0.34091</cdr:y>
    </cdr:to>
    <cdr:cxnSp macro="">
      <cdr:nvCxnSpPr>
        <cdr:cNvPr id="11" name="直線コネクタ 10">
          <a:extLst xmlns:a="http://schemas.openxmlformats.org/drawingml/2006/main">
            <a:ext uri="{FF2B5EF4-FFF2-40B4-BE49-F238E27FC236}">
              <a16:creationId xmlns:a16="http://schemas.microsoft.com/office/drawing/2014/main" id="{0C6B1017-619B-4E4B-B16D-CA5FCDA4CADD}"/>
            </a:ext>
          </a:extLst>
        </cdr:cNvPr>
        <cdr:cNvCxnSpPr/>
      </cdr:nvCxnSpPr>
      <cdr:spPr bwMode="auto">
        <a:xfrm xmlns:a="http://schemas.openxmlformats.org/drawingml/2006/main" flipH="1">
          <a:off x="2652082" y="1140685"/>
          <a:ext cx="170336" cy="146156"/>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0.40317</cdr:x>
      <cdr:y>0.44653</cdr:y>
    </cdr:from>
    <cdr:to>
      <cdr:x>0.69985</cdr:x>
      <cdr:y>0.70154</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491624" y="1685507"/>
          <a:ext cx="1097635" cy="9625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atin typeface="Century" panose="02040604050505020304" pitchFamily="18" charset="0"/>
            </a:rPr>
            <a:t>NF</a:t>
          </a:r>
          <a:r>
            <a:rPr lang="en-US" altLang="ja-JP" sz="1400" b="1" baseline="-25000">
              <a:latin typeface="Century" panose="02040604050505020304" pitchFamily="18" charset="0"/>
            </a:rPr>
            <a:t>3</a:t>
          </a:r>
          <a:r>
            <a:rPr lang="ja-JP" altLang="en-US" sz="1400" b="1">
              <a:latin typeface="Century" panose="02040604050505020304" pitchFamily="18" charset="0"/>
            </a:rPr>
            <a:t>排出量</a:t>
          </a:r>
          <a:endParaRPr lang="en-US" altLang="ja-JP" sz="1400" b="1">
            <a:latin typeface="Century" panose="02040604050505020304" pitchFamily="18" charset="0"/>
          </a:endParaRPr>
        </a:p>
        <a:p xmlns:a="http://schemas.openxmlformats.org/drawingml/2006/main">
          <a:pPr algn="ctr"/>
          <a:endParaRPr lang="en-US" altLang="ja-JP" sz="1400">
            <a:latin typeface="Century" panose="02040604050505020304" pitchFamily="18" charset="0"/>
          </a:endParaRPr>
        </a:p>
        <a:p xmlns:a="http://schemas.openxmlformats.org/drawingml/2006/main">
          <a:pPr algn="ctr"/>
          <a:endParaRPr lang="en-US" altLang="ja-JP" sz="1400">
            <a:latin typeface="Century" panose="02040604050505020304" pitchFamily="18" charset="0"/>
          </a:endParaRPr>
        </a:p>
        <a:p xmlns:a="http://schemas.openxmlformats.org/drawingml/2006/main">
          <a:pPr algn="ctr"/>
          <a:r>
            <a:rPr lang="ja-JP" altLang="en-US" sz="1200">
              <a:latin typeface="Century" panose="02040604050505020304" pitchFamily="18" charset="0"/>
            </a:rPr>
            <a:t>（</a:t>
          </a:r>
          <a:r>
            <a:rPr lang="en-US" altLang="ja-JP" sz="1200">
              <a:latin typeface="Century" panose="02040604050505020304" pitchFamily="18" charset="0"/>
            </a:rPr>
            <a:t>CO</a:t>
          </a:r>
          <a:r>
            <a:rPr lang="en-US" altLang="ja-JP" sz="1200" baseline="-25000">
              <a:latin typeface="Century" panose="02040604050505020304" pitchFamily="18" charset="0"/>
            </a:rPr>
            <a:t>2</a:t>
          </a:r>
          <a:r>
            <a:rPr lang="ja-JP" altLang="en-US" sz="1200">
              <a:latin typeface="Century" panose="02040604050505020304" pitchFamily="18" charset="0"/>
            </a:rPr>
            <a:t>換算）</a:t>
          </a:r>
        </a:p>
      </cdr:txBody>
    </cdr:sp>
  </cdr:relSizeAnchor>
</c:userShapes>
</file>

<file path=xl/drawings/drawing56.xml><?xml version="1.0" encoding="utf-8"?>
<c:userShapes xmlns:c="http://schemas.openxmlformats.org/drawingml/2006/chart">
  <cdr:relSizeAnchor xmlns:cdr="http://schemas.openxmlformats.org/drawingml/2006/chartDrawing">
    <cdr:from>
      <cdr:x>0.49419</cdr:x>
      <cdr:y>0.22037</cdr:y>
    </cdr:from>
    <cdr:to>
      <cdr:x>0.52839</cdr:x>
      <cdr:y>0.26688</cdr:y>
    </cdr:to>
    <cdr:cxnSp macro="">
      <cdr:nvCxnSpPr>
        <cdr:cNvPr id="2" name="直線コネクタ 1">
          <a:extLst xmlns:a="http://schemas.openxmlformats.org/drawingml/2006/main">
            <a:ext uri="{FF2B5EF4-FFF2-40B4-BE49-F238E27FC236}">
              <a16:creationId xmlns:a16="http://schemas.microsoft.com/office/drawing/2014/main" id="{5D45CF23-57B6-488C-82C9-8E757FFBDB37}"/>
            </a:ext>
          </a:extLst>
        </cdr:cNvPr>
        <cdr:cNvCxnSpPr/>
      </cdr:nvCxnSpPr>
      <cdr:spPr bwMode="auto">
        <a:xfrm xmlns:a="http://schemas.openxmlformats.org/drawingml/2006/main" flipH="1" flipV="1">
          <a:off x="1804139" y="829216"/>
          <a:ext cx="124855" cy="175007"/>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0.39904</cdr:x>
      <cdr:y>0.24718</cdr:y>
    </cdr:from>
    <cdr:to>
      <cdr:x>0.44852</cdr:x>
      <cdr:y>0.29072</cdr:y>
    </cdr:to>
    <cdr:cxnSp macro="">
      <cdr:nvCxnSpPr>
        <cdr:cNvPr id="9" name="直線コネクタ 8">
          <a:extLst xmlns:a="http://schemas.openxmlformats.org/drawingml/2006/main">
            <a:ext uri="{FF2B5EF4-FFF2-40B4-BE49-F238E27FC236}">
              <a16:creationId xmlns:a16="http://schemas.microsoft.com/office/drawing/2014/main" id="{8885D28F-3394-47F0-849D-684C0CE41117}"/>
            </a:ext>
          </a:extLst>
        </cdr:cNvPr>
        <cdr:cNvCxnSpPr/>
      </cdr:nvCxnSpPr>
      <cdr:spPr bwMode="auto">
        <a:xfrm xmlns:a="http://schemas.openxmlformats.org/drawingml/2006/main" flipH="1" flipV="1">
          <a:off x="1456765" y="930088"/>
          <a:ext cx="180663" cy="163825"/>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0.75203</cdr:x>
      <cdr:y>0.31865</cdr:y>
    </cdr:from>
    <cdr:to>
      <cdr:x>0.79807</cdr:x>
      <cdr:y>0.35737</cdr:y>
    </cdr:to>
    <cdr:cxnSp macro="">
      <cdr:nvCxnSpPr>
        <cdr:cNvPr id="11" name="直線コネクタ 10">
          <a:extLst xmlns:a="http://schemas.openxmlformats.org/drawingml/2006/main">
            <a:ext uri="{FF2B5EF4-FFF2-40B4-BE49-F238E27FC236}">
              <a16:creationId xmlns:a16="http://schemas.microsoft.com/office/drawing/2014/main" id="{0C6B1017-619B-4E4B-B16D-CA5FCDA4CADD}"/>
            </a:ext>
          </a:extLst>
        </cdr:cNvPr>
        <cdr:cNvCxnSpPr/>
      </cdr:nvCxnSpPr>
      <cdr:spPr bwMode="auto">
        <a:xfrm xmlns:a="http://schemas.openxmlformats.org/drawingml/2006/main" flipH="1">
          <a:off x="2745440" y="1199020"/>
          <a:ext cx="168078" cy="145694"/>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0.40638</cdr:x>
      <cdr:y>0.44653</cdr:y>
    </cdr:from>
    <cdr:to>
      <cdr:x>0.69152</cdr:x>
      <cdr:y>0.70748</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503498" y="1685507"/>
          <a:ext cx="1054943" cy="98500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atin typeface="Century" panose="02040604050505020304" pitchFamily="18" charset="0"/>
            </a:rPr>
            <a:t>NF</a:t>
          </a:r>
          <a:r>
            <a:rPr lang="en-US" altLang="ja-JP" sz="1400" b="1" baseline="-25000">
              <a:latin typeface="Century" panose="02040604050505020304" pitchFamily="18" charset="0"/>
            </a:rPr>
            <a:t>3</a:t>
          </a:r>
          <a:r>
            <a:rPr lang="ja-JP" altLang="en-US" sz="1400" b="1">
              <a:latin typeface="Century" panose="02040604050505020304" pitchFamily="18" charset="0"/>
            </a:rPr>
            <a:t>排出量</a:t>
          </a:r>
          <a:endParaRPr lang="en-US" altLang="ja-JP" sz="1400" b="1">
            <a:latin typeface="Century" panose="02040604050505020304" pitchFamily="18" charset="0"/>
          </a:endParaRPr>
        </a:p>
        <a:p xmlns:a="http://schemas.openxmlformats.org/drawingml/2006/main">
          <a:pPr algn="ctr"/>
          <a:endParaRPr lang="en-US" altLang="ja-JP" sz="1400">
            <a:latin typeface="Century" panose="02040604050505020304" pitchFamily="18" charset="0"/>
          </a:endParaRPr>
        </a:p>
        <a:p xmlns:a="http://schemas.openxmlformats.org/drawingml/2006/main">
          <a:pPr algn="ctr"/>
          <a:endParaRPr lang="en-US" altLang="ja-JP" sz="1400">
            <a:latin typeface="Century" panose="02040604050505020304" pitchFamily="18" charset="0"/>
          </a:endParaRPr>
        </a:p>
        <a:p xmlns:a="http://schemas.openxmlformats.org/drawingml/2006/main">
          <a:pPr algn="ctr"/>
          <a:r>
            <a:rPr lang="ja-JP" altLang="en-US" sz="1200">
              <a:latin typeface="Century" panose="02040604050505020304" pitchFamily="18" charset="0"/>
            </a:rPr>
            <a:t>（</a:t>
          </a:r>
          <a:r>
            <a:rPr lang="en-US" altLang="ja-JP" sz="1200">
              <a:latin typeface="Century" panose="02040604050505020304" pitchFamily="18" charset="0"/>
            </a:rPr>
            <a:t>CO</a:t>
          </a:r>
          <a:r>
            <a:rPr lang="en-US" altLang="ja-JP" sz="1200" baseline="-25000">
              <a:latin typeface="Century" panose="02040604050505020304" pitchFamily="18" charset="0"/>
            </a:rPr>
            <a:t>2</a:t>
          </a:r>
          <a:r>
            <a:rPr lang="ja-JP" altLang="en-US" sz="1200">
              <a:latin typeface="Century" panose="02040604050505020304" pitchFamily="18" charset="0"/>
            </a:rPr>
            <a:t>換算）</a:t>
          </a:r>
        </a:p>
      </cdr:txBody>
    </cdr:sp>
  </cdr:relSizeAnchor>
</c:userShapes>
</file>

<file path=xl/drawings/drawing57.xml><?xml version="1.0" encoding="utf-8"?>
<c:userShapes xmlns:c="http://schemas.openxmlformats.org/drawingml/2006/chart">
  <cdr:relSizeAnchor xmlns:cdr="http://schemas.openxmlformats.org/drawingml/2006/chartDrawing">
    <cdr:from>
      <cdr:x>0.42184</cdr:x>
      <cdr:y>0.22488</cdr:y>
    </cdr:from>
    <cdr:to>
      <cdr:x>0.43473</cdr:x>
      <cdr:y>0.25958</cdr:y>
    </cdr:to>
    <cdr:cxnSp macro="">
      <cdr:nvCxnSpPr>
        <cdr:cNvPr id="2" name="直線コネクタ 1">
          <a:extLst xmlns:a="http://schemas.openxmlformats.org/drawingml/2006/main">
            <a:ext uri="{FF2B5EF4-FFF2-40B4-BE49-F238E27FC236}">
              <a16:creationId xmlns:a16="http://schemas.microsoft.com/office/drawing/2014/main" id="{5D45CF23-57B6-488C-82C9-8E757FFBDB37}"/>
            </a:ext>
          </a:extLst>
        </cdr:cNvPr>
        <cdr:cNvCxnSpPr/>
      </cdr:nvCxnSpPr>
      <cdr:spPr bwMode="auto">
        <a:xfrm xmlns:a="http://schemas.openxmlformats.org/drawingml/2006/main">
          <a:off x="1558318" y="848845"/>
          <a:ext cx="47625" cy="130969"/>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0.25876</cdr:x>
      <cdr:y>0.29395</cdr:y>
    </cdr:from>
    <cdr:to>
      <cdr:x>0.30825</cdr:x>
      <cdr:y>0.3226</cdr:y>
    </cdr:to>
    <cdr:cxnSp macro="">
      <cdr:nvCxnSpPr>
        <cdr:cNvPr id="9" name="直線コネクタ 8">
          <a:extLst xmlns:a="http://schemas.openxmlformats.org/drawingml/2006/main">
            <a:ext uri="{FF2B5EF4-FFF2-40B4-BE49-F238E27FC236}">
              <a16:creationId xmlns:a16="http://schemas.microsoft.com/office/drawing/2014/main" id="{8885D28F-3394-47F0-849D-684C0CE41117}"/>
            </a:ext>
          </a:extLst>
        </cdr:cNvPr>
        <cdr:cNvCxnSpPr/>
      </cdr:nvCxnSpPr>
      <cdr:spPr bwMode="auto">
        <a:xfrm xmlns:a="http://schemas.openxmlformats.org/drawingml/2006/main" flipH="1" flipV="1">
          <a:off x="955887" y="1109563"/>
          <a:ext cx="182822" cy="108144"/>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0.7198</cdr:x>
      <cdr:y>0.3339</cdr:y>
    </cdr:from>
    <cdr:to>
      <cdr:x>0.76584</cdr:x>
      <cdr:y>0.37262</cdr:y>
    </cdr:to>
    <cdr:cxnSp macro="">
      <cdr:nvCxnSpPr>
        <cdr:cNvPr id="11" name="直線コネクタ 10">
          <a:extLst xmlns:a="http://schemas.openxmlformats.org/drawingml/2006/main">
            <a:ext uri="{FF2B5EF4-FFF2-40B4-BE49-F238E27FC236}">
              <a16:creationId xmlns:a16="http://schemas.microsoft.com/office/drawing/2014/main" id="{0C6B1017-619B-4E4B-B16D-CA5FCDA4CADD}"/>
            </a:ext>
          </a:extLst>
        </cdr:cNvPr>
        <cdr:cNvCxnSpPr/>
      </cdr:nvCxnSpPr>
      <cdr:spPr bwMode="auto">
        <a:xfrm xmlns:a="http://schemas.openxmlformats.org/drawingml/2006/main" flipH="1">
          <a:off x="2659037" y="1260360"/>
          <a:ext cx="170078" cy="146156"/>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0.34841</cdr:x>
      <cdr:y>0.43076</cdr:y>
    </cdr:from>
    <cdr:to>
      <cdr:x>0.641</cdr:x>
      <cdr:y>0.6854</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287073" y="1625971"/>
          <a:ext cx="1080870" cy="9611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atin typeface="Century" panose="02040604050505020304" pitchFamily="18" charset="0"/>
            </a:rPr>
            <a:t>NF</a:t>
          </a:r>
          <a:r>
            <a:rPr lang="en-US" altLang="ja-JP" sz="1400" b="1" baseline="-25000">
              <a:latin typeface="Century" panose="02040604050505020304" pitchFamily="18" charset="0"/>
            </a:rPr>
            <a:t>3</a:t>
          </a:r>
          <a:r>
            <a:rPr lang="ja-JP" altLang="en-US" sz="1400" b="1">
              <a:latin typeface="Century" panose="02040604050505020304" pitchFamily="18" charset="0"/>
            </a:rPr>
            <a:t>排出量</a:t>
          </a:r>
          <a:endParaRPr lang="en-US" altLang="ja-JP" sz="1400" b="1">
            <a:latin typeface="Century" panose="02040604050505020304" pitchFamily="18" charset="0"/>
          </a:endParaRPr>
        </a:p>
        <a:p xmlns:a="http://schemas.openxmlformats.org/drawingml/2006/main">
          <a:pPr algn="ctr"/>
          <a:endParaRPr lang="en-US" altLang="ja-JP" sz="1400">
            <a:latin typeface="Century" panose="02040604050505020304" pitchFamily="18" charset="0"/>
          </a:endParaRPr>
        </a:p>
        <a:p xmlns:a="http://schemas.openxmlformats.org/drawingml/2006/main">
          <a:pPr algn="ctr"/>
          <a:endParaRPr lang="en-US" altLang="ja-JP" sz="1400">
            <a:latin typeface="Century" panose="02040604050505020304" pitchFamily="18" charset="0"/>
          </a:endParaRPr>
        </a:p>
        <a:p xmlns:a="http://schemas.openxmlformats.org/drawingml/2006/main">
          <a:pPr algn="ctr"/>
          <a:r>
            <a:rPr lang="ja-JP" altLang="en-US" sz="1200">
              <a:latin typeface="Century" panose="02040604050505020304" pitchFamily="18" charset="0"/>
            </a:rPr>
            <a:t>（</a:t>
          </a:r>
          <a:r>
            <a:rPr lang="en-US" altLang="ja-JP" sz="1200">
              <a:latin typeface="Century" panose="02040604050505020304" pitchFamily="18" charset="0"/>
            </a:rPr>
            <a:t>CO</a:t>
          </a:r>
          <a:r>
            <a:rPr lang="en-US" altLang="ja-JP" sz="1200" baseline="-25000">
              <a:latin typeface="Century" panose="02040604050505020304" pitchFamily="18" charset="0"/>
            </a:rPr>
            <a:t>2</a:t>
          </a:r>
          <a:r>
            <a:rPr lang="ja-JP" altLang="en-US" sz="1200">
              <a:latin typeface="Century" panose="02040604050505020304" pitchFamily="18" charset="0"/>
            </a:rPr>
            <a:t>換算）</a:t>
          </a:r>
        </a:p>
      </cdr:txBody>
    </cdr:sp>
  </cdr:relSizeAnchor>
</c:userShapes>
</file>

<file path=xl/drawings/drawing58.xml><?xml version="1.0" encoding="utf-8"?>
<c:userShapes xmlns:c="http://schemas.openxmlformats.org/drawingml/2006/chart">
  <cdr:relSizeAnchor xmlns:cdr="http://schemas.openxmlformats.org/drawingml/2006/chartDrawing">
    <cdr:from>
      <cdr:x>0.27384</cdr:x>
      <cdr:y>0.35753</cdr:y>
    </cdr:from>
    <cdr:to>
      <cdr:x>0.3402</cdr:x>
      <cdr:y>0.35942</cdr:y>
    </cdr:to>
    <cdr:cxnSp macro="">
      <cdr:nvCxnSpPr>
        <cdr:cNvPr id="9" name="直線コネクタ 8">
          <a:extLst xmlns:a="http://schemas.openxmlformats.org/drawingml/2006/main">
            <a:ext uri="{FF2B5EF4-FFF2-40B4-BE49-F238E27FC236}">
              <a16:creationId xmlns:a16="http://schemas.microsoft.com/office/drawing/2014/main" id="{872C4111-74BA-4D1C-ACBA-B4D59C6C393E}"/>
            </a:ext>
          </a:extLst>
        </cdr:cNvPr>
        <cdr:cNvCxnSpPr/>
      </cdr:nvCxnSpPr>
      <cdr:spPr bwMode="auto">
        <a:xfrm xmlns:a="http://schemas.openxmlformats.org/drawingml/2006/main" flipH="1" flipV="1">
          <a:off x="1341753" y="1439562"/>
          <a:ext cx="325149" cy="7610"/>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0.36477</cdr:x>
      <cdr:y>0.28369</cdr:y>
    </cdr:from>
    <cdr:to>
      <cdr:x>0.39668</cdr:x>
      <cdr:y>0.33865</cdr:y>
    </cdr:to>
    <cdr:cxnSp macro="">
      <cdr:nvCxnSpPr>
        <cdr:cNvPr id="11" name="直線コネクタ 10">
          <a:extLst xmlns:a="http://schemas.openxmlformats.org/drawingml/2006/main">
            <a:ext uri="{FF2B5EF4-FFF2-40B4-BE49-F238E27FC236}">
              <a16:creationId xmlns:a16="http://schemas.microsoft.com/office/drawing/2014/main" id="{CDC0B1BD-18E9-472D-9B26-83E477A27E4C}"/>
            </a:ext>
          </a:extLst>
        </cdr:cNvPr>
        <cdr:cNvCxnSpPr/>
      </cdr:nvCxnSpPr>
      <cdr:spPr bwMode="auto">
        <a:xfrm xmlns:a="http://schemas.openxmlformats.org/drawingml/2006/main" flipH="1" flipV="1">
          <a:off x="1787289" y="1142239"/>
          <a:ext cx="156352" cy="221292"/>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0.57376</cdr:x>
      <cdr:y>0.82552</cdr:y>
    </cdr:from>
    <cdr:to>
      <cdr:x>0.60926</cdr:x>
      <cdr:y>0.85408</cdr:y>
    </cdr:to>
    <cdr:cxnSp macro="">
      <cdr:nvCxnSpPr>
        <cdr:cNvPr id="24" name="直線コネクタ 23">
          <a:extLst xmlns:a="http://schemas.openxmlformats.org/drawingml/2006/main">
            <a:ext uri="{FF2B5EF4-FFF2-40B4-BE49-F238E27FC236}">
              <a16:creationId xmlns:a16="http://schemas.microsoft.com/office/drawing/2014/main" id="{0EBA8BE8-9627-4528-9CA8-299BBF2FA1F0}"/>
            </a:ext>
          </a:extLst>
        </cdr:cNvPr>
        <cdr:cNvCxnSpPr/>
      </cdr:nvCxnSpPr>
      <cdr:spPr bwMode="auto">
        <a:xfrm xmlns:a="http://schemas.openxmlformats.org/drawingml/2006/main">
          <a:off x="2811293" y="3323892"/>
          <a:ext cx="173942" cy="114994"/>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0.43548</cdr:x>
      <cdr:y>0.02783</cdr:y>
    </cdr:from>
    <cdr:to>
      <cdr:x>0.44481</cdr:x>
      <cdr:y>0.30148</cdr:y>
    </cdr:to>
    <cdr:sp macro="" textlink="">
      <cdr:nvSpPr>
        <cdr:cNvPr id="22" name="左大かっこ 21">
          <a:extLst xmlns:a="http://schemas.openxmlformats.org/drawingml/2006/main">
            <a:ext uri="{FF2B5EF4-FFF2-40B4-BE49-F238E27FC236}">
              <a16:creationId xmlns:a16="http://schemas.microsoft.com/office/drawing/2014/main" id="{484F337F-D445-4898-8389-EBD5572EFC15}"/>
            </a:ext>
          </a:extLst>
        </cdr:cNvPr>
        <cdr:cNvSpPr/>
      </cdr:nvSpPr>
      <cdr:spPr bwMode="auto">
        <a:xfrm xmlns:a="http://schemas.openxmlformats.org/drawingml/2006/main">
          <a:off x="2133748" y="112061"/>
          <a:ext cx="45719" cy="1101810"/>
        </a:xfrm>
        <a:prstGeom xmlns:a="http://schemas.openxmlformats.org/drawingml/2006/main" prst="leftBracket">
          <a:avLst/>
        </a:prstGeom>
        <a:noFill xmlns:a="http://schemas.openxmlformats.org/drawingml/2006/main"/>
        <a:ln xmlns:a="http://schemas.openxmlformats.org/drawingml/2006/main" w="3175" cap="flat" cmpd="sng" algn="ctr">
          <a:solidFill>
            <a:srgbClr val="000000"/>
          </a:solidFill>
          <a:prstDash val="solid"/>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ja-JP"/>
        </a:p>
      </cdr:txBody>
    </cdr:sp>
  </cdr:relSizeAnchor>
  <cdr:relSizeAnchor xmlns:cdr="http://schemas.openxmlformats.org/drawingml/2006/chartDrawing">
    <cdr:from>
      <cdr:x>0.27028</cdr:x>
      <cdr:y>0.52727</cdr:y>
    </cdr:from>
    <cdr:to>
      <cdr:x>0.58305</cdr:x>
      <cdr:y>0.71682</cdr:y>
    </cdr:to>
    <cdr:sp macro="" textlink="">
      <cdr:nvSpPr>
        <cdr:cNvPr id="2" name="テキスト ボックス 1">
          <a:extLst xmlns:a="http://schemas.openxmlformats.org/drawingml/2006/main">
            <a:ext uri="{FF2B5EF4-FFF2-40B4-BE49-F238E27FC236}">
              <a16:creationId xmlns:a16="http://schemas.microsoft.com/office/drawing/2014/main" id="{E34B90BA-A953-4EA7-90C1-6FB0202475BB}"/>
            </a:ext>
          </a:extLst>
        </cdr:cNvPr>
        <cdr:cNvSpPr txBox="1"/>
      </cdr:nvSpPr>
      <cdr:spPr>
        <a:xfrm xmlns:a="http://schemas.openxmlformats.org/drawingml/2006/main">
          <a:off x="1324310" y="2123007"/>
          <a:ext cx="1532502" cy="7632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atin typeface="Century" panose="02040604050505020304" pitchFamily="18" charset="0"/>
            </a:rPr>
            <a:t>HFCs</a:t>
          </a:r>
          <a:r>
            <a:rPr lang="en-US" altLang="ja-JP" sz="1400">
              <a:latin typeface="Century" panose="02040604050505020304" pitchFamily="18" charset="0"/>
            </a:rPr>
            <a:t> emissions</a:t>
          </a:r>
        </a:p>
        <a:p xmlns:a="http://schemas.openxmlformats.org/drawingml/2006/main">
          <a:pPr algn="ctr"/>
          <a:endParaRPr lang="en-US" altLang="ja-JP" sz="1400">
            <a:latin typeface="Century" panose="02040604050505020304" pitchFamily="18" charset="0"/>
          </a:endParaRPr>
        </a:p>
        <a:p xmlns:a="http://schemas.openxmlformats.org/drawingml/2006/main">
          <a:pPr algn="r"/>
          <a:r>
            <a:rPr lang="en-US" altLang="ja-JP" sz="1200">
              <a:latin typeface="Century" panose="02040604050505020304" pitchFamily="18" charset="0"/>
            </a:rPr>
            <a:t>Mt CO</a:t>
          </a:r>
          <a:r>
            <a:rPr lang="en-US" altLang="ja-JP" sz="1200" baseline="-25000">
              <a:latin typeface="Century" panose="02040604050505020304" pitchFamily="18" charset="0"/>
            </a:rPr>
            <a:t>2</a:t>
          </a:r>
          <a:r>
            <a:rPr lang="en-US" altLang="ja-JP" sz="1200">
              <a:latin typeface="Century" panose="02040604050505020304" pitchFamily="18" charset="0"/>
            </a:rPr>
            <a:t> eq.</a:t>
          </a:r>
          <a:endParaRPr lang="ja-JP" altLang="en-US" sz="1200">
            <a:latin typeface="Century" panose="02040604050505020304" pitchFamily="18" charset="0"/>
          </a:endParaRPr>
        </a:p>
      </cdr:txBody>
    </cdr:sp>
  </cdr:relSizeAnchor>
  <cdr:relSizeAnchor xmlns:cdr="http://schemas.openxmlformats.org/drawingml/2006/chartDrawing">
    <cdr:from>
      <cdr:x>0.41605</cdr:x>
      <cdr:y>0.16752</cdr:y>
    </cdr:from>
    <cdr:to>
      <cdr:x>0.43329</cdr:x>
      <cdr:y>0.30883</cdr:y>
    </cdr:to>
    <cdr:sp macro="" textlink="">
      <cdr:nvSpPr>
        <cdr:cNvPr id="29" name="左大かっこ 28">
          <a:extLst xmlns:a="http://schemas.openxmlformats.org/drawingml/2006/main">
            <a:ext uri="{FF2B5EF4-FFF2-40B4-BE49-F238E27FC236}">
              <a16:creationId xmlns:a16="http://schemas.microsoft.com/office/drawing/2014/main" id="{03A3DB95-1C2A-41B3-89E5-D7167653A2A2}"/>
            </a:ext>
          </a:extLst>
        </cdr:cNvPr>
        <cdr:cNvSpPr/>
      </cdr:nvSpPr>
      <cdr:spPr bwMode="auto">
        <a:xfrm xmlns:a="http://schemas.openxmlformats.org/drawingml/2006/main">
          <a:off x="2038550" y="674515"/>
          <a:ext cx="84472" cy="568973"/>
        </a:xfrm>
        <a:prstGeom xmlns:a="http://schemas.openxmlformats.org/drawingml/2006/main" prst="leftBracket">
          <a:avLst/>
        </a:prstGeom>
        <a:solidFill xmlns:a="http://schemas.openxmlformats.org/drawingml/2006/main">
          <a:srgbClr val="FFFFFF"/>
        </a:solidFill>
        <a:ln xmlns:a="http://schemas.openxmlformats.org/drawingml/2006/main" w="3175" cap="flat" cmpd="sng" algn="ctr">
          <a:solidFill>
            <a:srgbClr val="000000"/>
          </a:solidFill>
          <a:prstDash val="solid"/>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ja-JP"/>
        </a:p>
      </cdr:txBody>
    </cdr:sp>
  </cdr:relSizeAnchor>
  <cdr:relSizeAnchor xmlns:cdr="http://schemas.openxmlformats.org/drawingml/2006/chartDrawing">
    <cdr:from>
      <cdr:x>0.40319</cdr:x>
      <cdr:y>0.31021</cdr:y>
    </cdr:from>
    <cdr:to>
      <cdr:x>0.4333</cdr:x>
      <cdr:y>0.32089</cdr:y>
    </cdr:to>
    <cdr:sp macro="" textlink="">
      <cdr:nvSpPr>
        <cdr:cNvPr id="30" name="左大かっこ 29">
          <a:extLst xmlns:a="http://schemas.openxmlformats.org/drawingml/2006/main">
            <a:ext uri="{FF2B5EF4-FFF2-40B4-BE49-F238E27FC236}">
              <a16:creationId xmlns:a16="http://schemas.microsoft.com/office/drawing/2014/main" id="{83379875-6F8D-4EF9-BDE3-97044A33AFCE}"/>
            </a:ext>
          </a:extLst>
        </cdr:cNvPr>
        <cdr:cNvSpPr/>
      </cdr:nvSpPr>
      <cdr:spPr bwMode="auto">
        <a:xfrm xmlns:a="http://schemas.openxmlformats.org/drawingml/2006/main" rot="5400000">
          <a:off x="2027804" y="1196779"/>
          <a:ext cx="43002" cy="147532"/>
        </a:xfrm>
        <a:prstGeom xmlns:a="http://schemas.openxmlformats.org/drawingml/2006/main" prst="leftBracket">
          <a:avLst/>
        </a:prstGeom>
        <a:solidFill xmlns:a="http://schemas.openxmlformats.org/drawingml/2006/main">
          <a:srgbClr val="FFFFFF"/>
        </a:solidFill>
        <a:ln xmlns:a="http://schemas.openxmlformats.org/drawingml/2006/main" w="3175" cap="flat" cmpd="sng" algn="ctr">
          <a:solidFill>
            <a:srgbClr val="000000"/>
          </a:solidFill>
          <a:prstDash val="solid"/>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ja-JP"/>
        </a:p>
      </cdr:txBody>
    </cdr:sp>
  </cdr:relSizeAnchor>
</c:userShapes>
</file>

<file path=xl/drawings/drawing59.xml><?xml version="1.0" encoding="utf-8"?>
<c:userShapes xmlns:c="http://schemas.openxmlformats.org/drawingml/2006/chart">
  <cdr:relSizeAnchor xmlns:cdr="http://schemas.openxmlformats.org/drawingml/2006/chartDrawing">
    <cdr:from>
      <cdr:x>0.24614</cdr:x>
      <cdr:y>0.44775</cdr:y>
    </cdr:from>
    <cdr:to>
      <cdr:x>0.27623</cdr:x>
      <cdr:y>0.44775</cdr:y>
    </cdr:to>
    <cdr:cxnSp macro="">
      <cdr:nvCxnSpPr>
        <cdr:cNvPr id="9" name="直線コネクタ 8">
          <a:extLst xmlns:a="http://schemas.openxmlformats.org/drawingml/2006/main">
            <a:ext uri="{FF2B5EF4-FFF2-40B4-BE49-F238E27FC236}">
              <a16:creationId xmlns:a16="http://schemas.microsoft.com/office/drawing/2014/main" id="{872C4111-74BA-4D1C-ACBA-B4D59C6C393E}"/>
            </a:ext>
          </a:extLst>
        </cdr:cNvPr>
        <cdr:cNvCxnSpPr/>
      </cdr:nvCxnSpPr>
      <cdr:spPr bwMode="auto">
        <a:xfrm xmlns:a="http://schemas.openxmlformats.org/drawingml/2006/main" flipH="1" flipV="1">
          <a:off x="1208458" y="1802807"/>
          <a:ext cx="147729" cy="0"/>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0.28003</cdr:x>
      <cdr:y>0.33171</cdr:y>
    </cdr:from>
    <cdr:to>
      <cdr:x>0.36248</cdr:x>
      <cdr:y>0.33171</cdr:y>
    </cdr:to>
    <cdr:cxnSp macro="">
      <cdr:nvCxnSpPr>
        <cdr:cNvPr id="11" name="直線コネクタ 10">
          <a:extLst xmlns:a="http://schemas.openxmlformats.org/drawingml/2006/main">
            <a:ext uri="{FF2B5EF4-FFF2-40B4-BE49-F238E27FC236}">
              <a16:creationId xmlns:a16="http://schemas.microsoft.com/office/drawing/2014/main" id="{CDC0B1BD-18E9-472D-9B26-83E477A27E4C}"/>
            </a:ext>
          </a:extLst>
        </cdr:cNvPr>
        <cdr:cNvCxnSpPr/>
      </cdr:nvCxnSpPr>
      <cdr:spPr bwMode="auto">
        <a:xfrm xmlns:a="http://schemas.openxmlformats.org/drawingml/2006/main" flipH="1" flipV="1">
          <a:off x="1374822" y="1335599"/>
          <a:ext cx="404813" cy="1"/>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0.64858</cdr:x>
      <cdr:y>0.77804</cdr:y>
    </cdr:from>
    <cdr:to>
      <cdr:x>0.67714</cdr:x>
      <cdr:y>0.80381</cdr:y>
    </cdr:to>
    <cdr:cxnSp macro="">
      <cdr:nvCxnSpPr>
        <cdr:cNvPr id="24" name="直線コネクタ 23">
          <a:extLst xmlns:a="http://schemas.openxmlformats.org/drawingml/2006/main">
            <a:ext uri="{FF2B5EF4-FFF2-40B4-BE49-F238E27FC236}">
              <a16:creationId xmlns:a16="http://schemas.microsoft.com/office/drawing/2014/main" id="{0EBA8BE8-9627-4528-9CA8-299BBF2FA1F0}"/>
            </a:ext>
          </a:extLst>
        </cdr:cNvPr>
        <cdr:cNvCxnSpPr/>
      </cdr:nvCxnSpPr>
      <cdr:spPr bwMode="auto">
        <a:xfrm xmlns:a="http://schemas.openxmlformats.org/drawingml/2006/main">
          <a:off x="3184270" y="3132719"/>
          <a:ext cx="140218" cy="103760"/>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0.5382</cdr:x>
      <cdr:y>0.18994</cdr:y>
    </cdr:from>
    <cdr:to>
      <cdr:x>0.54764</cdr:x>
      <cdr:y>0.24581</cdr:y>
    </cdr:to>
    <cdr:sp macro="" textlink="">
      <cdr:nvSpPr>
        <cdr:cNvPr id="22" name="左大かっこ 21">
          <a:extLst xmlns:a="http://schemas.openxmlformats.org/drawingml/2006/main">
            <a:ext uri="{FF2B5EF4-FFF2-40B4-BE49-F238E27FC236}">
              <a16:creationId xmlns:a16="http://schemas.microsoft.com/office/drawing/2014/main" id="{484F337F-D445-4898-8389-EBD5572EFC15}"/>
            </a:ext>
          </a:extLst>
        </cdr:cNvPr>
        <cdr:cNvSpPr/>
      </cdr:nvSpPr>
      <cdr:spPr bwMode="auto">
        <a:xfrm xmlns:a="http://schemas.openxmlformats.org/drawingml/2006/main">
          <a:off x="2642327" y="764777"/>
          <a:ext cx="46346" cy="224956"/>
        </a:xfrm>
        <a:prstGeom xmlns:a="http://schemas.openxmlformats.org/drawingml/2006/main" prst="leftBracket">
          <a:avLst/>
        </a:prstGeom>
        <a:noFill xmlns:a="http://schemas.openxmlformats.org/drawingml/2006/main"/>
        <a:ln xmlns:a="http://schemas.openxmlformats.org/drawingml/2006/main" w="3175" cap="flat" cmpd="sng" algn="ctr">
          <a:solidFill>
            <a:srgbClr val="000000"/>
          </a:solidFill>
          <a:prstDash val="solid"/>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ja-JP"/>
        </a:p>
      </cdr:txBody>
    </cdr:sp>
  </cdr:relSizeAnchor>
  <cdr:relSizeAnchor xmlns:cdr="http://schemas.openxmlformats.org/drawingml/2006/chartDrawing">
    <cdr:from>
      <cdr:x>0.33338</cdr:x>
      <cdr:y>0.48883</cdr:y>
    </cdr:from>
    <cdr:to>
      <cdr:x>0.64379</cdr:x>
      <cdr:y>0.68065</cdr:y>
    </cdr:to>
    <cdr:sp macro="" textlink="">
      <cdr:nvSpPr>
        <cdr:cNvPr id="2" name="テキスト ボックス 1">
          <a:extLst xmlns:a="http://schemas.openxmlformats.org/drawingml/2006/main">
            <a:ext uri="{FF2B5EF4-FFF2-40B4-BE49-F238E27FC236}">
              <a16:creationId xmlns:a16="http://schemas.microsoft.com/office/drawing/2014/main" id="{E34B90BA-A953-4EA7-90C1-6FB0202475BB}"/>
            </a:ext>
          </a:extLst>
        </cdr:cNvPr>
        <cdr:cNvSpPr txBox="1"/>
      </cdr:nvSpPr>
      <cdr:spPr>
        <a:xfrm xmlns:a="http://schemas.openxmlformats.org/drawingml/2006/main">
          <a:off x="1636763" y="1968220"/>
          <a:ext cx="1523996" cy="7723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atin typeface="Century" panose="02040604050505020304" pitchFamily="18" charset="0"/>
            </a:rPr>
            <a:t>HFCs</a:t>
          </a:r>
          <a:r>
            <a:rPr lang="en-US" altLang="ja-JP" sz="1400">
              <a:latin typeface="Century" panose="02040604050505020304" pitchFamily="18" charset="0"/>
            </a:rPr>
            <a:t> emissions</a:t>
          </a:r>
        </a:p>
        <a:p xmlns:a="http://schemas.openxmlformats.org/drawingml/2006/main">
          <a:pPr algn="ctr"/>
          <a:endParaRPr lang="en-US" altLang="ja-JP" sz="1400">
            <a:latin typeface="Century" panose="02040604050505020304" pitchFamily="18" charset="0"/>
          </a:endParaRPr>
        </a:p>
        <a:p xmlns:a="http://schemas.openxmlformats.org/drawingml/2006/main">
          <a:pPr algn="r"/>
          <a:r>
            <a:rPr lang="en-US" altLang="ja-JP" sz="1200">
              <a:latin typeface="Century" panose="02040604050505020304" pitchFamily="18" charset="0"/>
            </a:rPr>
            <a:t>Mt CO</a:t>
          </a:r>
          <a:r>
            <a:rPr lang="en-US" altLang="ja-JP" sz="1200" baseline="-25000">
              <a:latin typeface="Century" panose="02040604050505020304" pitchFamily="18" charset="0"/>
            </a:rPr>
            <a:t>2</a:t>
          </a:r>
          <a:r>
            <a:rPr lang="en-US" altLang="ja-JP" sz="1200">
              <a:latin typeface="Century" panose="02040604050505020304" pitchFamily="18" charset="0"/>
            </a:rPr>
            <a:t> eq.</a:t>
          </a:r>
          <a:endParaRPr lang="ja-JP" altLang="en-US" sz="1200">
            <a:latin typeface="Century" panose="02040604050505020304" pitchFamily="18" charset="0"/>
          </a:endParaRPr>
        </a:p>
      </cdr:txBody>
    </cdr:sp>
  </cdr:relSizeAnchor>
  <cdr:relSizeAnchor xmlns:cdr="http://schemas.openxmlformats.org/drawingml/2006/chartDrawing">
    <cdr:from>
      <cdr:x>0.48479</cdr:x>
      <cdr:y>0.21804</cdr:y>
    </cdr:from>
    <cdr:to>
      <cdr:x>0.52877</cdr:x>
      <cdr:y>0.28229</cdr:y>
    </cdr:to>
    <cdr:cxnSp macro="">
      <cdr:nvCxnSpPr>
        <cdr:cNvPr id="16" name="直線コネクタ 15">
          <a:extLst xmlns:a="http://schemas.openxmlformats.org/drawingml/2006/main">
            <a:ext uri="{FF2B5EF4-FFF2-40B4-BE49-F238E27FC236}">
              <a16:creationId xmlns:a16="http://schemas.microsoft.com/office/drawing/2014/main" id="{A2E4246E-0AC3-46B5-9E56-CB28B07EEE9A}"/>
            </a:ext>
          </a:extLst>
        </cdr:cNvPr>
        <cdr:cNvCxnSpPr/>
      </cdr:nvCxnSpPr>
      <cdr:spPr bwMode="auto">
        <a:xfrm xmlns:a="http://schemas.openxmlformats.org/drawingml/2006/main" flipH="1">
          <a:off x="2380129" y="877907"/>
          <a:ext cx="215923" cy="258697"/>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0.43524</cdr:x>
      <cdr:y>0.15429</cdr:y>
    </cdr:from>
    <cdr:to>
      <cdr:x>0.44979</cdr:x>
      <cdr:y>0.29327</cdr:y>
    </cdr:to>
    <cdr:cxnSp macro="">
      <cdr:nvCxnSpPr>
        <cdr:cNvPr id="18" name="直線コネクタ 17">
          <a:extLst xmlns:a="http://schemas.openxmlformats.org/drawingml/2006/main">
            <a:ext uri="{FF2B5EF4-FFF2-40B4-BE49-F238E27FC236}">
              <a16:creationId xmlns:a16="http://schemas.microsoft.com/office/drawing/2014/main" id="{408C3F35-B960-4EE5-A38B-F0FA78C18933}"/>
            </a:ext>
          </a:extLst>
        </cdr:cNvPr>
        <cdr:cNvCxnSpPr/>
      </cdr:nvCxnSpPr>
      <cdr:spPr bwMode="auto">
        <a:xfrm xmlns:a="http://schemas.openxmlformats.org/drawingml/2006/main">
          <a:off x="2136822" y="621224"/>
          <a:ext cx="71437" cy="559594"/>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0.32611</cdr:x>
      <cdr:y>0.29031</cdr:y>
    </cdr:from>
    <cdr:to>
      <cdr:x>0.3675</cdr:x>
      <cdr:y>0.31942</cdr:y>
    </cdr:to>
    <cdr:cxnSp macro="">
      <cdr:nvCxnSpPr>
        <cdr:cNvPr id="19" name="直線コネクタ 18">
          <a:extLst xmlns:a="http://schemas.openxmlformats.org/drawingml/2006/main">
            <a:ext uri="{FF2B5EF4-FFF2-40B4-BE49-F238E27FC236}">
              <a16:creationId xmlns:a16="http://schemas.microsoft.com/office/drawing/2014/main" id="{408C3F35-B960-4EE5-A38B-F0FA78C18933}"/>
            </a:ext>
          </a:extLst>
        </cdr:cNvPr>
        <cdr:cNvCxnSpPr/>
      </cdr:nvCxnSpPr>
      <cdr:spPr bwMode="auto">
        <a:xfrm xmlns:a="http://schemas.openxmlformats.org/drawingml/2006/main">
          <a:off x="1601041" y="1168912"/>
          <a:ext cx="203229" cy="117205"/>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0.21455</cdr:x>
      <cdr:y>0.61854</cdr:y>
    </cdr:from>
    <cdr:to>
      <cdr:x>0.26305</cdr:x>
      <cdr:y>0.63628</cdr:y>
    </cdr:to>
    <cdr:cxnSp macro="">
      <cdr:nvCxnSpPr>
        <cdr:cNvPr id="21" name="直線コネクタ 20">
          <a:extLst xmlns:a="http://schemas.openxmlformats.org/drawingml/2006/main">
            <a:ext uri="{FF2B5EF4-FFF2-40B4-BE49-F238E27FC236}">
              <a16:creationId xmlns:a16="http://schemas.microsoft.com/office/drawing/2014/main" id="{408C3F35-B960-4EE5-A38B-F0FA78C18933}"/>
            </a:ext>
          </a:extLst>
        </cdr:cNvPr>
        <cdr:cNvCxnSpPr/>
      </cdr:nvCxnSpPr>
      <cdr:spPr bwMode="auto">
        <a:xfrm xmlns:a="http://schemas.openxmlformats.org/drawingml/2006/main" flipV="1">
          <a:off x="1053353" y="2490506"/>
          <a:ext cx="238125" cy="71437"/>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0.33581</cdr:x>
      <cdr:y>0.22526</cdr:y>
    </cdr:from>
    <cdr:to>
      <cdr:x>0.39158</cdr:x>
      <cdr:y>0.30805</cdr:y>
    </cdr:to>
    <cdr:cxnSp macro="">
      <cdr:nvCxnSpPr>
        <cdr:cNvPr id="26" name="直線コネクタ 25">
          <a:extLst xmlns:a="http://schemas.openxmlformats.org/drawingml/2006/main">
            <a:ext uri="{FF2B5EF4-FFF2-40B4-BE49-F238E27FC236}">
              <a16:creationId xmlns:a16="http://schemas.microsoft.com/office/drawing/2014/main" id="{408C3F35-B960-4EE5-A38B-F0FA78C18933}"/>
            </a:ext>
          </a:extLst>
        </cdr:cNvPr>
        <cdr:cNvCxnSpPr/>
      </cdr:nvCxnSpPr>
      <cdr:spPr bwMode="auto">
        <a:xfrm xmlns:a="http://schemas.openxmlformats.org/drawingml/2006/main">
          <a:off x="1648665" y="906974"/>
          <a:ext cx="273844" cy="333375"/>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userShapes>
</file>

<file path=xl/drawings/drawing6.xml><?xml version="1.0" encoding="utf-8"?>
<c:userShapes xmlns:c="http://schemas.openxmlformats.org/drawingml/2006/chart">
  <cdr:relSizeAnchor xmlns:cdr="http://schemas.openxmlformats.org/drawingml/2006/chartDrawing">
    <cdr:from>
      <cdr:x>0.33006</cdr:x>
      <cdr:y>0.51473</cdr:y>
    </cdr:from>
    <cdr:to>
      <cdr:x>0.66362</cdr:x>
      <cdr:y>0.69598</cdr:y>
    </cdr:to>
    <cdr:sp macro="" textlink="">
      <cdr:nvSpPr>
        <cdr:cNvPr id="2" name="テキスト ボックス 1">
          <a:extLst xmlns:a="http://schemas.openxmlformats.org/drawingml/2006/main">
            <a:ext uri="{FF2B5EF4-FFF2-40B4-BE49-F238E27FC236}">
              <a16:creationId xmlns:a16="http://schemas.microsoft.com/office/drawing/2014/main" id="{380CAEF0-4338-4D9C-9EB0-844BA355DC12}"/>
            </a:ext>
          </a:extLst>
        </cdr:cNvPr>
        <cdr:cNvSpPr txBox="1"/>
      </cdr:nvSpPr>
      <cdr:spPr>
        <a:xfrm xmlns:a="http://schemas.openxmlformats.org/drawingml/2006/main">
          <a:off x="1982727" y="2570294"/>
          <a:ext cx="2003729" cy="905069"/>
        </a:xfrm>
        <a:prstGeom xmlns:a="http://schemas.openxmlformats.org/drawingml/2006/main" prst="rect">
          <a:avLst/>
        </a:prstGeom>
      </cdr:spPr>
      <cdr:txBody>
        <a:bodyPr xmlns:a="http://schemas.openxmlformats.org/drawingml/2006/main" vertOverflow="overflow" horzOverflow="overflow" wrap="none" rtlCol="0">
          <a:noAutofit/>
        </a:bodyPr>
        <a:lstStyle xmlns:a="http://schemas.openxmlformats.org/drawingml/2006/main"/>
        <a:p xmlns:a="http://schemas.openxmlformats.org/drawingml/2006/main">
          <a:pPr algn="ctr"/>
          <a:r>
            <a:rPr lang="en-US" altLang="ja-JP" sz="1800">
              <a:solidFill>
                <a:sysClr val="windowText" lastClr="000000"/>
              </a:solidFill>
              <a:latin typeface="Century" panose="02040604050505020304" pitchFamily="18" charset="0"/>
            </a:rPr>
            <a:t>GHG emissions</a:t>
          </a:r>
        </a:p>
        <a:p xmlns:a="http://schemas.openxmlformats.org/drawingml/2006/main">
          <a:pPr algn="ctr"/>
          <a:endParaRPr lang="en-US" altLang="ja-JP" sz="2000">
            <a:solidFill>
              <a:sysClr val="windowText" lastClr="000000"/>
            </a:solidFill>
            <a:latin typeface="Century" panose="02040604050505020304" pitchFamily="18" charset="0"/>
          </a:endParaRPr>
        </a:p>
        <a:p xmlns:a="http://schemas.openxmlformats.org/drawingml/2006/main">
          <a:pPr algn="r"/>
          <a:r>
            <a:rPr lang="en-US" altLang="ja-JP" sz="1600" b="1">
              <a:solidFill>
                <a:sysClr val="windowText" lastClr="000000"/>
              </a:solidFill>
              <a:latin typeface="Century" panose="02040604050505020304" pitchFamily="18" charset="0"/>
            </a:rPr>
            <a:t>Mt-CO</a:t>
          </a:r>
          <a:r>
            <a:rPr lang="en-US" altLang="ja-JP" sz="1200" b="1">
              <a:solidFill>
                <a:sysClr val="windowText" lastClr="000000"/>
              </a:solidFill>
              <a:latin typeface="Century" panose="02040604050505020304" pitchFamily="18" charset="0"/>
            </a:rPr>
            <a:t>2</a:t>
          </a:r>
          <a:r>
            <a:rPr lang="en-US" altLang="ja-JP" sz="1600" b="1">
              <a:solidFill>
                <a:sysClr val="windowText" lastClr="000000"/>
              </a:solidFill>
              <a:latin typeface="Century" panose="02040604050505020304" pitchFamily="18" charset="0"/>
            </a:rPr>
            <a:t> eq</a:t>
          </a:r>
          <a:r>
            <a:rPr lang="en-US" altLang="ja-JP" sz="1400" b="1">
              <a:solidFill>
                <a:sysClr val="windowText" lastClr="000000"/>
              </a:solidFill>
              <a:latin typeface="Century" panose="02040604050505020304" pitchFamily="18" charset="0"/>
            </a:rPr>
            <a:t>.</a:t>
          </a:r>
          <a:r>
            <a:rPr lang="en-US" altLang="ja-JP" sz="1600" b="1">
              <a:solidFill>
                <a:sysClr val="windowText" lastClr="000000"/>
              </a:solidFill>
              <a:latin typeface="Century" panose="02040604050505020304" pitchFamily="18" charset="0"/>
            </a:rPr>
            <a:t> </a:t>
          </a:r>
        </a:p>
      </cdr:txBody>
    </cdr:sp>
  </cdr:relSizeAnchor>
  <cdr:relSizeAnchor xmlns:cdr="http://schemas.openxmlformats.org/drawingml/2006/chartDrawing">
    <cdr:from>
      <cdr:x>0.44748</cdr:x>
      <cdr:y>0.20352</cdr:y>
    </cdr:from>
    <cdr:to>
      <cdr:x>0.49366</cdr:x>
      <cdr:y>0.28135</cdr:y>
    </cdr:to>
    <cdr:cxnSp macro="">
      <cdr:nvCxnSpPr>
        <cdr:cNvPr id="4" name="直線コネクタ 3">
          <a:extLst xmlns:a="http://schemas.openxmlformats.org/drawingml/2006/main">
            <a:ext uri="{FF2B5EF4-FFF2-40B4-BE49-F238E27FC236}">
              <a16:creationId xmlns:a16="http://schemas.microsoft.com/office/drawing/2014/main" id="{4DC042DA-8150-4AA0-B27F-D76BC9BCA1F0}"/>
            </a:ext>
          </a:extLst>
        </cdr:cNvPr>
        <cdr:cNvCxnSpPr/>
      </cdr:nvCxnSpPr>
      <cdr:spPr bwMode="auto">
        <a:xfrm xmlns:a="http://schemas.openxmlformats.org/drawingml/2006/main">
          <a:off x="2688057" y="1016273"/>
          <a:ext cx="277392" cy="388665"/>
        </a:xfrm>
        <a:prstGeom xmlns:a="http://schemas.openxmlformats.org/drawingml/2006/main" prst="line">
          <a:avLst/>
        </a:prstGeom>
        <a:solidFill xmlns:a="http://schemas.openxmlformats.org/drawingml/2006/main">
          <a:srgbClr val="FFFFFF"/>
        </a:solidFill>
        <a:ln xmlns:a="http://schemas.openxmlformats.org/drawingml/2006/main" w="317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0.2395</cdr:x>
      <cdr:y>0.30151</cdr:y>
    </cdr:from>
    <cdr:to>
      <cdr:x>0.42486</cdr:x>
      <cdr:y>0.30727</cdr:y>
    </cdr:to>
    <cdr:cxnSp macro="">
      <cdr:nvCxnSpPr>
        <cdr:cNvPr id="6" name="直線コネクタ 5">
          <a:extLst xmlns:a="http://schemas.openxmlformats.org/drawingml/2006/main">
            <a:ext uri="{FF2B5EF4-FFF2-40B4-BE49-F238E27FC236}">
              <a16:creationId xmlns:a16="http://schemas.microsoft.com/office/drawing/2014/main" id="{E467D398-4C49-49B3-9648-B3F2961C3361}"/>
            </a:ext>
          </a:extLst>
        </cdr:cNvPr>
        <cdr:cNvCxnSpPr/>
      </cdr:nvCxnSpPr>
      <cdr:spPr bwMode="auto">
        <a:xfrm xmlns:a="http://schemas.openxmlformats.org/drawingml/2006/main" flipH="1" flipV="1">
          <a:off x="1447800" y="1524000"/>
          <a:ext cx="1120580" cy="29132"/>
        </a:xfrm>
        <a:prstGeom xmlns:a="http://schemas.openxmlformats.org/drawingml/2006/main" prst="line">
          <a:avLst/>
        </a:prstGeom>
        <a:solidFill xmlns:a="http://schemas.openxmlformats.org/drawingml/2006/main">
          <a:srgbClr val="FFFFFF"/>
        </a:solidFill>
        <a:ln xmlns:a="http://schemas.openxmlformats.org/drawingml/2006/main" w="317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0.20588</cdr:x>
      <cdr:y>0.33445</cdr:y>
    </cdr:from>
    <cdr:to>
      <cdr:x>0.39176</cdr:x>
      <cdr:y>0.37437</cdr:y>
    </cdr:to>
    <cdr:cxnSp macro="">
      <cdr:nvCxnSpPr>
        <cdr:cNvPr id="7" name="直線コネクタ 6">
          <a:extLst xmlns:a="http://schemas.openxmlformats.org/drawingml/2006/main">
            <a:ext uri="{FF2B5EF4-FFF2-40B4-BE49-F238E27FC236}">
              <a16:creationId xmlns:a16="http://schemas.microsoft.com/office/drawing/2014/main" id="{50DBCBD4-DBED-4AD6-9971-7B06241C92B2}"/>
            </a:ext>
          </a:extLst>
        </cdr:cNvPr>
        <cdr:cNvCxnSpPr/>
      </cdr:nvCxnSpPr>
      <cdr:spPr bwMode="auto">
        <a:xfrm xmlns:a="http://schemas.openxmlformats.org/drawingml/2006/main" flipH="1">
          <a:off x="1244600" y="1690529"/>
          <a:ext cx="1123643" cy="201771"/>
        </a:xfrm>
        <a:prstGeom xmlns:a="http://schemas.openxmlformats.org/drawingml/2006/main" prst="line">
          <a:avLst/>
        </a:prstGeom>
        <a:solidFill xmlns:a="http://schemas.openxmlformats.org/drawingml/2006/main">
          <a:srgbClr val="FFFFFF"/>
        </a:solidFill>
        <a:ln xmlns:a="http://schemas.openxmlformats.org/drawingml/2006/main" w="317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0.38866</cdr:x>
      <cdr:y>0.21859</cdr:y>
    </cdr:from>
    <cdr:to>
      <cdr:x>0.49068</cdr:x>
      <cdr:y>0.28228</cdr:y>
    </cdr:to>
    <cdr:cxnSp macro="">
      <cdr:nvCxnSpPr>
        <cdr:cNvPr id="10" name="直線コネクタ 9">
          <a:extLst xmlns:a="http://schemas.openxmlformats.org/drawingml/2006/main">
            <a:ext uri="{FF2B5EF4-FFF2-40B4-BE49-F238E27FC236}">
              <a16:creationId xmlns:a16="http://schemas.microsoft.com/office/drawing/2014/main" id="{D701C10A-3492-47A7-84E5-BB334CEDDBDD}"/>
            </a:ext>
          </a:extLst>
        </cdr:cNvPr>
        <cdr:cNvCxnSpPr/>
      </cdr:nvCxnSpPr>
      <cdr:spPr bwMode="auto">
        <a:xfrm xmlns:a="http://schemas.openxmlformats.org/drawingml/2006/main">
          <a:off x="2349500" y="1104900"/>
          <a:ext cx="616764" cy="321902"/>
        </a:xfrm>
        <a:prstGeom xmlns:a="http://schemas.openxmlformats.org/drawingml/2006/main" prst="line">
          <a:avLst/>
        </a:prstGeom>
        <a:solidFill xmlns:a="http://schemas.openxmlformats.org/drawingml/2006/main">
          <a:srgbClr val="FFFFFF"/>
        </a:solidFill>
        <a:ln xmlns:a="http://schemas.openxmlformats.org/drawingml/2006/main" w="317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0.31303</cdr:x>
      <cdr:y>0.25377</cdr:y>
    </cdr:from>
    <cdr:to>
      <cdr:x>0.46007</cdr:x>
      <cdr:y>0.29007</cdr:y>
    </cdr:to>
    <cdr:cxnSp macro="">
      <cdr:nvCxnSpPr>
        <cdr:cNvPr id="11" name="直線コネクタ 10">
          <a:extLst xmlns:a="http://schemas.openxmlformats.org/drawingml/2006/main">
            <a:ext uri="{FF2B5EF4-FFF2-40B4-BE49-F238E27FC236}">
              <a16:creationId xmlns:a16="http://schemas.microsoft.com/office/drawing/2014/main" id="{C2113EB0-681D-44D2-B9FC-698CF2013ED1}"/>
            </a:ext>
          </a:extLst>
        </cdr:cNvPr>
        <cdr:cNvCxnSpPr/>
      </cdr:nvCxnSpPr>
      <cdr:spPr bwMode="auto">
        <a:xfrm xmlns:a="http://schemas.openxmlformats.org/drawingml/2006/main" flipH="1" flipV="1">
          <a:off x="1892300" y="1282700"/>
          <a:ext cx="888916" cy="183466"/>
        </a:xfrm>
        <a:prstGeom xmlns:a="http://schemas.openxmlformats.org/drawingml/2006/main" prst="line">
          <a:avLst/>
        </a:prstGeom>
        <a:solidFill xmlns:a="http://schemas.openxmlformats.org/drawingml/2006/main">
          <a:srgbClr val="FFFFFF"/>
        </a:solidFill>
        <a:ln xmlns:a="http://schemas.openxmlformats.org/drawingml/2006/main" w="317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0.05126</cdr:x>
      <cdr:y>0.00453</cdr:y>
    </cdr:from>
    <cdr:to>
      <cdr:x>0.96142</cdr:x>
      <cdr:y>0.08381</cdr:y>
    </cdr:to>
    <cdr:sp macro="" textlink="">
      <cdr:nvSpPr>
        <cdr:cNvPr id="3" name="テキスト ボックス 2">
          <a:extLst xmlns:a="http://schemas.openxmlformats.org/drawingml/2006/main">
            <a:ext uri="{FF2B5EF4-FFF2-40B4-BE49-F238E27FC236}">
              <a16:creationId xmlns:a16="http://schemas.microsoft.com/office/drawing/2014/main" id="{D279765D-97F0-4E22-A348-1193800145A6}"/>
            </a:ext>
          </a:extLst>
        </cdr:cNvPr>
        <cdr:cNvSpPr txBox="1"/>
      </cdr:nvSpPr>
      <cdr:spPr>
        <a:xfrm xmlns:a="http://schemas.openxmlformats.org/drawingml/2006/main">
          <a:off x="307898" y="22618"/>
          <a:ext cx="5467425" cy="3958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800" b="1">
              <a:latin typeface="Century" panose="02040604050505020304" pitchFamily="18" charset="0"/>
            </a:rPr>
            <a:t>Proportion of GH</a:t>
          </a:r>
          <a:r>
            <a:rPr lang="en-US" altLang="ja-JP" sz="1800" b="1" baseline="0">
              <a:latin typeface="Century" panose="02040604050505020304" pitchFamily="18" charset="0"/>
            </a:rPr>
            <a:t>Gs among total emission in 2017</a:t>
          </a:r>
          <a:endParaRPr lang="ja-JP" altLang="en-US" sz="1800" b="1">
            <a:latin typeface="Century" panose="02040604050505020304" pitchFamily="18" charset="0"/>
          </a:endParaRPr>
        </a:p>
      </cdr:txBody>
    </cdr:sp>
  </cdr:relSizeAnchor>
  <cdr:relSizeAnchor xmlns:cdr="http://schemas.openxmlformats.org/drawingml/2006/chartDrawing">
    <cdr:from>
      <cdr:x>0.4979</cdr:x>
      <cdr:y>0.19849</cdr:y>
    </cdr:from>
    <cdr:to>
      <cdr:x>0.4979</cdr:x>
      <cdr:y>0.27638</cdr:y>
    </cdr:to>
    <cdr:cxnSp macro="">
      <cdr:nvCxnSpPr>
        <cdr:cNvPr id="23" name="直線コネクタ 22">
          <a:extLst xmlns:a="http://schemas.openxmlformats.org/drawingml/2006/main">
            <a:ext uri="{FF2B5EF4-FFF2-40B4-BE49-F238E27FC236}">
              <a16:creationId xmlns:a16="http://schemas.microsoft.com/office/drawing/2014/main" id="{487B9463-8255-4992-A50B-2FD10D5F5C12}"/>
            </a:ext>
          </a:extLst>
        </cdr:cNvPr>
        <cdr:cNvCxnSpPr/>
      </cdr:nvCxnSpPr>
      <cdr:spPr bwMode="auto">
        <a:xfrm xmlns:a="http://schemas.openxmlformats.org/drawingml/2006/main" flipV="1">
          <a:off x="3009900" y="1003300"/>
          <a:ext cx="0" cy="393700"/>
        </a:xfrm>
        <a:prstGeom xmlns:a="http://schemas.openxmlformats.org/drawingml/2006/main" prst="line">
          <a:avLst/>
        </a:prstGeom>
        <a:ln xmlns:a="http://schemas.openxmlformats.org/drawingml/2006/main">
          <a:headEnd type="none" w="med" len="med"/>
          <a:tailEnd type="none" w="med" len="me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60.xml><?xml version="1.0" encoding="utf-8"?>
<c:userShapes xmlns:c="http://schemas.openxmlformats.org/drawingml/2006/chart">
  <cdr:relSizeAnchor xmlns:cdr="http://schemas.openxmlformats.org/drawingml/2006/chartDrawing">
    <cdr:from>
      <cdr:x>0.19444</cdr:x>
      <cdr:y>0.7449</cdr:y>
    </cdr:from>
    <cdr:to>
      <cdr:x>0.21914</cdr:x>
      <cdr:y>0.77095</cdr:y>
    </cdr:to>
    <cdr:cxnSp macro="">
      <cdr:nvCxnSpPr>
        <cdr:cNvPr id="9" name="直線コネクタ 8">
          <a:extLst xmlns:a="http://schemas.openxmlformats.org/drawingml/2006/main">
            <a:ext uri="{FF2B5EF4-FFF2-40B4-BE49-F238E27FC236}">
              <a16:creationId xmlns:a16="http://schemas.microsoft.com/office/drawing/2014/main" id="{872C4111-74BA-4D1C-ACBA-B4D59C6C393E}"/>
            </a:ext>
          </a:extLst>
        </cdr:cNvPr>
        <cdr:cNvCxnSpPr/>
      </cdr:nvCxnSpPr>
      <cdr:spPr bwMode="auto">
        <a:xfrm xmlns:a="http://schemas.openxmlformats.org/drawingml/2006/main" flipH="1">
          <a:off x="941294" y="2988323"/>
          <a:ext cx="119535" cy="104499"/>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0.29861</cdr:x>
      <cdr:y>0.26536</cdr:y>
    </cdr:from>
    <cdr:to>
      <cdr:x>0.34297</cdr:x>
      <cdr:y>0.30497</cdr:y>
    </cdr:to>
    <cdr:cxnSp macro="">
      <cdr:nvCxnSpPr>
        <cdr:cNvPr id="11" name="直線コネクタ 10">
          <a:extLst xmlns:a="http://schemas.openxmlformats.org/drawingml/2006/main">
            <a:ext uri="{FF2B5EF4-FFF2-40B4-BE49-F238E27FC236}">
              <a16:creationId xmlns:a16="http://schemas.microsoft.com/office/drawing/2014/main" id="{CDC0B1BD-18E9-472D-9B26-83E477A27E4C}"/>
            </a:ext>
          </a:extLst>
        </cdr:cNvPr>
        <cdr:cNvCxnSpPr/>
      </cdr:nvCxnSpPr>
      <cdr:spPr bwMode="auto">
        <a:xfrm xmlns:a="http://schemas.openxmlformats.org/drawingml/2006/main" flipH="1" flipV="1">
          <a:off x="1445559" y="1064558"/>
          <a:ext cx="214762" cy="158906"/>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0.59182</cdr:x>
      <cdr:y>0.36723</cdr:y>
    </cdr:from>
    <cdr:to>
      <cdr:x>0.62741</cdr:x>
      <cdr:y>0.39602</cdr:y>
    </cdr:to>
    <cdr:cxnSp macro="">
      <cdr:nvCxnSpPr>
        <cdr:cNvPr id="24" name="直線コネクタ 23">
          <a:extLst xmlns:a="http://schemas.openxmlformats.org/drawingml/2006/main">
            <a:ext uri="{FF2B5EF4-FFF2-40B4-BE49-F238E27FC236}">
              <a16:creationId xmlns:a16="http://schemas.microsoft.com/office/drawing/2014/main" id="{0EBA8BE8-9627-4528-9CA8-299BBF2FA1F0}"/>
            </a:ext>
          </a:extLst>
        </cdr:cNvPr>
        <cdr:cNvCxnSpPr/>
      </cdr:nvCxnSpPr>
      <cdr:spPr bwMode="auto">
        <a:xfrm xmlns:a="http://schemas.openxmlformats.org/drawingml/2006/main" flipV="1">
          <a:off x="2864947" y="1473207"/>
          <a:ext cx="172289" cy="115497"/>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0.42361</cdr:x>
      <cdr:y>0.17598</cdr:y>
    </cdr:from>
    <cdr:to>
      <cdr:x>0.43354</cdr:x>
      <cdr:y>0.22346</cdr:y>
    </cdr:to>
    <cdr:sp macro="" textlink="">
      <cdr:nvSpPr>
        <cdr:cNvPr id="22" name="左大かっこ 21">
          <a:extLst xmlns:a="http://schemas.openxmlformats.org/drawingml/2006/main">
            <a:ext uri="{FF2B5EF4-FFF2-40B4-BE49-F238E27FC236}">
              <a16:creationId xmlns:a16="http://schemas.microsoft.com/office/drawing/2014/main" id="{484F337F-D445-4898-8389-EBD5572EFC15}"/>
            </a:ext>
          </a:extLst>
        </cdr:cNvPr>
        <cdr:cNvSpPr/>
      </cdr:nvSpPr>
      <cdr:spPr bwMode="auto">
        <a:xfrm xmlns:a="http://schemas.openxmlformats.org/drawingml/2006/main">
          <a:off x="2050678" y="705968"/>
          <a:ext cx="48086" cy="190501"/>
        </a:xfrm>
        <a:prstGeom xmlns:a="http://schemas.openxmlformats.org/drawingml/2006/main" prst="leftBracket">
          <a:avLst/>
        </a:prstGeom>
        <a:noFill xmlns:a="http://schemas.openxmlformats.org/drawingml/2006/main"/>
        <a:ln xmlns:a="http://schemas.openxmlformats.org/drawingml/2006/main" w="3175" cap="flat" cmpd="sng" algn="ctr">
          <a:solidFill>
            <a:srgbClr val="000000"/>
          </a:solidFill>
          <a:prstDash val="solid"/>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ja-JP"/>
        </a:p>
      </cdr:txBody>
    </cdr:sp>
  </cdr:relSizeAnchor>
  <cdr:relSizeAnchor xmlns:cdr="http://schemas.openxmlformats.org/drawingml/2006/chartDrawing">
    <cdr:from>
      <cdr:x>0.26287</cdr:x>
      <cdr:y>0.48848</cdr:y>
    </cdr:from>
    <cdr:to>
      <cdr:x>0.56732</cdr:x>
      <cdr:y>0.68209</cdr:y>
    </cdr:to>
    <cdr:sp macro="" textlink="">
      <cdr:nvSpPr>
        <cdr:cNvPr id="2" name="テキスト ボックス 1">
          <a:extLst xmlns:a="http://schemas.openxmlformats.org/drawingml/2006/main">
            <a:ext uri="{FF2B5EF4-FFF2-40B4-BE49-F238E27FC236}">
              <a16:creationId xmlns:a16="http://schemas.microsoft.com/office/drawing/2014/main" id="{E34B90BA-A953-4EA7-90C1-6FB0202475BB}"/>
            </a:ext>
          </a:extLst>
        </cdr:cNvPr>
        <cdr:cNvSpPr txBox="1"/>
      </cdr:nvSpPr>
      <cdr:spPr>
        <a:xfrm xmlns:a="http://schemas.openxmlformats.org/drawingml/2006/main">
          <a:off x="1288006" y="1953129"/>
          <a:ext cx="1491754" cy="7741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atin typeface="Century" panose="02040604050505020304" pitchFamily="18" charset="0"/>
            </a:rPr>
            <a:t>PFCs</a:t>
          </a:r>
          <a:r>
            <a:rPr lang="en-US" altLang="ja-JP" sz="1400">
              <a:latin typeface="Century" panose="02040604050505020304" pitchFamily="18" charset="0"/>
            </a:rPr>
            <a:t> emissions</a:t>
          </a:r>
        </a:p>
        <a:p xmlns:a="http://schemas.openxmlformats.org/drawingml/2006/main">
          <a:pPr algn="ctr"/>
          <a:endParaRPr lang="en-US" altLang="ja-JP" sz="1400">
            <a:latin typeface="Century" panose="02040604050505020304" pitchFamily="18" charset="0"/>
          </a:endParaRPr>
        </a:p>
        <a:p xmlns:a="http://schemas.openxmlformats.org/drawingml/2006/main">
          <a:pPr algn="r"/>
          <a:r>
            <a:rPr lang="en-US" altLang="ja-JP" sz="1200">
              <a:latin typeface="Century" panose="02040604050505020304" pitchFamily="18" charset="0"/>
            </a:rPr>
            <a:t>Mt CO</a:t>
          </a:r>
          <a:r>
            <a:rPr lang="en-US" altLang="ja-JP" sz="1200" baseline="-25000">
              <a:latin typeface="Century" panose="02040604050505020304" pitchFamily="18" charset="0"/>
            </a:rPr>
            <a:t>2</a:t>
          </a:r>
          <a:r>
            <a:rPr lang="en-US" altLang="ja-JP" sz="1200">
              <a:latin typeface="Century" panose="02040604050505020304" pitchFamily="18" charset="0"/>
            </a:rPr>
            <a:t> eq.</a:t>
          </a:r>
          <a:endParaRPr lang="ja-JP" altLang="en-US" sz="1200">
            <a:latin typeface="Century" panose="02040604050505020304" pitchFamily="18" charset="0"/>
          </a:endParaRPr>
        </a:p>
      </cdr:txBody>
    </cdr:sp>
  </cdr:relSizeAnchor>
  <cdr:relSizeAnchor xmlns:cdr="http://schemas.openxmlformats.org/drawingml/2006/chartDrawing">
    <cdr:from>
      <cdr:x>0.41185</cdr:x>
      <cdr:y>0.19553</cdr:y>
    </cdr:from>
    <cdr:to>
      <cdr:x>0.4213</cdr:x>
      <cdr:y>0.27828</cdr:y>
    </cdr:to>
    <cdr:sp macro="" textlink="">
      <cdr:nvSpPr>
        <cdr:cNvPr id="29" name="左大かっこ 28">
          <a:extLst xmlns:a="http://schemas.openxmlformats.org/drawingml/2006/main">
            <a:ext uri="{FF2B5EF4-FFF2-40B4-BE49-F238E27FC236}">
              <a16:creationId xmlns:a16="http://schemas.microsoft.com/office/drawing/2014/main" id="{03A3DB95-1C2A-41B3-89E5-D7167653A2A2}"/>
            </a:ext>
          </a:extLst>
        </cdr:cNvPr>
        <cdr:cNvSpPr/>
      </cdr:nvSpPr>
      <cdr:spPr bwMode="auto">
        <a:xfrm xmlns:a="http://schemas.openxmlformats.org/drawingml/2006/main">
          <a:off x="1993751" y="784410"/>
          <a:ext cx="45719" cy="331966"/>
        </a:xfrm>
        <a:prstGeom xmlns:a="http://schemas.openxmlformats.org/drawingml/2006/main" prst="leftBracket">
          <a:avLst/>
        </a:prstGeom>
        <a:solidFill xmlns:a="http://schemas.openxmlformats.org/drawingml/2006/main">
          <a:srgbClr val="FFFFFF"/>
        </a:solidFill>
        <a:ln xmlns:a="http://schemas.openxmlformats.org/drawingml/2006/main" w="3175" cap="flat" cmpd="sng" algn="ctr">
          <a:solidFill>
            <a:srgbClr val="000000"/>
          </a:solidFill>
          <a:prstDash val="solid"/>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ja-JP"/>
        </a:p>
      </cdr:txBody>
    </cdr:sp>
  </cdr:relSizeAnchor>
  <cdr:relSizeAnchor xmlns:cdr="http://schemas.openxmlformats.org/drawingml/2006/chartDrawing">
    <cdr:from>
      <cdr:x>0.34954</cdr:x>
      <cdr:y>0.22626</cdr:y>
    </cdr:from>
    <cdr:to>
      <cdr:x>0.38356</cdr:x>
      <cdr:y>0.2897</cdr:y>
    </cdr:to>
    <cdr:cxnSp macro="">
      <cdr:nvCxnSpPr>
        <cdr:cNvPr id="10" name="直線コネクタ 9">
          <a:extLst xmlns:a="http://schemas.openxmlformats.org/drawingml/2006/main">
            <a:ext uri="{FF2B5EF4-FFF2-40B4-BE49-F238E27FC236}">
              <a16:creationId xmlns:a16="http://schemas.microsoft.com/office/drawing/2014/main" id="{638BE74C-F9C4-4D0B-BE3E-9D5E10683597}"/>
            </a:ext>
          </a:extLst>
        </cdr:cNvPr>
        <cdr:cNvCxnSpPr/>
      </cdr:nvCxnSpPr>
      <cdr:spPr bwMode="auto">
        <a:xfrm xmlns:a="http://schemas.openxmlformats.org/drawingml/2006/main" flipH="1" flipV="1">
          <a:off x="1692089" y="907675"/>
          <a:ext cx="164708" cy="254531"/>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userShapes>
</file>

<file path=xl/drawings/drawing61.xml><?xml version="1.0" encoding="utf-8"?>
<c:userShapes xmlns:c="http://schemas.openxmlformats.org/drawingml/2006/chart">
  <cdr:relSizeAnchor xmlns:cdr="http://schemas.openxmlformats.org/drawingml/2006/chartDrawing">
    <cdr:from>
      <cdr:x>0.42111</cdr:x>
      <cdr:y>0.28684</cdr:y>
    </cdr:from>
    <cdr:to>
      <cdr:x>0.45991</cdr:x>
      <cdr:y>0.30168</cdr:y>
    </cdr:to>
    <cdr:cxnSp macro="">
      <cdr:nvCxnSpPr>
        <cdr:cNvPr id="9" name="直線コネクタ 8">
          <a:extLst xmlns:a="http://schemas.openxmlformats.org/drawingml/2006/main">
            <a:ext uri="{FF2B5EF4-FFF2-40B4-BE49-F238E27FC236}">
              <a16:creationId xmlns:a16="http://schemas.microsoft.com/office/drawing/2014/main" id="{872C4111-74BA-4D1C-ACBA-B4D59C6C393E}"/>
            </a:ext>
          </a:extLst>
        </cdr:cNvPr>
        <cdr:cNvCxnSpPr/>
      </cdr:nvCxnSpPr>
      <cdr:spPr bwMode="auto">
        <a:xfrm xmlns:a="http://schemas.openxmlformats.org/drawingml/2006/main" flipH="1" flipV="1">
          <a:off x="2067485" y="1150704"/>
          <a:ext cx="190500" cy="59533"/>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0.52054</cdr:x>
      <cdr:y>0.24529</cdr:y>
    </cdr:from>
    <cdr:to>
      <cdr:x>0.52297</cdr:x>
      <cdr:y>0.28387</cdr:y>
    </cdr:to>
    <cdr:cxnSp macro="">
      <cdr:nvCxnSpPr>
        <cdr:cNvPr id="11" name="直線コネクタ 10">
          <a:extLst xmlns:a="http://schemas.openxmlformats.org/drawingml/2006/main">
            <a:ext uri="{FF2B5EF4-FFF2-40B4-BE49-F238E27FC236}">
              <a16:creationId xmlns:a16="http://schemas.microsoft.com/office/drawing/2014/main" id="{CDC0B1BD-18E9-472D-9B26-83E477A27E4C}"/>
            </a:ext>
          </a:extLst>
        </cdr:cNvPr>
        <cdr:cNvCxnSpPr/>
      </cdr:nvCxnSpPr>
      <cdr:spPr bwMode="auto">
        <a:xfrm xmlns:a="http://schemas.openxmlformats.org/drawingml/2006/main" flipH="1">
          <a:off x="2555641" y="984017"/>
          <a:ext cx="11907" cy="154781"/>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0.66847</cdr:x>
      <cdr:y>0.32245</cdr:y>
    </cdr:from>
    <cdr:to>
      <cdr:x>0.6806</cdr:x>
      <cdr:y>0.34323</cdr:y>
    </cdr:to>
    <cdr:cxnSp macro="">
      <cdr:nvCxnSpPr>
        <cdr:cNvPr id="24" name="直線コネクタ 23">
          <a:extLst xmlns:a="http://schemas.openxmlformats.org/drawingml/2006/main">
            <a:ext uri="{FF2B5EF4-FFF2-40B4-BE49-F238E27FC236}">
              <a16:creationId xmlns:a16="http://schemas.microsoft.com/office/drawing/2014/main" id="{0EBA8BE8-9627-4528-9CA8-299BBF2FA1F0}"/>
            </a:ext>
          </a:extLst>
        </cdr:cNvPr>
        <cdr:cNvCxnSpPr/>
      </cdr:nvCxnSpPr>
      <cdr:spPr bwMode="auto">
        <a:xfrm xmlns:a="http://schemas.openxmlformats.org/drawingml/2006/main" flipV="1">
          <a:off x="3281923" y="1293579"/>
          <a:ext cx="59531" cy="83344"/>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0.38419</cdr:x>
      <cdr:y>0.49442</cdr:y>
    </cdr:from>
    <cdr:to>
      <cdr:x>0.6709</cdr:x>
      <cdr:y>0.67562</cdr:y>
    </cdr:to>
    <cdr:sp macro="" textlink="">
      <cdr:nvSpPr>
        <cdr:cNvPr id="2" name="テキスト ボックス 1">
          <a:extLst xmlns:a="http://schemas.openxmlformats.org/drawingml/2006/main">
            <a:ext uri="{FF2B5EF4-FFF2-40B4-BE49-F238E27FC236}">
              <a16:creationId xmlns:a16="http://schemas.microsoft.com/office/drawing/2014/main" id="{E34B90BA-A953-4EA7-90C1-6FB0202475BB}"/>
            </a:ext>
          </a:extLst>
        </cdr:cNvPr>
        <cdr:cNvSpPr txBox="1"/>
      </cdr:nvSpPr>
      <cdr:spPr>
        <a:xfrm xmlns:a="http://schemas.openxmlformats.org/drawingml/2006/main">
          <a:off x="1886231" y="1983482"/>
          <a:ext cx="1407598" cy="7269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atin typeface="Century" panose="02040604050505020304" pitchFamily="18" charset="0"/>
            </a:rPr>
            <a:t>NF</a:t>
          </a:r>
          <a:r>
            <a:rPr lang="en-US" altLang="ja-JP" sz="1400" b="1" baseline="-25000">
              <a:latin typeface="Century" panose="02040604050505020304" pitchFamily="18" charset="0"/>
            </a:rPr>
            <a:t>3</a:t>
          </a:r>
          <a:r>
            <a:rPr lang="en-US" altLang="ja-JP" sz="1400">
              <a:latin typeface="Century" panose="02040604050505020304" pitchFamily="18" charset="0"/>
            </a:rPr>
            <a:t> emissions</a:t>
          </a:r>
        </a:p>
        <a:p xmlns:a="http://schemas.openxmlformats.org/drawingml/2006/main">
          <a:pPr algn="ctr"/>
          <a:endParaRPr lang="en-US" altLang="ja-JP" sz="1400">
            <a:latin typeface="Century" panose="02040604050505020304" pitchFamily="18" charset="0"/>
          </a:endParaRPr>
        </a:p>
        <a:p xmlns:a="http://schemas.openxmlformats.org/drawingml/2006/main">
          <a:pPr algn="r"/>
          <a:r>
            <a:rPr lang="en-US" altLang="ja-JP" sz="1200">
              <a:latin typeface="Century" panose="02040604050505020304" pitchFamily="18" charset="0"/>
            </a:rPr>
            <a:t>Mt CO</a:t>
          </a:r>
          <a:r>
            <a:rPr lang="en-US" altLang="ja-JP" sz="1200" baseline="-25000">
              <a:latin typeface="Century" panose="02040604050505020304" pitchFamily="18" charset="0"/>
            </a:rPr>
            <a:t>2</a:t>
          </a:r>
          <a:r>
            <a:rPr lang="en-US" altLang="ja-JP" sz="1200">
              <a:latin typeface="Century" panose="02040604050505020304" pitchFamily="18" charset="0"/>
            </a:rPr>
            <a:t> eq.</a:t>
          </a:r>
          <a:endParaRPr lang="ja-JP" altLang="en-US" sz="1200">
            <a:latin typeface="Century" panose="02040604050505020304" pitchFamily="18" charset="0"/>
          </a:endParaRPr>
        </a:p>
      </cdr:txBody>
    </cdr:sp>
  </cdr:relSizeAnchor>
</c:userShapes>
</file>

<file path=xl/drawings/drawing62.xml><?xml version="1.0" encoding="utf-8"?>
<c:userShapes xmlns:c="http://schemas.openxmlformats.org/drawingml/2006/chart">
  <cdr:relSizeAnchor xmlns:cdr="http://schemas.openxmlformats.org/drawingml/2006/chartDrawing">
    <cdr:from>
      <cdr:x>0.23501</cdr:x>
      <cdr:y>0.33979</cdr:y>
    </cdr:from>
    <cdr:to>
      <cdr:x>0.30137</cdr:x>
      <cdr:y>0.34168</cdr:y>
    </cdr:to>
    <cdr:cxnSp macro="">
      <cdr:nvCxnSpPr>
        <cdr:cNvPr id="9" name="直線コネクタ 8">
          <a:extLst xmlns:a="http://schemas.openxmlformats.org/drawingml/2006/main">
            <a:ext uri="{FF2B5EF4-FFF2-40B4-BE49-F238E27FC236}">
              <a16:creationId xmlns:a16="http://schemas.microsoft.com/office/drawing/2014/main" id="{872C4111-74BA-4D1C-ACBA-B4D59C6C393E}"/>
            </a:ext>
          </a:extLst>
        </cdr:cNvPr>
        <cdr:cNvCxnSpPr/>
      </cdr:nvCxnSpPr>
      <cdr:spPr bwMode="auto">
        <a:xfrm xmlns:a="http://schemas.openxmlformats.org/drawingml/2006/main" flipH="1" flipV="1">
          <a:off x="1153794" y="1368125"/>
          <a:ext cx="325800" cy="7610"/>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0.33565</cdr:x>
      <cdr:y>0.27186</cdr:y>
    </cdr:from>
    <cdr:to>
      <cdr:x>0.36756</cdr:x>
      <cdr:y>0.32682</cdr:y>
    </cdr:to>
    <cdr:cxnSp macro="">
      <cdr:nvCxnSpPr>
        <cdr:cNvPr id="11" name="直線コネクタ 10">
          <a:extLst xmlns:a="http://schemas.openxmlformats.org/drawingml/2006/main">
            <a:ext uri="{FF2B5EF4-FFF2-40B4-BE49-F238E27FC236}">
              <a16:creationId xmlns:a16="http://schemas.microsoft.com/office/drawing/2014/main" id="{CDC0B1BD-18E9-472D-9B26-83E477A27E4C}"/>
            </a:ext>
          </a:extLst>
        </cdr:cNvPr>
        <cdr:cNvCxnSpPr/>
      </cdr:nvCxnSpPr>
      <cdr:spPr bwMode="auto">
        <a:xfrm xmlns:a="http://schemas.openxmlformats.org/drawingml/2006/main" flipH="1" flipV="1">
          <a:off x="1647896" y="1094616"/>
          <a:ext cx="156664" cy="221291"/>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0.56404</cdr:x>
      <cdr:y>0.78708</cdr:y>
    </cdr:from>
    <cdr:to>
      <cdr:x>0.59954</cdr:x>
      <cdr:y>0.81564</cdr:y>
    </cdr:to>
    <cdr:cxnSp macro="">
      <cdr:nvCxnSpPr>
        <cdr:cNvPr id="24" name="直線コネクタ 23">
          <a:extLst xmlns:a="http://schemas.openxmlformats.org/drawingml/2006/main">
            <a:ext uri="{FF2B5EF4-FFF2-40B4-BE49-F238E27FC236}">
              <a16:creationId xmlns:a16="http://schemas.microsoft.com/office/drawing/2014/main" id="{0EBA8BE8-9627-4528-9CA8-299BBF2FA1F0}"/>
            </a:ext>
          </a:extLst>
        </cdr:cNvPr>
        <cdr:cNvCxnSpPr/>
      </cdr:nvCxnSpPr>
      <cdr:spPr bwMode="auto">
        <a:xfrm xmlns:a="http://schemas.openxmlformats.org/drawingml/2006/main">
          <a:off x="2730476" y="3157529"/>
          <a:ext cx="171847" cy="114588"/>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0.40205</cdr:x>
      <cdr:y>0.04128</cdr:y>
    </cdr:from>
    <cdr:to>
      <cdr:x>0.41213</cdr:x>
      <cdr:y>0.29362</cdr:y>
    </cdr:to>
    <cdr:sp macro="" textlink="">
      <cdr:nvSpPr>
        <cdr:cNvPr id="22" name="左大かっこ 21">
          <a:extLst xmlns:a="http://schemas.openxmlformats.org/drawingml/2006/main">
            <a:ext uri="{FF2B5EF4-FFF2-40B4-BE49-F238E27FC236}">
              <a16:creationId xmlns:a16="http://schemas.microsoft.com/office/drawing/2014/main" id="{484F337F-D445-4898-8389-EBD5572EFC15}"/>
            </a:ext>
          </a:extLst>
        </cdr:cNvPr>
        <cdr:cNvSpPr/>
      </cdr:nvSpPr>
      <cdr:spPr bwMode="auto">
        <a:xfrm xmlns:a="http://schemas.openxmlformats.org/drawingml/2006/main">
          <a:off x="1973913" y="166207"/>
          <a:ext cx="49447" cy="1016014"/>
        </a:xfrm>
        <a:prstGeom xmlns:a="http://schemas.openxmlformats.org/drawingml/2006/main" prst="leftBracket">
          <a:avLst/>
        </a:prstGeom>
        <a:noFill xmlns:a="http://schemas.openxmlformats.org/drawingml/2006/main"/>
        <a:ln xmlns:a="http://schemas.openxmlformats.org/drawingml/2006/main" w="3175" cap="flat" cmpd="sng" algn="ctr">
          <a:solidFill>
            <a:srgbClr val="000000"/>
          </a:solidFill>
          <a:prstDash val="solid"/>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ja-JP"/>
        </a:p>
      </cdr:txBody>
    </cdr:sp>
  </cdr:relSizeAnchor>
  <cdr:relSizeAnchor xmlns:cdr="http://schemas.openxmlformats.org/drawingml/2006/chartDrawing">
    <cdr:from>
      <cdr:x>0.23395</cdr:x>
      <cdr:y>0.52431</cdr:y>
    </cdr:from>
    <cdr:to>
      <cdr:x>0.54308</cdr:x>
      <cdr:y>0.72606</cdr:y>
    </cdr:to>
    <cdr:sp macro="" textlink="">
      <cdr:nvSpPr>
        <cdr:cNvPr id="2" name="テキスト ボックス 1">
          <a:extLst xmlns:a="http://schemas.openxmlformats.org/drawingml/2006/main">
            <a:ext uri="{FF2B5EF4-FFF2-40B4-BE49-F238E27FC236}">
              <a16:creationId xmlns:a16="http://schemas.microsoft.com/office/drawing/2014/main" id="{E34B90BA-A953-4EA7-90C1-6FB0202475BB}"/>
            </a:ext>
          </a:extLst>
        </cdr:cNvPr>
        <cdr:cNvSpPr txBox="1"/>
      </cdr:nvSpPr>
      <cdr:spPr>
        <a:xfrm xmlns:a="http://schemas.openxmlformats.org/drawingml/2006/main">
          <a:off x="1148606" y="2111095"/>
          <a:ext cx="1517692" cy="8123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atin typeface="Century" panose="02040604050505020304" pitchFamily="18" charset="0"/>
            </a:rPr>
            <a:t>HFCs</a:t>
          </a:r>
          <a:r>
            <a:rPr lang="en-US" altLang="ja-JP" sz="1400">
              <a:latin typeface="Century" panose="02040604050505020304" pitchFamily="18" charset="0"/>
            </a:rPr>
            <a:t> emissions</a:t>
          </a:r>
        </a:p>
        <a:p xmlns:a="http://schemas.openxmlformats.org/drawingml/2006/main">
          <a:pPr algn="ctr"/>
          <a:endParaRPr lang="en-US" altLang="ja-JP" sz="1400">
            <a:latin typeface="Century" panose="02040604050505020304" pitchFamily="18" charset="0"/>
          </a:endParaRPr>
        </a:p>
        <a:p xmlns:a="http://schemas.openxmlformats.org/drawingml/2006/main">
          <a:pPr algn="r"/>
          <a:r>
            <a:rPr lang="en-US" altLang="ja-JP" sz="1200">
              <a:latin typeface="Century" panose="02040604050505020304" pitchFamily="18" charset="0"/>
            </a:rPr>
            <a:t>Mt CO</a:t>
          </a:r>
          <a:r>
            <a:rPr lang="en-US" altLang="ja-JP" sz="1200" baseline="-25000">
              <a:latin typeface="Century" panose="02040604050505020304" pitchFamily="18" charset="0"/>
            </a:rPr>
            <a:t>2</a:t>
          </a:r>
          <a:r>
            <a:rPr lang="en-US" altLang="ja-JP" sz="1200">
              <a:latin typeface="Century" panose="02040604050505020304" pitchFamily="18" charset="0"/>
            </a:rPr>
            <a:t> eq.</a:t>
          </a:r>
          <a:endParaRPr lang="ja-JP" altLang="en-US" sz="1200">
            <a:latin typeface="Century" panose="02040604050505020304" pitchFamily="18" charset="0"/>
          </a:endParaRPr>
        </a:p>
      </cdr:txBody>
    </cdr:sp>
  </cdr:relSizeAnchor>
  <cdr:relSizeAnchor xmlns:cdr="http://schemas.openxmlformats.org/drawingml/2006/chartDrawing">
    <cdr:from>
      <cdr:x>0.38208</cdr:x>
      <cdr:y>0.16457</cdr:y>
    </cdr:from>
    <cdr:to>
      <cdr:x>0.39932</cdr:x>
      <cdr:y>0.30588</cdr:y>
    </cdr:to>
    <cdr:sp macro="" textlink="">
      <cdr:nvSpPr>
        <cdr:cNvPr id="29" name="左大かっこ 28">
          <a:extLst xmlns:a="http://schemas.openxmlformats.org/drawingml/2006/main">
            <a:ext uri="{FF2B5EF4-FFF2-40B4-BE49-F238E27FC236}">
              <a16:creationId xmlns:a16="http://schemas.microsoft.com/office/drawing/2014/main" id="{03A3DB95-1C2A-41B3-89E5-D7167653A2A2}"/>
            </a:ext>
          </a:extLst>
        </cdr:cNvPr>
        <cdr:cNvSpPr/>
      </cdr:nvSpPr>
      <cdr:spPr bwMode="auto">
        <a:xfrm xmlns:a="http://schemas.openxmlformats.org/drawingml/2006/main">
          <a:off x="1875870" y="662609"/>
          <a:ext cx="84641" cy="568973"/>
        </a:xfrm>
        <a:prstGeom xmlns:a="http://schemas.openxmlformats.org/drawingml/2006/main" prst="leftBracket">
          <a:avLst/>
        </a:prstGeom>
        <a:solidFill xmlns:a="http://schemas.openxmlformats.org/drawingml/2006/main">
          <a:srgbClr val="FFFFFF"/>
        </a:solidFill>
        <a:ln xmlns:a="http://schemas.openxmlformats.org/drawingml/2006/main" w="3175" cap="flat" cmpd="sng" algn="ctr">
          <a:solidFill>
            <a:srgbClr val="000000"/>
          </a:solidFill>
          <a:prstDash val="solid"/>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ja-JP"/>
        </a:p>
      </cdr:txBody>
    </cdr:sp>
  </cdr:relSizeAnchor>
  <cdr:relSizeAnchor xmlns:cdr="http://schemas.openxmlformats.org/drawingml/2006/chartDrawing">
    <cdr:from>
      <cdr:x>0.36922</cdr:x>
      <cdr:y>0.30134</cdr:y>
    </cdr:from>
    <cdr:to>
      <cdr:x>0.39933</cdr:x>
      <cdr:y>0.31202</cdr:y>
    </cdr:to>
    <cdr:sp macro="" textlink="">
      <cdr:nvSpPr>
        <cdr:cNvPr id="30" name="左大かっこ 29">
          <a:extLst xmlns:a="http://schemas.openxmlformats.org/drawingml/2006/main">
            <a:ext uri="{FF2B5EF4-FFF2-40B4-BE49-F238E27FC236}">
              <a16:creationId xmlns:a16="http://schemas.microsoft.com/office/drawing/2014/main" id="{83379875-6F8D-4EF9-BDE3-97044A33AFCE}"/>
            </a:ext>
          </a:extLst>
        </cdr:cNvPr>
        <cdr:cNvSpPr/>
      </cdr:nvSpPr>
      <cdr:spPr bwMode="auto">
        <a:xfrm xmlns:a="http://schemas.openxmlformats.org/drawingml/2006/main" rot="5400000">
          <a:off x="1865122" y="1160915"/>
          <a:ext cx="43002" cy="147827"/>
        </a:xfrm>
        <a:prstGeom xmlns:a="http://schemas.openxmlformats.org/drawingml/2006/main" prst="leftBracket">
          <a:avLst/>
        </a:prstGeom>
        <a:solidFill xmlns:a="http://schemas.openxmlformats.org/drawingml/2006/main">
          <a:srgbClr val="FFFFFF"/>
        </a:solidFill>
        <a:ln xmlns:a="http://schemas.openxmlformats.org/drawingml/2006/main" w="3175" cap="flat" cmpd="sng" algn="ctr">
          <a:solidFill>
            <a:srgbClr val="000000"/>
          </a:solidFill>
          <a:prstDash val="solid"/>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ja-JP"/>
        </a:p>
      </cdr:txBody>
    </cdr:sp>
  </cdr:relSizeAnchor>
</c:userShapes>
</file>

<file path=xl/drawings/drawing63.xml><?xml version="1.0" encoding="utf-8"?>
<c:userShapes xmlns:c="http://schemas.openxmlformats.org/drawingml/2006/chart">
  <cdr:relSizeAnchor xmlns:cdr="http://schemas.openxmlformats.org/drawingml/2006/chartDrawing">
    <cdr:from>
      <cdr:x>0.19444</cdr:x>
      <cdr:y>0.7449</cdr:y>
    </cdr:from>
    <cdr:to>
      <cdr:x>0.21914</cdr:x>
      <cdr:y>0.77095</cdr:y>
    </cdr:to>
    <cdr:cxnSp macro="">
      <cdr:nvCxnSpPr>
        <cdr:cNvPr id="9" name="直線コネクタ 8">
          <a:extLst xmlns:a="http://schemas.openxmlformats.org/drawingml/2006/main">
            <a:ext uri="{FF2B5EF4-FFF2-40B4-BE49-F238E27FC236}">
              <a16:creationId xmlns:a16="http://schemas.microsoft.com/office/drawing/2014/main" id="{872C4111-74BA-4D1C-ACBA-B4D59C6C393E}"/>
            </a:ext>
          </a:extLst>
        </cdr:cNvPr>
        <cdr:cNvCxnSpPr/>
      </cdr:nvCxnSpPr>
      <cdr:spPr bwMode="auto">
        <a:xfrm xmlns:a="http://schemas.openxmlformats.org/drawingml/2006/main" flipH="1">
          <a:off x="941294" y="2988323"/>
          <a:ext cx="119535" cy="104499"/>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0.20811</cdr:x>
      <cdr:y>0.36011</cdr:y>
    </cdr:from>
    <cdr:to>
      <cdr:x>0.2409</cdr:x>
      <cdr:y>0.38016</cdr:y>
    </cdr:to>
    <cdr:cxnSp macro="">
      <cdr:nvCxnSpPr>
        <cdr:cNvPr id="11" name="直線コネクタ 10">
          <a:extLst xmlns:a="http://schemas.openxmlformats.org/drawingml/2006/main">
            <a:ext uri="{FF2B5EF4-FFF2-40B4-BE49-F238E27FC236}">
              <a16:creationId xmlns:a16="http://schemas.microsoft.com/office/drawing/2014/main" id="{CDC0B1BD-18E9-472D-9B26-83E477A27E4C}"/>
            </a:ext>
          </a:extLst>
        </cdr:cNvPr>
        <cdr:cNvCxnSpPr/>
      </cdr:nvCxnSpPr>
      <cdr:spPr bwMode="auto">
        <a:xfrm xmlns:a="http://schemas.openxmlformats.org/drawingml/2006/main" flipH="1" flipV="1">
          <a:off x="1019695" y="1440383"/>
          <a:ext cx="160664" cy="80196"/>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0.59182</cdr:x>
      <cdr:y>0.36723</cdr:y>
    </cdr:from>
    <cdr:to>
      <cdr:x>0.62741</cdr:x>
      <cdr:y>0.39602</cdr:y>
    </cdr:to>
    <cdr:cxnSp macro="">
      <cdr:nvCxnSpPr>
        <cdr:cNvPr id="24" name="直線コネクタ 23">
          <a:extLst xmlns:a="http://schemas.openxmlformats.org/drawingml/2006/main">
            <a:ext uri="{FF2B5EF4-FFF2-40B4-BE49-F238E27FC236}">
              <a16:creationId xmlns:a16="http://schemas.microsoft.com/office/drawing/2014/main" id="{0EBA8BE8-9627-4528-9CA8-299BBF2FA1F0}"/>
            </a:ext>
          </a:extLst>
        </cdr:cNvPr>
        <cdr:cNvCxnSpPr/>
      </cdr:nvCxnSpPr>
      <cdr:spPr bwMode="auto">
        <a:xfrm xmlns:a="http://schemas.openxmlformats.org/drawingml/2006/main" flipV="1">
          <a:off x="2864947" y="1473207"/>
          <a:ext cx="172289" cy="115497"/>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0.42361</cdr:x>
      <cdr:y>0.17598</cdr:y>
    </cdr:from>
    <cdr:to>
      <cdr:x>0.43354</cdr:x>
      <cdr:y>0.22346</cdr:y>
    </cdr:to>
    <cdr:sp macro="" textlink="">
      <cdr:nvSpPr>
        <cdr:cNvPr id="22" name="左大かっこ 21">
          <a:extLst xmlns:a="http://schemas.openxmlformats.org/drawingml/2006/main">
            <a:ext uri="{FF2B5EF4-FFF2-40B4-BE49-F238E27FC236}">
              <a16:creationId xmlns:a16="http://schemas.microsoft.com/office/drawing/2014/main" id="{484F337F-D445-4898-8389-EBD5572EFC15}"/>
            </a:ext>
          </a:extLst>
        </cdr:cNvPr>
        <cdr:cNvSpPr/>
      </cdr:nvSpPr>
      <cdr:spPr bwMode="auto">
        <a:xfrm xmlns:a="http://schemas.openxmlformats.org/drawingml/2006/main">
          <a:off x="2050678" y="705968"/>
          <a:ext cx="48086" cy="190501"/>
        </a:xfrm>
        <a:prstGeom xmlns:a="http://schemas.openxmlformats.org/drawingml/2006/main" prst="leftBracket">
          <a:avLst/>
        </a:prstGeom>
        <a:noFill xmlns:a="http://schemas.openxmlformats.org/drawingml/2006/main"/>
        <a:ln xmlns:a="http://schemas.openxmlformats.org/drawingml/2006/main" w="3175" cap="flat" cmpd="sng" algn="ctr">
          <a:solidFill>
            <a:srgbClr val="000000"/>
          </a:solidFill>
          <a:prstDash val="solid"/>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ja-JP"/>
        </a:p>
      </cdr:txBody>
    </cdr:sp>
  </cdr:relSizeAnchor>
  <cdr:relSizeAnchor xmlns:cdr="http://schemas.openxmlformats.org/drawingml/2006/chartDrawing">
    <cdr:from>
      <cdr:x>0.26044</cdr:x>
      <cdr:y>0.48848</cdr:y>
    </cdr:from>
    <cdr:to>
      <cdr:x>0.56775</cdr:x>
      <cdr:y>0.68374</cdr:y>
    </cdr:to>
    <cdr:sp macro="" textlink="">
      <cdr:nvSpPr>
        <cdr:cNvPr id="2" name="テキスト ボックス 1">
          <a:extLst xmlns:a="http://schemas.openxmlformats.org/drawingml/2006/main">
            <a:ext uri="{FF2B5EF4-FFF2-40B4-BE49-F238E27FC236}">
              <a16:creationId xmlns:a16="http://schemas.microsoft.com/office/drawing/2014/main" id="{E34B90BA-A953-4EA7-90C1-6FB0202475BB}"/>
            </a:ext>
          </a:extLst>
        </cdr:cNvPr>
        <cdr:cNvSpPr txBox="1"/>
      </cdr:nvSpPr>
      <cdr:spPr>
        <a:xfrm xmlns:a="http://schemas.openxmlformats.org/drawingml/2006/main">
          <a:off x="1276096" y="1953808"/>
          <a:ext cx="1505749" cy="7810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atin typeface="Century" panose="02040604050505020304" pitchFamily="18" charset="0"/>
            </a:rPr>
            <a:t>PFCs</a:t>
          </a:r>
          <a:r>
            <a:rPr lang="en-US" altLang="ja-JP" sz="1400">
              <a:latin typeface="Century" panose="02040604050505020304" pitchFamily="18" charset="0"/>
            </a:rPr>
            <a:t> emissions</a:t>
          </a:r>
        </a:p>
        <a:p xmlns:a="http://schemas.openxmlformats.org/drawingml/2006/main">
          <a:pPr algn="ctr"/>
          <a:endParaRPr lang="en-US" altLang="ja-JP" sz="1400">
            <a:latin typeface="Century" panose="02040604050505020304" pitchFamily="18" charset="0"/>
          </a:endParaRPr>
        </a:p>
        <a:p xmlns:a="http://schemas.openxmlformats.org/drawingml/2006/main">
          <a:pPr algn="r"/>
          <a:r>
            <a:rPr lang="en-US" altLang="ja-JP" sz="1200">
              <a:latin typeface="Century" panose="02040604050505020304" pitchFamily="18" charset="0"/>
            </a:rPr>
            <a:t>Mt CO</a:t>
          </a:r>
          <a:r>
            <a:rPr lang="en-US" altLang="ja-JP" sz="1200" baseline="-25000">
              <a:latin typeface="Century" panose="02040604050505020304" pitchFamily="18" charset="0"/>
            </a:rPr>
            <a:t>2</a:t>
          </a:r>
          <a:r>
            <a:rPr lang="en-US" altLang="ja-JP" sz="1200">
              <a:latin typeface="Century" panose="02040604050505020304" pitchFamily="18" charset="0"/>
            </a:rPr>
            <a:t> eq.</a:t>
          </a:r>
          <a:endParaRPr lang="ja-JP" altLang="en-US" sz="1200">
            <a:latin typeface="Century" panose="02040604050505020304" pitchFamily="18" charset="0"/>
          </a:endParaRPr>
        </a:p>
      </cdr:txBody>
    </cdr:sp>
  </cdr:relSizeAnchor>
  <cdr:relSizeAnchor xmlns:cdr="http://schemas.openxmlformats.org/drawingml/2006/chartDrawing">
    <cdr:from>
      <cdr:x>0.41185</cdr:x>
      <cdr:y>0.19553</cdr:y>
    </cdr:from>
    <cdr:to>
      <cdr:x>0.4213</cdr:x>
      <cdr:y>0.27828</cdr:y>
    </cdr:to>
    <cdr:sp macro="" textlink="">
      <cdr:nvSpPr>
        <cdr:cNvPr id="29" name="左大かっこ 28">
          <a:extLst xmlns:a="http://schemas.openxmlformats.org/drawingml/2006/main">
            <a:ext uri="{FF2B5EF4-FFF2-40B4-BE49-F238E27FC236}">
              <a16:creationId xmlns:a16="http://schemas.microsoft.com/office/drawing/2014/main" id="{03A3DB95-1C2A-41B3-89E5-D7167653A2A2}"/>
            </a:ext>
          </a:extLst>
        </cdr:cNvPr>
        <cdr:cNvSpPr/>
      </cdr:nvSpPr>
      <cdr:spPr bwMode="auto">
        <a:xfrm xmlns:a="http://schemas.openxmlformats.org/drawingml/2006/main">
          <a:off x="1993751" y="784410"/>
          <a:ext cx="45719" cy="331966"/>
        </a:xfrm>
        <a:prstGeom xmlns:a="http://schemas.openxmlformats.org/drawingml/2006/main" prst="leftBracket">
          <a:avLst/>
        </a:prstGeom>
        <a:solidFill xmlns:a="http://schemas.openxmlformats.org/drawingml/2006/main">
          <a:srgbClr val="FFFFFF"/>
        </a:solidFill>
        <a:ln xmlns:a="http://schemas.openxmlformats.org/drawingml/2006/main" w="3175" cap="flat" cmpd="sng" algn="ctr">
          <a:solidFill>
            <a:srgbClr val="000000"/>
          </a:solidFill>
          <a:prstDash val="solid"/>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ja-JP"/>
        </a:p>
      </cdr:txBody>
    </cdr:sp>
  </cdr:relSizeAnchor>
  <cdr:relSizeAnchor xmlns:cdr="http://schemas.openxmlformats.org/drawingml/2006/chartDrawing">
    <cdr:from>
      <cdr:x>0.29955</cdr:x>
      <cdr:y>0.25548</cdr:y>
    </cdr:from>
    <cdr:to>
      <cdr:x>0.322</cdr:x>
      <cdr:y>0.31333</cdr:y>
    </cdr:to>
    <cdr:cxnSp macro="">
      <cdr:nvCxnSpPr>
        <cdr:cNvPr id="10" name="直線コネクタ 9">
          <a:extLst xmlns:a="http://schemas.openxmlformats.org/drawingml/2006/main">
            <a:ext uri="{FF2B5EF4-FFF2-40B4-BE49-F238E27FC236}">
              <a16:creationId xmlns:a16="http://schemas.microsoft.com/office/drawing/2014/main" id="{638BE74C-F9C4-4D0B-BE3E-9D5E10683597}"/>
            </a:ext>
          </a:extLst>
        </cdr:cNvPr>
        <cdr:cNvCxnSpPr/>
      </cdr:nvCxnSpPr>
      <cdr:spPr bwMode="auto">
        <a:xfrm xmlns:a="http://schemas.openxmlformats.org/drawingml/2006/main" flipH="1" flipV="1">
          <a:off x="1467733" y="1021857"/>
          <a:ext cx="110000" cy="231389"/>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userShapes>
</file>

<file path=xl/drawings/drawing64.xml><?xml version="1.0" encoding="utf-8"?>
<c:userShapes xmlns:c="http://schemas.openxmlformats.org/drawingml/2006/chart">
  <cdr:relSizeAnchor xmlns:cdr="http://schemas.openxmlformats.org/drawingml/2006/chartDrawing">
    <cdr:from>
      <cdr:x>0.19444</cdr:x>
      <cdr:y>0.7449</cdr:y>
    </cdr:from>
    <cdr:to>
      <cdr:x>0.21914</cdr:x>
      <cdr:y>0.77095</cdr:y>
    </cdr:to>
    <cdr:cxnSp macro="">
      <cdr:nvCxnSpPr>
        <cdr:cNvPr id="9" name="直線コネクタ 8">
          <a:extLst xmlns:a="http://schemas.openxmlformats.org/drawingml/2006/main">
            <a:ext uri="{FF2B5EF4-FFF2-40B4-BE49-F238E27FC236}">
              <a16:creationId xmlns:a16="http://schemas.microsoft.com/office/drawing/2014/main" id="{872C4111-74BA-4D1C-ACBA-B4D59C6C393E}"/>
            </a:ext>
          </a:extLst>
        </cdr:cNvPr>
        <cdr:cNvCxnSpPr/>
      </cdr:nvCxnSpPr>
      <cdr:spPr bwMode="auto">
        <a:xfrm xmlns:a="http://schemas.openxmlformats.org/drawingml/2006/main" flipH="1">
          <a:off x="941294" y="2988323"/>
          <a:ext cx="119535" cy="104499"/>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0.31127</cdr:x>
      <cdr:y>0.26607</cdr:y>
    </cdr:from>
    <cdr:to>
      <cdr:x>0.35984</cdr:x>
      <cdr:y>0.29978</cdr:y>
    </cdr:to>
    <cdr:cxnSp macro="">
      <cdr:nvCxnSpPr>
        <cdr:cNvPr id="11" name="直線コネクタ 10">
          <a:extLst xmlns:a="http://schemas.openxmlformats.org/drawingml/2006/main">
            <a:ext uri="{FF2B5EF4-FFF2-40B4-BE49-F238E27FC236}">
              <a16:creationId xmlns:a16="http://schemas.microsoft.com/office/drawing/2014/main" id="{CDC0B1BD-18E9-472D-9B26-83E477A27E4C}"/>
            </a:ext>
          </a:extLst>
        </cdr:cNvPr>
        <cdr:cNvCxnSpPr/>
      </cdr:nvCxnSpPr>
      <cdr:spPr bwMode="auto">
        <a:xfrm xmlns:a="http://schemas.openxmlformats.org/drawingml/2006/main" flipH="1" flipV="1">
          <a:off x="1528200" y="1063858"/>
          <a:ext cx="238463" cy="134770"/>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0.59182</cdr:x>
      <cdr:y>0.36723</cdr:y>
    </cdr:from>
    <cdr:to>
      <cdr:x>0.62741</cdr:x>
      <cdr:y>0.39602</cdr:y>
    </cdr:to>
    <cdr:cxnSp macro="">
      <cdr:nvCxnSpPr>
        <cdr:cNvPr id="24" name="直線コネクタ 23">
          <a:extLst xmlns:a="http://schemas.openxmlformats.org/drawingml/2006/main">
            <a:ext uri="{FF2B5EF4-FFF2-40B4-BE49-F238E27FC236}">
              <a16:creationId xmlns:a16="http://schemas.microsoft.com/office/drawing/2014/main" id="{0EBA8BE8-9627-4528-9CA8-299BBF2FA1F0}"/>
            </a:ext>
          </a:extLst>
        </cdr:cNvPr>
        <cdr:cNvCxnSpPr/>
      </cdr:nvCxnSpPr>
      <cdr:spPr bwMode="auto">
        <a:xfrm xmlns:a="http://schemas.openxmlformats.org/drawingml/2006/main" flipV="1">
          <a:off x="2864947" y="1473207"/>
          <a:ext cx="172289" cy="115497"/>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0.26051</cdr:x>
      <cdr:y>0.49444</cdr:y>
    </cdr:from>
    <cdr:to>
      <cdr:x>0.56348</cdr:x>
      <cdr:y>0.67999</cdr:y>
    </cdr:to>
    <cdr:sp macro="" textlink="">
      <cdr:nvSpPr>
        <cdr:cNvPr id="2" name="テキスト ボックス 1">
          <a:extLst xmlns:a="http://schemas.openxmlformats.org/drawingml/2006/main">
            <a:ext uri="{FF2B5EF4-FFF2-40B4-BE49-F238E27FC236}">
              <a16:creationId xmlns:a16="http://schemas.microsoft.com/office/drawing/2014/main" id="{E34B90BA-A953-4EA7-90C1-6FB0202475BB}"/>
            </a:ext>
          </a:extLst>
        </cdr:cNvPr>
        <cdr:cNvSpPr txBox="1"/>
      </cdr:nvSpPr>
      <cdr:spPr>
        <a:xfrm xmlns:a="http://schemas.openxmlformats.org/drawingml/2006/main">
          <a:off x="1279011" y="1976959"/>
          <a:ext cx="1487440" cy="74190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atin typeface="Century" panose="02040604050505020304" pitchFamily="18" charset="0"/>
            </a:rPr>
            <a:t>PFCs</a:t>
          </a:r>
          <a:r>
            <a:rPr lang="en-US" altLang="ja-JP" sz="1400">
              <a:latin typeface="Century" panose="02040604050505020304" pitchFamily="18" charset="0"/>
            </a:rPr>
            <a:t> emissions</a:t>
          </a:r>
        </a:p>
        <a:p xmlns:a="http://schemas.openxmlformats.org/drawingml/2006/main">
          <a:pPr algn="ctr"/>
          <a:endParaRPr lang="en-US" altLang="ja-JP" sz="1400">
            <a:latin typeface="Century" panose="02040604050505020304" pitchFamily="18" charset="0"/>
          </a:endParaRPr>
        </a:p>
        <a:p xmlns:a="http://schemas.openxmlformats.org/drawingml/2006/main">
          <a:pPr algn="r"/>
          <a:r>
            <a:rPr lang="en-US" altLang="ja-JP" sz="1200">
              <a:latin typeface="Century" panose="02040604050505020304" pitchFamily="18" charset="0"/>
            </a:rPr>
            <a:t>Mt CO</a:t>
          </a:r>
          <a:r>
            <a:rPr lang="en-US" altLang="ja-JP" sz="1200" baseline="-25000">
              <a:latin typeface="Century" panose="02040604050505020304" pitchFamily="18" charset="0"/>
            </a:rPr>
            <a:t>2</a:t>
          </a:r>
          <a:r>
            <a:rPr lang="en-US" altLang="ja-JP" sz="1200">
              <a:latin typeface="Century" panose="02040604050505020304" pitchFamily="18" charset="0"/>
            </a:rPr>
            <a:t> eq.</a:t>
          </a:r>
          <a:endParaRPr lang="ja-JP" altLang="en-US" sz="1200">
            <a:latin typeface="Century" panose="02040604050505020304" pitchFamily="18" charset="0"/>
          </a:endParaRPr>
        </a:p>
      </cdr:txBody>
    </cdr:sp>
  </cdr:relSizeAnchor>
  <cdr:relSizeAnchor xmlns:cdr="http://schemas.openxmlformats.org/drawingml/2006/chartDrawing">
    <cdr:from>
      <cdr:x>0.41185</cdr:x>
      <cdr:y>0.19553</cdr:y>
    </cdr:from>
    <cdr:to>
      <cdr:x>0.4213</cdr:x>
      <cdr:y>0.27828</cdr:y>
    </cdr:to>
    <cdr:sp macro="" textlink="">
      <cdr:nvSpPr>
        <cdr:cNvPr id="29" name="左大かっこ 28">
          <a:extLst xmlns:a="http://schemas.openxmlformats.org/drawingml/2006/main">
            <a:ext uri="{FF2B5EF4-FFF2-40B4-BE49-F238E27FC236}">
              <a16:creationId xmlns:a16="http://schemas.microsoft.com/office/drawing/2014/main" id="{03A3DB95-1C2A-41B3-89E5-D7167653A2A2}"/>
            </a:ext>
          </a:extLst>
        </cdr:cNvPr>
        <cdr:cNvSpPr/>
      </cdr:nvSpPr>
      <cdr:spPr bwMode="auto">
        <a:xfrm xmlns:a="http://schemas.openxmlformats.org/drawingml/2006/main">
          <a:off x="1993751" y="784410"/>
          <a:ext cx="45719" cy="331966"/>
        </a:xfrm>
        <a:prstGeom xmlns:a="http://schemas.openxmlformats.org/drawingml/2006/main" prst="leftBracket">
          <a:avLst/>
        </a:prstGeom>
        <a:solidFill xmlns:a="http://schemas.openxmlformats.org/drawingml/2006/main">
          <a:srgbClr val="FFFFFF"/>
        </a:solidFill>
        <a:ln xmlns:a="http://schemas.openxmlformats.org/drawingml/2006/main" w="3175" cap="flat" cmpd="sng" algn="ctr">
          <a:solidFill>
            <a:srgbClr val="000000"/>
          </a:solidFill>
          <a:prstDash val="solid"/>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ja-JP"/>
        </a:p>
      </cdr:txBody>
    </cdr:sp>
  </cdr:relSizeAnchor>
  <cdr:relSizeAnchor xmlns:cdr="http://schemas.openxmlformats.org/drawingml/2006/chartDrawing">
    <cdr:from>
      <cdr:x>0.36518</cdr:x>
      <cdr:y>0.23166</cdr:y>
    </cdr:from>
    <cdr:to>
      <cdr:x>0.38763</cdr:x>
      <cdr:y>0.28951</cdr:y>
    </cdr:to>
    <cdr:cxnSp macro="">
      <cdr:nvCxnSpPr>
        <cdr:cNvPr id="10" name="直線コネクタ 9">
          <a:extLst xmlns:a="http://schemas.openxmlformats.org/drawingml/2006/main">
            <a:ext uri="{FF2B5EF4-FFF2-40B4-BE49-F238E27FC236}">
              <a16:creationId xmlns:a16="http://schemas.microsoft.com/office/drawing/2014/main" id="{638BE74C-F9C4-4D0B-BE3E-9D5E10683597}"/>
            </a:ext>
          </a:extLst>
        </cdr:cNvPr>
        <cdr:cNvCxnSpPr/>
      </cdr:nvCxnSpPr>
      <cdr:spPr bwMode="auto">
        <a:xfrm xmlns:a="http://schemas.openxmlformats.org/drawingml/2006/main" flipH="1" flipV="1">
          <a:off x="1792901" y="926278"/>
          <a:ext cx="110221" cy="231308"/>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userShapes>
</file>

<file path=xl/drawings/drawing65.xml><?xml version="1.0" encoding="utf-8"?>
<c:userShapes xmlns:c="http://schemas.openxmlformats.org/drawingml/2006/chart">
  <cdr:relSizeAnchor xmlns:cdr="http://schemas.openxmlformats.org/drawingml/2006/chartDrawing">
    <cdr:from>
      <cdr:x>0.35173</cdr:x>
      <cdr:y>0.73054</cdr:y>
    </cdr:from>
    <cdr:to>
      <cdr:x>0.38332</cdr:x>
      <cdr:y>0.75129</cdr:y>
    </cdr:to>
    <cdr:cxnSp macro="">
      <cdr:nvCxnSpPr>
        <cdr:cNvPr id="9" name="直線コネクタ 8">
          <a:extLst xmlns:a="http://schemas.openxmlformats.org/drawingml/2006/main">
            <a:ext uri="{FF2B5EF4-FFF2-40B4-BE49-F238E27FC236}">
              <a16:creationId xmlns:a16="http://schemas.microsoft.com/office/drawing/2014/main" id="{872C4111-74BA-4D1C-ACBA-B4D59C6C393E}"/>
            </a:ext>
          </a:extLst>
        </cdr:cNvPr>
        <cdr:cNvCxnSpPr/>
      </cdr:nvCxnSpPr>
      <cdr:spPr bwMode="auto">
        <a:xfrm xmlns:a="http://schemas.openxmlformats.org/drawingml/2006/main" flipH="1">
          <a:off x="1723405" y="2933839"/>
          <a:ext cx="154781" cy="83344"/>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0.3493</cdr:x>
      <cdr:y>0.34809</cdr:y>
    </cdr:from>
    <cdr:to>
      <cdr:x>0.3736</cdr:x>
      <cdr:y>0.36291</cdr:y>
    </cdr:to>
    <cdr:cxnSp macro="">
      <cdr:nvCxnSpPr>
        <cdr:cNvPr id="11" name="直線コネクタ 10">
          <a:extLst xmlns:a="http://schemas.openxmlformats.org/drawingml/2006/main">
            <a:ext uri="{FF2B5EF4-FFF2-40B4-BE49-F238E27FC236}">
              <a16:creationId xmlns:a16="http://schemas.microsoft.com/office/drawing/2014/main" id="{CDC0B1BD-18E9-472D-9B26-83E477A27E4C}"/>
            </a:ext>
          </a:extLst>
        </cdr:cNvPr>
        <cdr:cNvCxnSpPr/>
      </cdr:nvCxnSpPr>
      <cdr:spPr bwMode="auto">
        <a:xfrm xmlns:a="http://schemas.openxmlformats.org/drawingml/2006/main">
          <a:off x="1711498" y="1397933"/>
          <a:ext cx="119063" cy="59532"/>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0.7138</cdr:x>
      <cdr:y>0.31258</cdr:y>
    </cdr:from>
    <cdr:to>
      <cdr:x>0.73121</cdr:x>
      <cdr:y>0.33327</cdr:y>
    </cdr:to>
    <cdr:cxnSp macro="">
      <cdr:nvCxnSpPr>
        <cdr:cNvPr id="24" name="直線コネクタ 23">
          <a:extLst xmlns:a="http://schemas.openxmlformats.org/drawingml/2006/main">
            <a:ext uri="{FF2B5EF4-FFF2-40B4-BE49-F238E27FC236}">
              <a16:creationId xmlns:a16="http://schemas.microsoft.com/office/drawing/2014/main" id="{0EBA8BE8-9627-4528-9CA8-299BBF2FA1F0}"/>
            </a:ext>
          </a:extLst>
        </cdr:cNvPr>
        <cdr:cNvCxnSpPr/>
      </cdr:nvCxnSpPr>
      <cdr:spPr bwMode="auto">
        <a:xfrm xmlns:a="http://schemas.openxmlformats.org/drawingml/2006/main" flipV="1">
          <a:off x="3497436" y="1255334"/>
          <a:ext cx="85320" cy="83068"/>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0.40624</cdr:x>
      <cdr:y>0.45885</cdr:y>
    </cdr:from>
    <cdr:to>
      <cdr:x>0.68707</cdr:x>
      <cdr:y>0.6444</cdr:y>
    </cdr:to>
    <cdr:sp macro="" textlink="">
      <cdr:nvSpPr>
        <cdr:cNvPr id="2" name="テキスト ボックス 1">
          <a:extLst xmlns:a="http://schemas.openxmlformats.org/drawingml/2006/main">
            <a:ext uri="{FF2B5EF4-FFF2-40B4-BE49-F238E27FC236}">
              <a16:creationId xmlns:a16="http://schemas.microsoft.com/office/drawing/2014/main" id="{E34B90BA-A953-4EA7-90C1-6FB0202475BB}"/>
            </a:ext>
          </a:extLst>
        </cdr:cNvPr>
        <cdr:cNvSpPr txBox="1"/>
      </cdr:nvSpPr>
      <cdr:spPr>
        <a:xfrm xmlns:a="http://schemas.openxmlformats.org/drawingml/2006/main">
          <a:off x="1990474" y="1842758"/>
          <a:ext cx="1375993" cy="7451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atin typeface="Century" panose="02040604050505020304" pitchFamily="18" charset="0"/>
            </a:rPr>
            <a:t>SF</a:t>
          </a:r>
          <a:r>
            <a:rPr lang="en-US" altLang="ja-JP" sz="1400" b="1" baseline="-25000">
              <a:latin typeface="Century" panose="02040604050505020304" pitchFamily="18" charset="0"/>
            </a:rPr>
            <a:t>6</a:t>
          </a:r>
          <a:r>
            <a:rPr lang="en-US" altLang="ja-JP" sz="1400">
              <a:latin typeface="Century" panose="02040604050505020304" pitchFamily="18" charset="0"/>
            </a:rPr>
            <a:t> emissions</a:t>
          </a:r>
        </a:p>
        <a:p xmlns:a="http://schemas.openxmlformats.org/drawingml/2006/main">
          <a:pPr algn="ctr"/>
          <a:endParaRPr lang="en-US" altLang="ja-JP" sz="1400">
            <a:latin typeface="Century" panose="02040604050505020304" pitchFamily="18" charset="0"/>
          </a:endParaRPr>
        </a:p>
        <a:p xmlns:a="http://schemas.openxmlformats.org/drawingml/2006/main">
          <a:pPr algn="r"/>
          <a:r>
            <a:rPr lang="en-US" altLang="ja-JP" sz="1200">
              <a:latin typeface="Century" panose="02040604050505020304" pitchFamily="18" charset="0"/>
            </a:rPr>
            <a:t>Mt CO</a:t>
          </a:r>
          <a:r>
            <a:rPr lang="en-US" altLang="ja-JP" sz="1200" baseline="-25000">
              <a:latin typeface="Century" panose="02040604050505020304" pitchFamily="18" charset="0"/>
            </a:rPr>
            <a:t>2</a:t>
          </a:r>
          <a:r>
            <a:rPr lang="en-US" altLang="ja-JP" sz="1200">
              <a:latin typeface="Century" panose="02040604050505020304" pitchFamily="18" charset="0"/>
            </a:rPr>
            <a:t> eq.</a:t>
          </a:r>
          <a:endParaRPr lang="ja-JP" altLang="en-US" sz="1200">
            <a:latin typeface="Century" panose="02040604050505020304" pitchFamily="18" charset="0"/>
          </a:endParaRPr>
        </a:p>
      </cdr:txBody>
    </cdr:sp>
  </cdr:relSizeAnchor>
  <cdr:relSizeAnchor xmlns:cdr="http://schemas.openxmlformats.org/drawingml/2006/chartDrawing">
    <cdr:from>
      <cdr:x>0.44893</cdr:x>
      <cdr:y>0.25618</cdr:y>
    </cdr:from>
    <cdr:to>
      <cdr:x>0.46837</cdr:x>
      <cdr:y>0.27694</cdr:y>
    </cdr:to>
    <cdr:cxnSp macro="">
      <cdr:nvCxnSpPr>
        <cdr:cNvPr id="10" name="直線コネクタ 9">
          <a:extLst xmlns:a="http://schemas.openxmlformats.org/drawingml/2006/main">
            <a:ext uri="{FF2B5EF4-FFF2-40B4-BE49-F238E27FC236}">
              <a16:creationId xmlns:a16="http://schemas.microsoft.com/office/drawing/2014/main" id="{638BE74C-F9C4-4D0B-BE3E-9D5E10683597}"/>
            </a:ext>
          </a:extLst>
        </cdr:cNvPr>
        <cdr:cNvCxnSpPr/>
      </cdr:nvCxnSpPr>
      <cdr:spPr bwMode="auto">
        <a:xfrm xmlns:a="http://schemas.openxmlformats.org/drawingml/2006/main" flipH="1" flipV="1">
          <a:off x="2199655" y="1028839"/>
          <a:ext cx="95251" cy="83345"/>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0.52183</cdr:x>
      <cdr:y>0.21468</cdr:y>
    </cdr:from>
    <cdr:to>
      <cdr:x>0.52839</cdr:x>
      <cdr:y>0.25312</cdr:y>
    </cdr:to>
    <cdr:cxnSp macro="">
      <cdr:nvCxnSpPr>
        <cdr:cNvPr id="12" name="直線コネクタ 11">
          <a:extLst xmlns:a="http://schemas.openxmlformats.org/drawingml/2006/main">
            <a:ext uri="{FF2B5EF4-FFF2-40B4-BE49-F238E27FC236}">
              <a16:creationId xmlns:a16="http://schemas.microsoft.com/office/drawing/2014/main" id="{811116C6-DEFB-4377-8AD8-995D8A60A190}"/>
            </a:ext>
          </a:extLst>
        </cdr:cNvPr>
        <cdr:cNvCxnSpPr/>
      </cdr:nvCxnSpPr>
      <cdr:spPr bwMode="auto">
        <a:xfrm xmlns:a="http://schemas.openxmlformats.org/drawingml/2006/main" flipH="1" flipV="1">
          <a:off x="2556842" y="862152"/>
          <a:ext cx="32132" cy="154365"/>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0.29584</cdr:x>
      <cdr:y>0.5408</cdr:y>
    </cdr:from>
    <cdr:to>
      <cdr:x>0.31528</cdr:x>
      <cdr:y>0.54673</cdr:y>
    </cdr:to>
    <cdr:cxnSp macro="">
      <cdr:nvCxnSpPr>
        <cdr:cNvPr id="13" name="直線コネクタ 12">
          <a:extLst xmlns:a="http://schemas.openxmlformats.org/drawingml/2006/main">
            <a:ext uri="{FF2B5EF4-FFF2-40B4-BE49-F238E27FC236}">
              <a16:creationId xmlns:a16="http://schemas.microsoft.com/office/drawing/2014/main" id="{811116C6-DEFB-4377-8AD8-995D8A60A190}"/>
            </a:ext>
          </a:extLst>
        </cdr:cNvPr>
        <cdr:cNvCxnSpPr/>
      </cdr:nvCxnSpPr>
      <cdr:spPr bwMode="auto">
        <a:xfrm xmlns:a="http://schemas.openxmlformats.org/drawingml/2006/main" flipV="1">
          <a:off x="1449561" y="2171840"/>
          <a:ext cx="95250" cy="23812"/>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userShapes>
</file>

<file path=xl/drawings/drawing66.xml><?xml version="1.0" encoding="utf-8"?>
<c:userShapes xmlns:c="http://schemas.openxmlformats.org/drawingml/2006/chart">
  <cdr:relSizeAnchor xmlns:cdr="http://schemas.openxmlformats.org/drawingml/2006/chartDrawing">
    <cdr:from>
      <cdr:x>0.41314</cdr:x>
      <cdr:y>0.80123</cdr:y>
    </cdr:from>
    <cdr:to>
      <cdr:x>0.43784</cdr:x>
      <cdr:y>0.82728</cdr:y>
    </cdr:to>
    <cdr:cxnSp macro="">
      <cdr:nvCxnSpPr>
        <cdr:cNvPr id="9" name="直線コネクタ 8">
          <a:extLst xmlns:a="http://schemas.openxmlformats.org/drawingml/2006/main">
            <a:ext uri="{FF2B5EF4-FFF2-40B4-BE49-F238E27FC236}">
              <a16:creationId xmlns:a16="http://schemas.microsoft.com/office/drawing/2014/main" id="{872C4111-74BA-4D1C-ACBA-B4D59C6C393E}"/>
            </a:ext>
          </a:extLst>
        </cdr:cNvPr>
        <cdr:cNvCxnSpPr/>
      </cdr:nvCxnSpPr>
      <cdr:spPr bwMode="auto">
        <a:xfrm xmlns:a="http://schemas.openxmlformats.org/drawingml/2006/main" flipH="1">
          <a:off x="2024275" y="3217742"/>
          <a:ext cx="121024" cy="104617"/>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0.31791</cdr:x>
      <cdr:y>0.38907</cdr:y>
    </cdr:from>
    <cdr:to>
      <cdr:x>0.3507</cdr:x>
      <cdr:y>0.40912</cdr:y>
    </cdr:to>
    <cdr:cxnSp macro="">
      <cdr:nvCxnSpPr>
        <cdr:cNvPr id="11" name="直線コネクタ 10">
          <a:extLst xmlns:a="http://schemas.openxmlformats.org/drawingml/2006/main">
            <a:ext uri="{FF2B5EF4-FFF2-40B4-BE49-F238E27FC236}">
              <a16:creationId xmlns:a16="http://schemas.microsoft.com/office/drawing/2014/main" id="{CDC0B1BD-18E9-472D-9B26-83E477A27E4C}"/>
            </a:ext>
          </a:extLst>
        </cdr:cNvPr>
        <cdr:cNvCxnSpPr/>
      </cdr:nvCxnSpPr>
      <cdr:spPr bwMode="auto">
        <a:xfrm xmlns:a="http://schemas.openxmlformats.org/drawingml/2006/main" flipH="1" flipV="1">
          <a:off x="1557677" y="1562501"/>
          <a:ext cx="160664" cy="80521"/>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0.73936</cdr:x>
      <cdr:y>0.34816</cdr:y>
    </cdr:from>
    <cdr:to>
      <cdr:x>0.77495</cdr:x>
      <cdr:y>0.37695</cdr:y>
    </cdr:to>
    <cdr:cxnSp macro="">
      <cdr:nvCxnSpPr>
        <cdr:cNvPr id="24" name="直線コネクタ 23">
          <a:extLst xmlns:a="http://schemas.openxmlformats.org/drawingml/2006/main">
            <a:ext uri="{FF2B5EF4-FFF2-40B4-BE49-F238E27FC236}">
              <a16:creationId xmlns:a16="http://schemas.microsoft.com/office/drawing/2014/main" id="{0EBA8BE8-9627-4528-9CA8-299BBF2FA1F0}"/>
            </a:ext>
          </a:extLst>
        </cdr:cNvPr>
        <cdr:cNvCxnSpPr/>
      </cdr:nvCxnSpPr>
      <cdr:spPr bwMode="auto">
        <a:xfrm xmlns:a="http://schemas.openxmlformats.org/drawingml/2006/main" flipV="1">
          <a:off x="3622685" y="1398208"/>
          <a:ext cx="174383" cy="115621"/>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0.41353</cdr:x>
      <cdr:y>0.46478</cdr:y>
    </cdr:from>
    <cdr:to>
      <cdr:x>0.6934</cdr:x>
      <cdr:y>0.65033</cdr:y>
    </cdr:to>
    <cdr:sp macro="" textlink="">
      <cdr:nvSpPr>
        <cdr:cNvPr id="2" name="テキスト ボックス 1">
          <a:extLst xmlns:a="http://schemas.openxmlformats.org/drawingml/2006/main">
            <a:ext uri="{FF2B5EF4-FFF2-40B4-BE49-F238E27FC236}">
              <a16:creationId xmlns:a16="http://schemas.microsoft.com/office/drawing/2014/main" id="{E34B90BA-A953-4EA7-90C1-6FB0202475BB}"/>
            </a:ext>
          </a:extLst>
        </cdr:cNvPr>
        <cdr:cNvSpPr txBox="1"/>
      </cdr:nvSpPr>
      <cdr:spPr>
        <a:xfrm xmlns:a="http://schemas.openxmlformats.org/drawingml/2006/main">
          <a:off x="2026192" y="1866551"/>
          <a:ext cx="1371291" cy="7451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atin typeface="Century" panose="02040604050505020304" pitchFamily="18" charset="0"/>
            </a:rPr>
            <a:t>SF</a:t>
          </a:r>
          <a:r>
            <a:rPr lang="en-US" altLang="ja-JP" sz="1400" b="1" baseline="-25000">
              <a:latin typeface="Century" panose="02040604050505020304" pitchFamily="18" charset="0"/>
            </a:rPr>
            <a:t>6</a:t>
          </a:r>
          <a:r>
            <a:rPr lang="en-US" altLang="ja-JP" sz="1400">
              <a:latin typeface="Century" panose="02040604050505020304" pitchFamily="18" charset="0"/>
            </a:rPr>
            <a:t> emissions</a:t>
          </a:r>
        </a:p>
        <a:p xmlns:a="http://schemas.openxmlformats.org/drawingml/2006/main">
          <a:pPr algn="ctr"/>
          <a:endParaRPr lang="en-US" altLang="ja-JP" sz="1400">
            <a:latin typeface="Century" panose="02040604050505020304" pitchFamily="18" charset="0"/>
          </a:endParaRPr>
        </a:p>
        <a:p xmlns:a="http://schemas.openxmlformats.org/drawingml/2006/main">
          <a:pPr algn="r"/>
          <a:r>
            <a:rPr lang="en-US" altLang="ja-JP" sz="1200">
              <a:latin typeface="Century" panose="02040604050505020304" pitchFamily="18" charset="0"/>
            </a:rPr>
            <a:t>Mt CO</a:t>
          </a:r>
          <a:r>
            <a:rPr lang="en-US" altLang="ja-JP" sz="1200" baseline="-25000">
              <a:latin typeface="Century" panose="02040604050505020304" pitchFamily="18" charset="0"/>
            </a:rPr>
            <a:t>2</a:t>
          </a:r>
          <a:r>
            <a:rPr lang="en-US" altLang="ja-JP" sz="1200">
              <a:latin typeface="Century" panose="02040604050505020304" pitchFamily="18" charset="0"/>
            </a:rPr>
            <a:t> eq.</a:t>
          </a:r>
          <a:endParaRPr lang="ja-JP" altLang="en-US" sz="1200">
            <a:latin typeface="Century" panose="02040604050505020304" pitchFamily="18" charset="0"/>
          </a:endParaRPr>
        </a:p>
      </cdr:txBody>
    </cdr:sp>
  </cdr:relSizeAnchor>
  <cdr:relSizeAnchor xmlns:cdr="http://schemas.openxmlformats.org/drawingml/2006/chartDrawing">
    <cdr:from>
      <cdr:x>0.52816</cdr:x>
      <cdr:y>0.23491</cdr:y>
    </cdr:from>
    <cdr:to>
      <cdr:x>0.53098</cdr:x>
      <cdr:y>0.26284</cdr:y>
    </cdr:to>
    <cdr:cxnSp macro="">
      <cdr:nvCxnSpPr>
        <cdr:cNvPr id="10" name="直線コネクタ 9">
          <a:extLst xmlns:a="http://schemas.openxmlformats.org/drawingml/2006/main">
            <a:ext uri="{FF2B5EF4-FFF2-40B4-BE49-F238E27FC236}">
              <a16:creationId xmlns:a16="http://schemas.microsoft.com/office/drawing/2014/main" id="{638BE74C-F9C4-4D0B-BE3E-9D5E10683597}"/>
            </a:ext>
          </a:extLst>
        </cdr:cNvPr>
        <cdr:cNvCxnSpPr/>
      </cdr:nvCxnSpPr>
      <cdr:spPr bwMode="auto">
        <a:xfrm xmlns:a="http://schemas.openxmlformats.org/drawingml/2006/main" flipH="1" flipV="1">
          <a:off x="2587858" y="943395"/>
          <a:ext cx="13813" cy="112185"/>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0.41677</cdr:x>
      <cdr:y>0.26607</cdr:y>
    </cdr:from>
    <cdr:to>
      <cdr:x>0.43848</cdr:x>
      <cdr:y>0.29759</cdr:y>
    </cdr:to>
    <cdr:cxnSp macro="">
      <cdr:nvCxnSpPr>
        <cdr:cNvPr id="12" name="直線コネクタ 11">
          <a:extLst xmlns:a="http://schemas.openxmlformats.org/drawingml/2006/main">
            <a:ext uri="{FF2B5EF4-FFF2-40B4-BE49-F238E27FC236}">
              <a16:creationId xmlns:a16="http://schemas.microsoft.com/office/drawing/2014/main" id="{811116C6-DEFB-4377-8AD8-995D8A60A190}"/>
            </a:ext>
          </a:extLst>
        </cdr:cNvPr>
        <cdr:cNvCxnSpPr/>
      </cdr:nvCxnSpPr>
      <cdr:spPr bwMode="auto">
        <a:xfrm xmlns:a="http://schemas.openxmlformats.org/drawingml/2006/main" flipH="1" flipV="1">
          <a:off x="2042070" y="1068524"/>
          <a:ext cx="106374" cy="126585"/>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0.29245</cdr:x>
      <cdr:y>0.52545</cdr:y>
    </cdr:from>
    <cdr:to>
      <cdr:x>0.32404</cdr:x>
      <cdr:y>0.52841</cdr:y>
    </cdr:to>
    <cdr:cxnSp macro="">
      <cdr:nvCxnSpPr>
        <cdr:cNvPr id="13" name="直線コネクタ 12">
          <a:extLst xmlns:a="http://schemas.openxmlformats.org/drawingml/2006/main">
            <a:ext uri="{FF2B5EF4-FFF2-40B4-BE49-F238E27FC236}">
              <a16:creationId xmlns:a16="http://schemas.microsoft.com/office/drawing/2014/main" id="{811116C6-DEFB-4377-8AD8-995D8A60A190}"/>
            </a:ext>
          </a:extLst>
        </cdr:cNvPr>
        <cdr:cNvCxnSpPr/>
      </cdr:nvCxnSpPr>
      <cdr:spPr bwMode="auto">
        <a:xfrm xmlns:a="http://schemas.openxmlformats.org/drawingml/2006/main" flipV="1">
          <a:off x="1432952" y="2110208"/>
          <a:ext cx="154782" cy="11906"/>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userShapes>
</file>

<file path=xl/drawings/drawing67.xml><?xml version="1.0" encoding="utf-8"?>
<c:userShapes xmlns:c="http://schemas.openxmlformats.org/drawingml/2006/chart">
  <cdr:relSizeAnchor xmlns:cdr="http://schemas.openxmlformats.org/drawingml/2006/chartDrawing">
    <cdr:from>
      <cdr:x>0.29107</cdr:x>
      <cdr:y>0.81697</cdr:y>
    </cdr:from>
    <cdr:to>
      <cdr:x>0.32348</cdr:x>
      <cdr:y>0.84478</cdr:y>
    </cdr:to>
    <cdr:cxnSp macro="">
      <cdr:nvCxnSpPr>
        <cdr:cNvPr id="9" name="直線コネクタ 8">
          <a:extLst xmlns:a="http://schemas.openxmlformats.org/drawingml/2006/main">
            <a:ext uri="{FF2B5EF4-FFF2-40B4-BE49-F238E27FC236}">
              <a16:creationId xmlns:a16="http://schemas.microsoft.com/office/drawing/2014/main" id="{872C4111-74BA-4D1C-ACBA-B4D59C6C393E}"/>
            </a:ext>
          </a:extLst>
        </cdr:cNvPr>
        <cdr:cNvCxnSpPr/>
      </cdr:nvCxnSpPr>
      <cdr:spPr bwMode="auto">
        <a:xfrm xmlns:a="http://schemas.openxmlformats.org/drawingml/2006/main" flipH="1">
          <a:off x="1426178" y="3107008"/>
          <a:ext cx="158802" cy="105764"/>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0.57151</cdr:x>
      <cdr:y>0.84303</cdr:y>
    </cdr:from>
    <cdr:to>
      <cdr:x>0.5993</cdr:x>
      <cdr:y>0.87501</cdr:y>
    </cdr:to>
    <cdr:cxnSp macro="">
      <cdr:nvCxnSpPr>
        <cdr:cNvPr id="11" name="直線コネクタ 10">
          <a:extLst xmlns:a="http://schemas.openxmlformats.org/drawingml/2006/main">
            <a:ext uri="{FF2B5EF4-FFF2-40B4-BE49-F238E27FC236}">
              <a16:creationId xmlns:a16="http://schemas.microsoft.com/office/drawing/2014/main" id="{CDC0B1BD-18E9-472D-9B26-83E477A27E4C}"/>
            </a:ext>
          </a:extLst>
        </cdr:cNvPr>
        <cdr:cNvCxnSpPr/>
      </cdr:nvCxnSpPr>
      <cdr:spPr bwMode="auto">
        <a:xfrm xmlns:a="http://schemas.openxmlformats.org/drawingml/2006/main" flipH="1" flipV="1">
          <a:off x="2800266" y="3206137"/>
          <a:ext cx="136165" cy="121623"/>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0.60535</cdr:x>
      <cdr:y>0.31601</cdr:y>
    </cdr:from>
    <cdr:to>
      <cdr:x>0.63451</cdr:x>
      <cdr:y>0.35045</cdr:y>
    </cdr:to>
    <cdr:cxnSp macro="">
      <cdr:nvCxnSpPr>
        <cdr:cNvPr id="24" name="直線コネクタ 23">
          <a:extLst xmlns:a="http://schemas.openxmlformats.org/drawingml/2006/main">
            <a:ext uri="{FF2B5EF4-FFF2-40B4-BE49-F238E27FC236}">
              <a16:creationId xmlns:a16="http://schemas.microsoft.com/office/drawing/2014/main" id="{0EBA8BE8-9627-4528-9CA8-299BBF2FA1F0}"/>
            </a:ext>
          </a:extLst>
        </cdr:cNvPr>
        <cdr:cNvCxnSpPr/>
      </cdr:nvCxnSpPr>
      <cdr:spPr bwMode="auto">
        <a:xfrm xmlns:a="http://schemas.openxmlformats.org/drawingml/2006/main" flipH="1">
          <a:off x="2966079" y="1201831"/>
          <a:ext cx="142877" cy="130979"/>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0.3294</cdr:x>
      <cdr:y>0.49459</cdr:y>
    </cdr:from>
    <cdr:to>
      <cdr:x>0.61507</cdr:x>
      <cdr:y>0.68014</cdr:y>
    </cdr:to>
    <cdr:sp macro="" textlink="">
      <cdr:nvSpPr>
        <cdr:cNvPr id="2" name="テキスト ボックス 1">
          <a:extLst xmlns:a="http://schemas.openxmlformats.org/drawingml/2006/main">
            <a:ext uri="{FF2B5EF4-FFF2-40B4-BE49-F238E27FC236}">
              <a16:creationId xmlns:a16="http://schemas.microsoft.com/office/drawing/2014/main" id="{E34B90BA-A953-4EA7-90C1-6FB0202475BB}"/>
            </a:ext>
          </a:extLst>
        </cdr:cNvPr>
        <cdr:cNvSpPr txBox="1"/>
      </cdr:nvSpPr>
      <cdr:spPr>
        <a:xfrm xmlns:a="http://schemas.openxmlformats.org/drawingml/2006/main">
          <a:off x="1613987" y="1880989"/>
          <a:ext cx="1399718" cy="7056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atin typeface="Century" panose="02040604050505020304" pitchFamily="18" charset="0"/>
            </a:rPr>
            <a:t>SF</a:t>
          </a:r>
          <a:r>
            <a:rPr lang="en-US" altLang="ja-JP" sz="1400" b="1" baseline="-25000">
              <a:latin typeface="Century" panose="02040604050505020304" pitchFamily="18" charset="0"/>
            </a:rPr>
            <a:t>6</a:t>
          </a:r>
          <a:r>
            <a:rPr lang="en-US" altLang="ja-JP" sz="1400">
              <a:latin typeface="Century" panose="02040604050505020304" pitchFamily="18" charset="0"/>
            </a:rPr>
            <a:t> emissions</a:t>
          </a:r>
        </a:p>
        <a:p xmlns:a="http://schemas.openxmlformats.org/drawingml/2006/main">
          <a:pPr algn="ctr"/>
          <a:endParaRPr lang="en-US" altLang="ja-JP" sz="1400">
            <a:latin typeface="Century" panose="02040604050505020304" pitchFamily="18" charset="0"/>
          </a:endParaRPr>
        </a:p>
        <a:p xmlns:a="http://schemas.openxmlformats.org/drawingml/2006/main">
          <a:pPr algn="r"/>
          <a:r>
            <a:rPr lang="en-US" altLang="ja-JP" sz="1200">
              <a:latin typeface="Century" panose="02040604050505020304" pitchFamily="18" charset="0"/>
            </a:rPr>
            <a:t>Mt CO</a:t>
          </a:r>
          <a:r>
            <a:rPr lang="en-US" altLang="ja-JP" sz="1200" baseline="-25000">
              <a:latin typeface="Century" panose="02040604050505020304" pitchFamily="18" charset="0"/>
            </a:rPr>
            <a:t>2</a:t>
          </a:r>
          <a:r>
            <a:rPr lang="en-US" altLang="ja-JP" sz="1200">
              <a:latin typeface="Century" panose="02040604050505020304" pitchFamily="18" charset="0"/>
            </a:rPr>
            <a:t> eq.</a:t>
          </a:r>
          <a:endParaRPr lang="ja-JP" altLang="en-US" sz="1200">
            <a:latin typeface="Century" panose="02040604050505020304" pitchFamily="18" charset="0"/>
          </a:endParaRPr>
        </a:p>
      </cdr:txBody>
    </cdr:sp>
  </cdr:relSizeAnchor>
  <cdr:relSizeAnchor xmlns:cdr="http://schemas.openxmlformats.org/drawingml/2006/chartDrawing">
    <cdr:from>
      <cdr:x>0.70011</cdr:x>
      <cdr:y>0.63848</cdr:y>
    </cdr:from>
    <cdr:to>
      <cdr:x>0.72927</cdr:x>
      <cdr:y>0.64474</cdr:y>
    </cdr:to>
    <cdr:cxnSp macro="">
      <cdr:nvCxnSpPr>
        <cdr:cNvPr id="10" name="直線コネクタ 9">
          <a:extLst xmlns:a="http://schemas.openxmlformats.org/drawingml/2006/main">
            <a:ext uri="{FF2B5EF4-FFF2-40B4-BE49-F238E27FC236}">
              <a16:creationId xmlns:a16="http://schemas.microsoft.com/office/drawing/2014/main" id="{638BE74C-F9C4-4D0B-BE3E-9D5E10683597}"/>
            </a:ext>
          </a:extLst>
        </cdr:cNvPr>
        <cdr:cNvCxnSpPr/>
      </cdr:nvCxnSpPr>
      <cdr:spPr bwMode="auto">
        <a:xfrm xmlns:a="http://schemas.openxmlformats.org/drawingml/2006/main" flipH="1" flipV="1">
          <a:off x="3430381" y="2428193"/>
          <a:ext cx="142878" cy="23808"/>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0.31375</cdr:x>
      <cdr:y>0.31288</cdr:y>
    </cdr:from>
    <cdr:to>
      <cdr:x>0.34048</cdr:x>
      <cdr:y>0.34106</cdr:y>
    </cdr:to>
    <cdr:cxnSp macro="">
      <cdr:nvCxnSpPr>
        <cdr:cNvPr id="12" name="直線コネクタ 11">
          <a:extLst xmlns:a="http://schemas.openxmlformats.org/drawingml/2006/main">
            <a:ext uri="{FF2B5EF4-FFF2-40B4-BE49-F238E27FC236}">
              <a16:creationId xmlns:a16="http://schemas.microsoft.com/office/drawing/2014/main" id="{811116C6-DEFB-4377-8AD8-995D8A60A190}"/>
            </a:ext>
          </a:extLst>
        </cdr:cNvPr>
        <cdr:cNvCxnSpPr/>
      </cdr:nvCxnSpPr>
      <cdr:spPr bwMode="auto">
        <a:xfrm xmlns:a="http://schemas.openxmlformats.org/drawingml/2006/main" flipH="1" flipV="1">
          <a:off x="1537307" y="1189925"/>
          <a:ext cx="130969" cy="107157"/>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0.20683</cdr:x>
      <cdr:y>0.61969</cdr:y>
    </cdr:from>
    <cdr:to>
      <cdr:x>0.24328</cdr:x>
      <cdr:y>0.62282</cdr:y>
    </cdr:to>
    <cdr:cxnSp macro="">
      <cdr:nvCxnSpPr>
        <cdr:cNvPr id="13" name="直線コネクタ 12">
          <a:extLst xmlns:a="http://schemas.openxmlformats.org/drawingml/2006/main">
            <a:ext uri="{FF2B5EF4-FFF2-40B4-BE49-F238E27FC236}">
              <a16:creationId xmlns:a16="http://schemas.microsoft.com/office/drawing/2014/main" id="{811116C6-DEFB-4377-8AD8-995D8A60A190}"/>
            </a:ext>
          </a:extLst>
        </cdr:cNvPr>
        <cdr:cNvCxnSpPr/>
      </cdr:nvCxnSpPr>
      <cdr:spPr bwMode="auto">
        <a:xfrm xmlns:a="http://schemas.openxmlformats.org/drawingml/2006/main" flipH="1">
          <a:off x="1013423" y="2356728"/>
          <a:ext cx="178597" cy="11903"/>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userShapes>
</file>

<file path=xl/drawings/drawing68.xml><?xml version="1.0" encoding="utf-8"?>
<c:userShapes xmlns:c="http://schemas.openxmlformats.org/drawingml/2006/chart">
  <cdr:relSizeAnchor xmlns:cdr="http://schemas.openxmlformats.org/drawingml/2006/chartDrawing">
    <cdr:from>
      <cdr:x>0.3715</cdr:x>
      <cdr:y>0.32818</cdr:y>
    </cdr:from>
    <cdr:to>
      <cdr:x>0.41304</cdr:x>
      <cdr:y>0.33079</cdr:y>
    </cdr:to>
    <cdr:cxnSp macro="">
      <cdr:nvCxnSpPr>
        <cdr:cNvPr id="9" name="直線コネクタ 8">
          <a:extLst xmlns:a="http://schemas.openxmlformats.org/drawingml/2006/main">
            <a:ext uri="{FF2B5EF4-FFF2-40B4-BE49-F238E27FC236}">
              <a16:creationId xmlns:a16="http://schemas.microsoft.com/office/drawing/2014/main" id="{872C4111-74BA-4D1C-ACBA-B4D59C6C393E}"/>
            </a:ext>
          </a:extLst>
        </cdr:cNvPr>
        <cdr:cNvCxnSpPr/>
      </cdr:nvCxnSpPr>
      <cdr:spPr bwMode="auto">
        <a:xfrm xmlns:a="http://schemas.openxmlformats.org/drawingml/2006/main" flipH="1" flipV="1">
          <a:off x="1823890" y="1316556"/>
          <a:ext cx="203944" cy="10470"/>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0.50728</cdr:x>
      <cdr:y>0.2397</cdr:y>
    </cdr:from>
    <cdr:to>
      <cdr:x>0.5146</cdr:x>
      <cdr:y>0.27652</cdr:y>
    </cdr:to>
    <cdr:cxnSp macro="">
      <cdr:nvCxnSpPr>
        <cdr:cNvPr id="11" name="直線コネクタ 10">
          <a:extLst xmlns:a="http://schemas.openxmlformats.org/drawingml/2006/main">
            <a:ext uri="{FF2B5EF4-FFF2-40B4-BE49-F238E27FC236}">
              <a16:creationId xmlns:a16="http://schemas.microsoft.com/office/drawing/2014/main" id="{CDC0B1BD-18E9-472D-9B26-83E477A27E4C}"/>
            </a:ext>
          </a:extLst>
        </cdr:cNvPr>
        <cdr:cNvCxnSpPr/>
      </cdr:nvCxnSpPr>
      <cdr:spPr bwMode="auto">
        <a:xfrm xmlns:a="http://schemas.openxmlformats.org/drawingml/2006/main" flipH="1" flipV="1">
          <a:off x="2490530" y="961591"/>
          <a:ext cx="35939" cy="147711"/>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0.69615</cdr:x>
      <cdr:y>0.31198</cdr:y>
    </cdr:from>
    <cdr:to>
      <cdr:x>0.71797</cdr:x>
      <cdr:y>0.33869</cdr:y>
    </cdr:to>
    <cdr:cxnSp macro="">
      <cdr:nvCxnSpPr>
        <cdr:cNvPr id="24" name="直線コネクタ 23">
          <a:extLst xmlns:a="http://schemas.openxmlformats.org/drawingml/2006/main">
            <a:ext uri="{FF2B5EF4-FFF2-40B4-BE49-F238E27FC236}">
              <a16:creationId xmlns:a16="http://schemas.microsoft.com/office/drawing/2014/main" id="{0EBA8BE8-9627-4528-9CA8-299BBF2FA1F0}"/>
            </a:ext>
          </a:extLst>
        </cdr:cNvPr>
        <cdr:cNvCxnSpPr/>
      </cdr:nvCxnSpPr>
      <cdr:spPr bwMode="auto">
        <a:xfrm xmlns:a="http://schemas.openxmlformats.org/drawingml/2006/main" flipH="1">
          <a:off x="3417794" y="1251558"/>
          <a:ext cx="107156" cy="107156"/>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0.41087</cdr:x>
      <cdr:y>0.47662</cdr:y>
    </cdr:from>
    <cdr:to>
      <cdr:x>0.69615</cdr:x>
      <cdr:y>0.66516</cdr:y>
    </cdr:to>
    <cdr:sp macro="" textlink="">
      <cdr:nvSpPr>
        <cdr:cNvPr id="2" name="テキスト ボックス 1">
          <a:extLst xmlns:a="http://schemas.openxmlformats.org/drawingml/2006/main">
            <a:ext uri="{FF2B5EF4-FFF2-40B4-BE49-F238E27FC236}">
              <a16:creationId xmlns:a16="http://schemas.microsoft.com/office/drawing/2014/main" id="{E34B90BA-A953-4EA7-90C1-6FB0202475BB}"/>
            </a:ext>
          </a:extLst>
        </cdr:cNvPr>
        <cdr:cNvSpPr txBox="1"/>
      </cdr:nvSpPr>
      <cdr:spPr>
        <a:xfrm xmlns:a="http://schemas.openxmlformats.org/drawingml/2006/main">
          <a:off x="2017198" y="1912043"/>
          <a:ext cx="1400595" cy="7563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atin typeface="Century" panose="02040604050505020304" pitchFamily="18" charset="0"/>
            </a:rPr>
            <a:t>NF</a:t>
          </a:r>
          <a:r>
            <a:rPr lang="en-US" altLang="ja-JP" sz="1400" b="1" baseline="-25000">
              <a:latin typeface="Century" panose="02040604050505020304" pitchFamily="18" charset="0"/>
            </a:rPr>
            <a:t>3</a:t>
          </a:r>
          <a:r>
            <a:rPr lang="en-US" altLang="ja-JP" sz="1400">
              <a:latin typeface="Century" panose="02040604050505020304" pitchFamily="18" charset="0"/>
            </a:rPr>
            <a:t> emissions</a:t>
          </a:r>
        </a:p>
        <a:p xmlns:a="http://schemas.openxmlformats.org/drawingml/2006/main">
          <a:pPr algn="ctr"/>
          <a:endParaRPr lang="en-US" altLang="ja-JP" sz="1400">
            <a:latin typeface="Century" panose="02040604050505020304" pitchFamily="18" charset="0"/>
          </a:endParaRPr>
        </a:p>
        <a:p xmlns:a="http://schemas.openxmlformats.org/drawingml/2006/main">
          <a:pPr algn="r"/>
          <a:r>
            <a:rPr lang="en-US" altLang="ja-JP" sz="1200">
              <a:latin typeface="Century" panose="02040604050505020304" pitchFamily="18" charset="0"/>
            </a:rPr>
            <a:t>Mt CO</a:t>
          </a:r>
          <a:r>
            <a:rPr lang="en-US" altLang="ja-JP" sz="1200" baseline="-25000">
              <a:latin typeface="Century" panose="02040604050505020304" pitchFamily="18" charset="0"/>
            </a:rPr>
            <a:t>2</a:t>
          </a:r>
          <a:r>
            <a:rPr lang="en-US" altLang="ja-JP" sz="1200">
              <a:latin typeface="Century" panose="02040604050505020304" pitchFamily="18" charset="0"/>
            </a:rPr>
            <a:t> eq.</a:t>
          </a:r>
          <a:endParaRPr lang="ja-JP" altLang="en-US" sz="1200">
            <a:latin typeface="Century" panose="02040604050505020304" pitchFamily="18" charset="0"/>
          </a:endParaRPr>
        </a:p>
      </cdr:txBody>
    </cdr:sp>
  </cdr:relSizeAnchor>
</c:userShapes>
</file>

<file path=xl/drawings/drawing69.xml><?xml version="1.0" encoding="utf-8"?>
<c:userShapes xmlns:c="http://schemas.openxmlformats.org/drawingml/2006/chart">
  <cdr:relSizeAnchor xmlns:cdr="http://schemas.openxmlformats.org/drawingml/2006/chartDrawing">
    <cdr:from>
      <cdr:x>0.29074</cdr:x>
      <cdr:y>0.42549</cdr:y>
    </cdr:from>
    <cdr:to>
      <cdr:x>0.32476</cdr:x>
      <cdr:y>0.44633</cdr:y>
    </cdr:to>
    <cdr:cxnSp macro="">
      <cdr:nvCxnSpPr>
        <cdr:cNvPr id="9" name="直線コネクタ 8">
          <a:extLst xmlns:a="http://schemas.openxmlformats.org/drawingml/2006/main">
            <a:ext uri="{FF2B5EF4-FFF2-40B4-BE49-F238E27FC236}">
              <a16:creationId xmlns:a16="http://schemas.microsoft.com/office/drawing/2014/main" id="{872C4111-74BA-4D1C-ACBA-B4D59C6C393E}"/>
            </a:ext>
          </a:extLst>
        </cdr:cNvPr>
        <cdr:cNvCxnSpPr/>
      </cdr:nvCxnSpPr>
      <cdr:spPr bwMode="auto">
        <a:xfrm xmlns:a="http://schemas.openxmlformats.org/drawingml/2006/main" flipH="1" flipV="1">
          <a:off x="1424548" y="1701892"/>
          <a:ext cx="166689" cy="83345"/>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0.50457</cdr:x>
      <cdr:y>0.25582</cdr:y>
    </cdr:from>
    <cdr:to>
      <cdr:x>0.507</cdr:x>
      <cdr:y>0.28261</cdr:y>
    </cdr:to>
    <cdr:cxnSp macro="">
      <cdr:nvCxnSpPr>
        <cdr:cNvPr id="11" name="直線コネクタ 10">
          <a:extLst xmlns:a="http://schemas.openxmlformats.org/drawingml/2006/main">
            <a:ext uri="{FF2B5EF4-FFF2-40B4-BE49-F238E27FC236}">
              <a16:creationId xmlns:a16="http://schemas.microsoft.com/office/drawing/2014/main" id="{CDC0B1BD-18E9-472D-9B26-83E477A27E4C}"/>
            </a:ext>
          </a:extLst>
        </cdr:cNvPr>
        <cdr:cNvCxnSpPr/>
      </cdr:nvCxnSpPr>
      <cdr:spPr bwMode="auto">
        <a:xfrm xmlns:a="http://schemas.openxmlformats.org/drawingml/2006/main" flipH="1" flipV="1">
          <a:off x="2472298" y="1023236"/>
          <a:ext cx="11908" cy="107157"/>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0.68925</cdr:x>
      <cdr:y>0.34215</cdr:y>
    </cdr:from>
    <cdr:to>
      <cdr:x>0.70869</cdr:x>
      <cdr:y>0.36298</cdr:y>
    </cdr:to>
    <cdr:cxnSp macro="">
      <cdr:nvCxnSpPr>
        <cdr:cNvPr id="24" name="直線コネクタ 23">
          <a:extLst xmlns:a="http://schemas.openxmlformats.org/drawingml/2006/main">
            <a:ext uri="{FF2B5EF4-FFF2-40B4-BE49-F238E27FC236}">
              <a16:creationId xmlns:a16="http://schemas.microsoft.com/office/drawing/2014/main" id="{0EBA8BE8-9627-4528-9CA8-299BBF2FA1F0}"/>
            </a:ext>
          </a:extLst>
        </cdr:cNvPr>
        <cdr:cNvCxnSpPr/>
      </cdr:nvCxnSpPr>
      <cdr:spPr bwMode="auto">
        <a:xfrm xmlns:a="http://schemas.openxmlformats.org/drawingml/2006/main" flipV="1">
          <a:off x="3377173" y="1368517"/>
          <a:ext cx="95250" cy="83344"/>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0.38923</cdr:x>
      <cdr:y>0.48551</cdr:y>
    </cdr:from>
    <cdr:to>
      <cdr:x>0.67467</cdr:x>
      <cdr:y>0.66363</cdr:y>
    </cdr:to>
    <cdr:sp macro="" textlink="">
      <cdr:nvSpPr>
        <cdr:cNvPr id="2" name="テキスト ボックス 1">
          <a:extLst xmlns:a="http://schemas.openxmlformats.org/drawingml/2006/main">
            <a:ext uri="{FF2B5EF4-FFF2-40B4-BE49-F238E27FC236}">
              <a16:creationId xmlns:a16="http://schemas.microsoft.com/office/drawing/2014/main" id="{E34B90BA-A953-4EA7-90C1-6FB0202475BB}"/>
            </a:ext>
          </a:extLst>
        </cdr:cNvPr>
        <cdr:cNvSpPr txBox="1"/>
      </cdr:nvSpPr>
      <cdr:spPr>
        <a:xfrm xmlns:a="http://schemas.openxmlformats.org/drawingml/2006/main">
          <a:off x="1907130" y="1941943"/>
          <a:ext cx="1398606" cy="7124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atin typeface="Century" panose="02040604050505020304" pitchFamily="18" charset="0"/>
            </a:rPr>
            <a:t>NF</a:t>
          </a:r>
          <a:r>
            <a:rPr lang="en-US" altLang="ja-JP" sz="1400" b="1" baseline="-25000">
              <a:latin typeface="Century" panose="02040604050505020304" pitchFamily="18" charset="0"/>
            </a:rPr>
            <a:t>3</a:t>
          </a:r>
          <a:r>
            <a:rPr lang="en-US" altLang="ja-JP" sz="1400">
              <a:latin typeface="Century" panose="02040604050505020304" pitchFamily="18" charset="0"/>
            </a:rPr>
            <a:t> emissions</a:t>
          </a:r>
        </a:p>
        <a:p xmlns:a="http://schemas.openxmlformats.org/drawingml/2006/main">
          <a:pPr algn="ctr"/>
          <a:endParaRPr lang="en-US" altLang="ja-JP" sz="1400">
            <a:latin typeface="Century" panose="02040604050505020304" pitchFamily="18" charset="0"/>
          </a:endParaRPr>
        </a:p>
        <a:p xmlns:a="http://schemas.openxmlformats.org/drawingml/2006/main">
          <a:pPr algn="r"/>
          <a:r>
            <a:rPr lang="en-US" altLang="ja-JP" sz="1200">
              <a:latin typeface="Century" panose="02040604050505020304" pitchFamily="18" charset="0"/>
            </a:rPr>
            <a:t>Mt CO</a:t>
          </a:r>
          <a:r>
            <a:rPr lang="en-US" altLang="ja-JP" sz="1200" baseline="-25000">
              <a:latin typeface="Century" panose="02040604050505020304" pitchFamily="18" charset="0"/>
            </a:rPr>
            <a:t>2</a:t>
          </a:r>
          <a:r>
            <a:rPr lang="en-US" altLang="ja-JP" sz="1200">
              <a:latin typeface="Century" panose="02040604050505020304" pitchFamily="18" charset="0"/>
            </a:rPr>
            <a:t> eq.</a:t>
          </a:r>
          <a:endParaRPr lang="ja-JP" altLang="en-US" sz="1200">
            <a:latin typeface="Century" panose="02040604050505020304" pitchFamily="18"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0.06991</cdr:x>
      <cdr:y>0</cdr:y>
    </cdr:from>
    <cdr:to>
      <cdr:x>0.86763</cdr:x>
      <cdr:y>0.08984</cdr:y>
    </cdr:to>
    <cdr:sp macro="" textlink="">
      <cdr:nvSpPr>
        <cdr:cNvPr id="3" name="テキスト ボックス 2">
          <a:extLst xmlns:a="http://schemas.openxmlformats.org/drawingml/2006/main">
            <a:ext uri="{FF2B5EF4-FFF2-40B4-BE49-F238E27FC236}">
              <a16:creationId xmlns:a16="http://schemas.microsoft.com/office/drawing/2014/main" id="{9881CB9E-0E0F-416E-A91F-FCB6C1233AEB}"/>
            </a:ext>
          </a:extLst>
        </cdr:cNvPr>
        <cdr:cNvSpPr txBox="1"/>
      </cdr:nvSpPr>
      <cdr:spPr>
        <a:xfrm xmlns:a="http://schemas.openxmlformats.org/drawingml/2006/main">
          <a:off x="579770" y="0"/>
          <a:ext cx="6615571" cy="40232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altLang="ja-JP" sz="1800" b="1">
              <a:effectLst/>
              <a:latin typeface="Century" panose="02040604050505020304" pitchFamily="18" charset="0"/>
              <a:ea typeface="+mn-ea"/>
              <a:cs typeface="Times New Roman" panose="02020603050405020304" pitchFamily="18" charset="0"/>
            </a:rPr>
            <a:t>GHG</a:t>
          </a:r>
          <a:r>
            <a:rPr lang="en-US" altLang="ja-JP" sz="1800" b="1" baseline="0">
              <a:effectLst/>
              <a:latin typeface="Century" panose="02040604050505020304" pitchFamily="18" charset="0"/>
              <a:ea typeface="+mn-ea"/>
              <a:cs typeface="Times New Roman" panose="02020603050405020304" pitchFamily="18" charset="0"/>
            </a:rPr>
            <a:t> emissions by gas (excluding energy-related CO</a:t>
          </a:r>
          <a:r>
            <a:rPr lang="en-US" altLang="ja-JP" sz="1800" b="1" baseline="-25000">
              <a:effectLst/>
              <a:latin typeface="Century" panose="02040604050505020304" pitchFamily="18" charset="0"/>
              <a:ea typeface="+mn-ea"/>
              <a:cs typeface="Times New Roman" panose="02020603050405020304" pitchFamily="18" charset="0"/>
            </a:rPr>
            <a:t>2</a:t>
          </a:r>
          <a:r>
            <a:rPr lang="en-US" altLang="ja-JP" sz="1800" b="1" baseline="0">
              <a:effectLst/>
              <a:latin typeface="Century" panose="02040604050505020304" pitchFamily="18" charset="0"/>
              <a:ea typeface="+mn-ea"/>
              <a:cs typeface="Times New Roman" panose="02020603050405020304" pitchFamily="18" charset="0"/>
            </a:rPr>
            <a:t> emissions</a:t>
          </a:r>
          <a:r>
            <a:rPr lang="en-US" altLang="ja-JP" sz="1400" b="1" baseline="0">
              <a:effectLst/>
              <a:latin typeface="Century" panose="02040604050505020304" pitchFamily="18" charset="0"/>
              <a:ea typeface="+mn-ea"/>
              <a:cs typeface="Times New Roman" panose="02020603050405020304" pitchFamily="18" charset="0"/>
            </a:rPr>
            <a:t>)</a:t>
          </a:r>
          <a:endParaRPr lang="ja-JP" altLang="ja-JP" sz="1800" b="1">
            <a:effectLst/>
            <a:latin typeface="Century" panose="02040604050505020304" pitchFamily="18" charset="0"/>
            <a:cs typeface="Times New Roman" panose="02020603050405020304" pitchFamily="18" charset="0"/>
          </a:endParaRPr>
        </a:p>
      </cdr:txBody>
    </cdr:sp>
  </cdr:relSizeAnchor>
  <cdr:relSizeAnchor xmlns:cdr="http://schemas.openxmlformats.org/drawingml/2006/chartDrawing">
    <cdr:from>
      <cdr:x>0.41863</cdr:x>
      <cdr:y>0.9543</cdr:y>
    </cdr:from>
    <cdr:to>
      <cdr:x>0.54025</cdr:x>
      <cdr:y>1</cdr:y>
    </cdr:to>
    <cdr:sp macro="" textlink="">
      <cdr:nvSpPr>
        <cdr:cNvPr id="5" name="テキスト ボックス 1">
          <a:extLst xmlns:a="http://schemas.openxmlformats.org/drawingml/2006/main">
            <a:ext uri="{FF2B5EF4-FFF2-40B4-BE49-F238E27FC236}">
              <a16:creationId xmlns:a16="http://schemas.microsoft.com/office/drawing/2014/main" id="{7A017F91-9BF3-4FDE-BC2E-F124A445880E}"/>
            </a:ext>
          </a:extLst>
        </cdr:cNvPr>
        <cdr:cNvSpPr txBox="1"/>
      </cdr:nvSpPr>
      <cdr:spPr>
        <a:xfrm xmlns:a="http://schemas.openxmlformats.org/drawingml/2006/main">
          <a:off x="3471740" y="4273550"/>
          <a:ext cx="1008607" cy="20464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altLang="ja-JP" sz="1100">
              <a:effectLst/>
              <a:latin typeface="Century" panose="02040604050505020304" pitchFamily="18" charset="0"/>
              <a:ea typeface="+mn-ea"/>
              <a:cs typeface="Times New Roman" panose="02020603050405020304" pitchFamily="18" charset="0"/>
            </a:rPr>
            <a:t>(FY)</a:t>
          </a:r>
          <a:endParaRPr lang="ja-JP" altLang="ja-JP" sz="1200">
            <a:effectLst/>
            <a:latin typeface="Century" panose="02040604050505020304" pitchFamily="18" charset="0"/>
            <a:cs typeface="Times New Roman" panose="02020603050405020304" pitchFamily="18" charset="0"/>
          </a:endParaRPr>
        </a:p>
      </cdr:txBody>
    </cdr:sp>
  </cdr:relSizeAnchor>
  <cdr:relSizeAnchor xmlns:cdr="http://schemas.openxmlformats.org/drawingml/2006/chartDrawing">
    <cdr:from>
      <cdr:x>0.03519</cdr:x>
      <cdr:y>0.31111</cdr:y>
    </cdr:from>
    <cdr:to>
      <cdr:x>0.07083</cdr:x>
      <cdr:y>0.67109</cdr:y>
    </cdr:to>
    <cdr:sp macro="" textlink="">
      <cdr:nvSpPr>
        <cdr:cNvPr id="13" name="テキスト ボックス 1">
          <a:extLst xmlns:a="http://schemas.openxmlformats.org/drawingml/2006/main">
            <a:ext uri="{FF2B5EF4-FFF2-40B4-BE49-F238E27FC236}">
              <a16:creationId xmlns:a16="http://schemas.microsoft.com/office/drawing/2014/main" id="{12462F0C-DE10-45F5-8565-CC457D2256D5}"/>
            </a:ext>
          </a:extLst>
        </cdr:cNvPr>
        <cdr:cNvSpPr txBox="1"/>
      </cdr:nvSpPr>
      <cdr:spPr>
        <a:xfrm xmlns:a="http://schemas.openxmlformats.org/drawingml/2006/main" rot="16200000">
          <a:off x="-366416" y="2051482"/>
          <a:ext cx="1612061" cy="29551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200">
              <a:latin typeface="Century" panose="02040604050505020304" pitchFamily="18" charset="0"/>
              <a:cs typeface="Times New Roman" panose="02020603050405020304" pitchFamily="18" charset="0"/>
            </a:rPr>
            <a:t>(Mt-CO</a:t>
          </a:r>
          <a:r>
            <a:rPr lang="en-US" altLang="ja-JP" sz="1200" baseline="-25000">
              <a:latin typeface="Century" panose="02040604050505020304" pitchFamily="18" charset="0"/>
              <a:cs typeface="Times New Roman" panose="02020603050405020304" pitchFamily="18" charset="0"/>
            </a:rPr>
            <a:t>2</a:t>
          </a:r>
          <a:r>
            <a:rPr lang="en-US" altLang="ja-JP" sz="1200">
              <a:latin typeface="Century" panose="02040604050505020304" pitchFamily="18" charset="0"/>
              <a:cs typeface="Times New Roman" panose="02020603050405020304" pitchFamily="18" charset="0"/>
            </a:rPr>
            <a:t>eq.)</a:t>
          </a:r>
          <a:endParaRPr lang="ja-JP" altLang="en-US" sz="1200">
            <a:latin typeface="Century" panose="02040604050505020304" pitchFamily="18" charset="0"/>
            <a:cs typeface="Times New Roman" panose="02020603050405020304" pitchFamily="18" charset="0"/>
          </a:endParaRPr>
        </a:p>
      </cdr:txBody>
    </cdr:sp>
  </cdr:relSizeAnchor>
</c:userShapes>
</file>

<file path=xl/drawings/drawing70.xml><?xml version="1.0" encoding="utf-8"?>
<c:userShapes xmlns:c="http://schemas.openxmlformats.org/drawingml/2006/chart">
  <cdr:relSizeAnchor xmlns:cdr="http://schemas.openxmlformats.org/drawingml/2006/chartDrawing">
    <cdr:from>
      <cdr:x>0.49893</cdr:x>
      <cdr:y>0.80153</cdr:y>
    </cdr:from>
    <cdr:to>
      <cdr:x>0.5584</cdr:x>
      <cdr:y>0.84201</cdr:y>
    </cdr:to>
    <cdr:cxnSp macro="">
      <cdr:nvCxnSpPr>
        <cdr:cNvPr id="3" name="直線コネクタ 2">
          <a:extLst xmlns:a="http://schemas.openxmlformats.org/drawingml/2006/main">
            <a:ext uri="{FF2B5EF4-FFF2-40B4-BE49-F238E27FC236}">
              <a16:creationId xmlns:a16="http://schemas.microsoft.com/office/drawing/2014/main" id="{9322B87C-D0CD-41F3-A333-F48D29CB2C94}"/>
            </a:ext>
          </a:extLst>
        </cdr:cNvPr>
        <cdr:cNvCxnSpPr/>
      </cdr:nvCxnSpPr>
      <cdr:spPr bwMode="auto">
        <a:xfrm xmlns:a="http://schemas.openxmlformats.org/drawingml/2006/main">
          <a:off x="2436799" y="3025524"/>
          <a:ext cx="290455" cy="152799"/>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0.2516</cdr:x>
      <cdr:y>0.30328</cdr:y>
    </cdr:from>
    <cdr:to>
      <cdr:x>0.3028</cdr:x>
      <cdr:y>0.33798</cdr:y>
    </cdr:to>
    <cdr:cxnSp macro="">
      <cdr:nvCxnSpPr>
        <cdr:cNvPr id="11" name="直線コネクタ 10">
          <a:extLst xmlns:a="http://schemas.openxmlformats.org/drawingml/2006/main">
            <a:ext uri="{FF2B5EF4-FFF2-40B4-BE49-F238E27FC236}">
              <a16:creationId xmlns:a16="http://schemas.microsoft.com/office/drawing/2014/main" id="{0C6B1017-619B-4E4B-B16D-CA5FCDA4CADD}"/>
            </a:ext>
          </a:extLst>
        </cdr:cNvPr>
        <cdr:cNvCxnSpPr/>
      </cdr:nvCxnSpPr>
      <cdr:spPr bwMode="auto">
        <a:xfrm xmlns:a="http://schemas.openxmlformats.org/drawingml/2006/main" flipH="1" flipV="1">
          <a:off x="1228842" y="1144796"/>
          <a:ext cx="250032" cy="130970"/>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0.18091</cdr:x>
      <cdr:y>0.35691</cdr:y>
    </cdr:from>
    <cdr:to>
      <cdr:x>0.24225</cdr:x>
      <cdr:y>0.3603</cdr:y>
    </cdr:to>
    <cdr:cxnSp macro="">
      <cdr:nvCxnSpPr>
        <cdr:cNvPr id="17" name="直線コネクタ 16">
          <a:extLst xmlns:a="http://schemas.openxmlformats.org/drawingml/2006/main">
            <a:ext uri="{FF2B5EF4-FFF2-40B4-BE49-F238E27FC236}">
              <a16:creationId xmlns:a16="http://schemas.microsoft.com/office/drawing/2014/main" id="{8D572DCD-6AD2-42D1-AE27-1EF9F41BFB90}"/>
            </a:ext>
          </a:extLst>
        </cdr:cNvPr>
        <cdr:cNvCxnSpPr/>
      </cdr:nvCxnSpPr>
      <cdr:spPr bwMode="auto">
        <a:xfrm xmlns:a="http://schemas.openxmlformats.org/drawingml/2006/main" flipH="1" flipV="1">
          <a:off x="883561" y="1347203"/>
          <a:ext cx="299593" cy="12799"/>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0.35002</cdr:x>
      <cdr:y>0.02256</cdr:y>
    </cdr:from>
    <cdr:to>
      <cdr:x>0.35938</cdr:x>
      <cdr:y>0.30328</cdr:y>
    </cdr:to>
    <cdr:sp macro="" textlink="">
      <cdr:nvSpPr>
        <cdr:cNvPr id="27" name="左大かっこ 26">
          <a:extLst xmlns:a="http://schemas.openxmlformats.org/drawingml/2006/main">
            <a:ext uri="{FF2B5EF4-FFF2-40B4-BE49-F238E27FC236}">
              <a16:creationId xmlns:a16="http://schemas.microsoft.com/office/drawing/2014/main" id="{CF6BCE33-2F03-4100-95FC-277E6329BF9C}"/>
            </a:ext>
          </a:extLst>
        </cdr:cNvPr>
        <cdr:cNvSpPr/>
      </cdr:nvSpPr>
      <cdr:spPr bwMode="auto">
        <a:xfrm xmlns:a="http://schemas.openxmlformats.org/drawingml/2006/main">
          <a:off x="1709536" y="85139"/>
          <a:ext cx="45719" cy="1059657"/>
        </a:xfrm>
        <a:prstGeom xmlns:a="http://schemas.openxmlformats.org/drawingml/2006/main" prst="leftBracket">
          <a:avLst/>
        </a:prstGeom>
        <a:noFill xmlns:a="http://schemas.openxmlformats.org/drawingml/2006/main"/>
        <a:ln xmlns:a="http://schemas.openxmlformats.org/drawingml/2006/main" w="6350" cap="flat" cmpd="sng" algn="ctr">
          <a:solidFill>
            <a:srgbClr val="000000"/>
          </a:solidFill>
          <a:prstDash val="solid"/>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ja-JP"/>
        </a:p>
      </cdr:txBody>
    </cdr:sp>
  </cdr:relSizeAnchor>
  <cdr:relSizeAnchor xmlns:cdr="http://schemas.openxmlformats.org/drawingml/2006/chartDrawing">
    <cdr:from>
      <cdr:x>0.20472</cdr:x>
      <cdr:y>0.51593</cdr:y>
    </cdr:from>
    <cdr:to>
      <cdr:x>0.45099</cdr:x>
      <cdr:y>0.77958</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999860" y="1947477"/>
          <a:ext cx="1202797" cy="9951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latin typeface="Century" panose="02040604050505020304" pitchFamily="18" charset="0"/>
            </a:rPr>
            <a:t>HFCs</a:t>
          </a:r>
          <a:r>
            <a:rPr lang="ja-JP" altLang="en-US" sz="1400" b="1">
              <a:latin typeface="Century" panose="02040604050505020304" pitchFamily="18" charset="0"/>
            </a:rPr>
            <a:t>排出量</a:t>
          </a:r>
          <a:endParaRPr lang="en-US" altLang="ja-JP" sz="1400" b="1">
            <a:latin typeface="Century" panose="02040604050505020304" pitchFamily="18" charset="0"/>
          </a:endParaRPr>
        </a:p>
        <a:p xmlns:a="http://schemas.openxmlformats.org/drawingml/2006/main">
          <a:pPr algn="ctr"/>
          <a:endParaRPr lang="en-US" altLang="ja-JP" sz="1400">
            <a:latin typeface="Century" panose="02040604050505020304" pitchFamily="18" charset="0"/>
          </a:endParaRPr>
        </a:p>
        <a:p xmlns:a="http://schemas.openxmlformats.org/drawingml/2006/main">
          <a:pPr algn="ctr"/>
          <a:endParaRPr lang="en-US" altLang="ja-JP" sz="1400">
            <a:latin typeface="Century" panose="02040604050505020304" pitchFamily="18" charset="0"/>
          </a:endParaRPr>
        </a:p>
        <a:p xmlns:a="http://schemas.openxmlformats.org/drawingml/2006/main">
          <a:pPr algn="ctr"/>
          <a:r>
            <a:rPr lang="ja-JP" altLang="en-US" sz="1200">
              <a:latin typeface="Century" panose="02040604050505020304" pitchFamily="18" charset="0"/>
            </a:rPr>
            <a:t>（</a:t>
          </a:r>
          <a:r>
            <a:rPr lang="en-US" altLang="ja-JP" sz="1200">
              <a:latin typeface="Century" panose="02040604050505020304" pitchFamily="18" charset="0"/>
            </a:rPr>
            <a:t>CO</a:t>
          </a:r>
          <a:r>
            <a:rPr lang="en-US" altLang="ja-JP" sz="1200" baseline="-25000">
              <a:latin typeface="Century" panose="02040604050505020304" pitchFamily="18" charset="0"/>
            </a:rPr>
            <a:t>2</a:t>
          </a:r>
          <a:r>
            <a:rPr lang="ja-JP" altLang="en-US" sz="1200">
              <a:latin typeface="Century" panose="02040604050505020304" pitchFamily="18" charset="0"/>
            </a:rPr>
            <a:t>換算）</a:t>
          </a:r>
        </a:p>
      </cdr:txBody>
    </cdr:sp>
  </cdr:relSizeAnchor>
  <cdr:relSizeAnchor xmlns:cdr="http://schemas.openxmlformats.org/drawingml/2006/chartDrawing">
    <cdr:from>
      <cdr:x>0.31986</cdr:x>
      <cdr:y>0.17117</cdr:y>
    </cdr:from>
    <cdr:to>
      <cdr:x>0.34911</cdr:x>
      <cdr:y>0.32536</cdr:y>
    </cdr:to>
    <cdr:sp macro="" textlink="">
      <cdr:nvSpPr>
        <cdr:cNvPr id="15" name="左大かっこ 14">
          <a:extLst xmlns:a="http://schemas.openxmlformats.org/drawingml/2006/main">
            <a:ext uri="{FF2B5EF4-FFF2-40B4-BE49-F238E27FC236}">
              <a16:creationId xmlns:a16="http://schemas.microsoft.com/office/drawing/2014/main" id="{2C6F6FCE-FBD9-4306-8639-77AF5C42BF57}"/>
            </a:ext>
          </a:extLst>
        </cdr:cNvPr>
        <cdr:cNvSpPr/>
      </cdr:nvSpPr>
      <cdr:spPr bwMode="auto">
        <a:xfrm xmlns:a="http://schemas.openxmlformats.org/drawingml/2006/main">
          <a:off x="1562217" y="646113"/>
          <a:ext cx="142875" cy="582028"/>
        </a:xfrm>
        <a:prstGeom xmlns:a="http://schemas.openxmlformats.org/drawingml/2006/main" prst="leftBracket">
          <a:avLst/>
        </a:prstGeom>
        <a:noFill xmlns:a="http://schemas.openxmlformats.org/drawingml/2006/main"/>
        <a:ln xmlns:a="http://schemas.openxmlformats.org/drawingml/2006/main" w="6350" cap="flat" cmpd="sng" algn="ctr">
          <a:solidFill>
            <a:srgbClr val="000000"/>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p>
      </cdr:txBody>
    </cdr:sp>
  </cdr:relSizeAnchor>
  <cdr:relSizeAnchor xmlns:cdr="http://schemas.openxmlformats.org/drawingml/2006/chartDrawing">
    <cdr:from>
      <cdr:x>0.3096</cdr:x>
      <cdr:y>0.31311</cdr:y>
    </cdr:from>
    <cdr:to>
      <cdr:x>0.33558</cdr:x>
      <cdr:y>0.32522</cdr:y>
    </cdr:to>
    <cdr:sp macro="" textlink="">
      <cdr:nvSpPr>
        <cdr:cNvPr id="16" name="左大かっこ 15">
          <a:extLst xmlns:a="http://schemas.openxmlformats.org/drawingml/2006/main">
            <a:ext uri="{FF2B5EF4-FFF2-40B4-BE49-F238E27FC236}">
              <a16:creationId xmlns:a16="http://schemas.microsoft.com/office/drawing/2014/main" id="{F75397C7-AF99-4087-B20F-456C6EE9D3DE}"/>
            </a:ext>
          </a:extLst>
        </cdr:cNvPr>
        <cdr:cNvSpPr/>
      </cdr:nvSpPr>
      <cdr:spPr bwMode="auto">
        <a:xfrm xmlns:a="http://schemas.openxmlformats.org/drawingml/2006/main" rot="5400000">
          <a:off x="1552683" y="1141298"/>
          <a:ext cx="45719" cy="126901"/>
        </a:xfrm>
        <a:prstGeom xmlns:a="http://schemas.openxmlformats.org/drawingml/2006/main" prst="leftBracket">
          <a:avLst/>
        </a:prstGeom>
        <a:solidFill xmlns:a="http://schemas.openxmlformats.org/drawingml/2006/main">
          <a:srgbClr val="FFFFFF"/>
        </a:solidFill>
        <a:ln xmlns:a="http://schemas.openxmlformats.org/drawingml/2006/main" w="3175" cap="flat" cmpd="sng" algn="ctr">
          <a:solidFill>
            <a:srgbClr val="000000"/>
          </a:solidFill>
          <a:prstDash val="solid"/>
          <a:round/>
          <a:headEnd type="none" w="med" len="med"/>
          <a:tailEnd type="none" w="med" len="med"/>
        </a:ln>
        <a:effectLst xmlns:a="http://schemas.openxmlformats.org/drawingml/2006/main"/>
      </cdr:spPr>
      <cdr:txBody>
        <a:bodyPr xmlns:a="http://schemas.openxmlformats.org/drawingml/2006/main" wrap="square" lIns="18288" tIns="0" rIns="0" bIns="0"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ja-JP"/>
        </a:p>
      </cdr:txBody>
    </cdr:sp>
  </cdr:relSizeAnchor>
</c:userShapes>
</file>

<file path=xl/drawings/drawing71.xml><?xml version="1.0" encoding="utf-8"?>
<xdr:wsDr xmlns:xdr="http://schemas.openxmlformats.org/drawingml/2006/spreadsheetDrawing" xmlns:a="http://schemas.openxmlformats.org/drawingml/2006/main">
  <xdr:twoCellAnchor>
    <xdr:from>
      <xdr:col>57</xdr:col>
      <xdr:colOff>287850</xdr:colOff>
      <xdr:row>3</xdr:row>
      <xdr:rowOff>49102</xdr:rowOff>
    </xdr:from>
    <xdr:to>
      <xdr:col>65</xdr:col>
      <xdr:colOff>142875</xdr:colOff>
      <xdr:row>31</xdr:row>
      <xdr:rowOff>133691</xdr:rowOff>
    </xdr:to>
    <xdr:graphicFrame macro="">
      <xdr:nvGraphicFramePr>
        <xdr:cNvPr id="13902449" name="Chart 5">
          <a:extLst>
            <a:ext uri="{FF2B5EF4-FFF2-40B4-BE49-F238E27FC236}">
              <a16:creationId xmlns:a16="http://schemas.microsoft.com/office/drawing/2014/main" id="{00000000-0008-0000-1100-00007122D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57</xdr:col>
      <xdr:colOff>361747</xdr:colOff>
      <xdr:row>36</xdr:row>
      <xdr:rowOff>110613</xdr:rowOff>
    </xdr:from>
    <xdr:to>
      <xdr:col>65</xdr:col>
      <xdr:colOff>130968</xdr:colOff>
      <xdr:row>65</xdr:row>
      <xdr:rowOff>62101</xdr:rowOff>
    </xdr:to>
    <xdr:graphicFrame macro="">
      <xdr:nvGraphicFramePr>
        <xdr:cNvPr id="13902450" name="Chart 12">
          <a:extLst>
            <a:ext uri="{FF2B5EF4-FFF2-40B4-BE49-F238E27FC236}">
              <a16:creationId xmlns:a16="http://schemas.microsoft.com/office/drawing/2014/main" id="{00000000-0008-0000-1100-00007222D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65</xdr:col>
      <xdr:colOff>296817</xdr:colOff>
      <xdr:row>3</xdr:row>
      <xdr:rowOff>31422</xdr:rowOff>
    </xdr:from>
    <xdr:to>
      <xdr:col>75</xdr:col>
      <xdr:colOff>637474</xdr:colOff>
      <xdr:row>31</xdr:row>
      <xdr:rowOff>118206</xdr:rowOff>
    </xdr:to>
    <xdr:graphicFrame macro="">
      <xdr:nvGraphicFramePr>
        <xdr:cNvPr id="13902451" name="グラフ 4">
          <a:extLst>
            <a:ext uri="{FF2B5EF4-FFF2-40B4-BE49-F238E27FC236}">
              <a16:creationId xmlns:a16="http://schemas.microsoft.com/office/drawing/2014/main" id="{00000000-0008-0000-1100-00007322D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65</xdr:col>
      <xdr:colOff>466137</xdr:colOff>
      <xdr:row>36</xdr:row>
      <xdr:rowOff>154454</xdr:rowOff>
    </xdr:from>
    <xdr:to>
      <xdr:col>76</xdr:col>
      <xdr:colOff>123233</xdr:colOff>
      <xdr:row>65</xdr:row>
      <xdr:rowOff>142548</xdr:rowOff>
    </xdr:to>
    <xdr:graphicFrame macro="">
      <xdr:nvGraphicFramePr>
        <xdr:cNvPr id="13902452" name="グラフ 5">
          <a:extLst>
            <a:ext uri="{FF2B5EF4-FFF2-40B4-BE49-F238E27FC236}">
              <a16:creationId xmlns:a16="http://schemas.microsoft.com/office/drawing/2014/main" id="{00000000-0008-0000-1100-00007422D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75</xdr:col>
      <xdr:colOff>617025</xdr:colOff>
      <xdr:row>3</xdr:row>
      <xdr:rowOff>3498</xdr:rowOff>
    </xdr:from>
    <xdr:to>
      <xdr:col>84</xdr:col>
      <xdr:colOff>236024</xdr:colOff>
      <xdr:row>35</xdr:row>
      <xdr:rowOff>112056</xdr:rowOff>
    </xdr:to>
    <xdr:graphicFrame macro="">
      <xdr:nvGraphicFramePr>
        <xdr:cNvPr id="7" name="Chart 5">
          <a:extLst>
            <a:ext uri="{FF2B5EF4-FFF2-40B4-BE49-F238E27FC236}">
              <a16:creationId xmlns:a16="http://schemas.microsoft.com/office/drawing/2014/main" id="{BD675229-32CF-4B90-BA40-EA3B85F616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76</xdr:col>
      <xdr:colOff>137272</xdr:colOff>
      <xdr:row>36</xdr:row>
      <xdr:rowOff>23115</xdr:rowOff>
    </xdr:from>
    <xdr:to>
      <xdr:col>84</xdr:col>
      <xdr:colOff>143681</xdr:colOff>
      <xdr:row>70</xdr:row>
      <xdr:rowOff>134837</xdr:rowOff>
    </xdr:to>
    <xdr:graphicFrame macro="">
      <xdr:nvGraphicFramePr>
        <xdr:cNvPr id="17" name="Chart 12">
          <a:extLst>
            <a:ext uri="{FF2B5EF4-FFF2-40B4-BE49-F238E27FC236}">
              <a16:creationId xmlns:a16="http://schemas.microsoft.com/office/drawing/2014/main" id="{4AB0FCAB-1541-4823-BB1B-BF77C69696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84</xdr:col>
      <xdr:colOff>397110</xdr:colOff>
      <xdr:row>3</xdr:row>
      <xdr:rowOff>101554</xdr:rowOff>
    </xdr:from>
    <xdr:to>
      <xdr:col>94</xdr:col>
      <xdr:colOff>679092</xdr:colOff>
      <xdr:row>31</xdr:row>
      <xdr:rowOff>163747</xdr:rowOff>
    </xdr:to>
    <xdr:graphicFrame macro="">
      <xdr:nvGraphicFramePr>
        <xdr:cNvPr id="20" name="グラフ 4">
          <a:extLst>
            <a:ext uri="{FF2B5EF4-FFF2-40B4-BE49-F238E27FC236}">
              <a16:creationId xmlns:a16="http://schemas.microsoft.com/office/drawing/2014/main" id="{FA401FCE-E20E-492A-9C2B-FF1C8B6A24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84</xdr:col>
      <xdr:colOff>336876</xdr:colOff>
      <xdr:row>37</xdr:row>
      <xdr:rowOff>11207</xdr:rowOff>
    </xdr:from>
    <xdr:to>
      <xdr:col>94</xdr:col>
      <xdr:colOff>611854</xdr:colOff>
      <xdr:row>65</xdr:row>
      <xdr:rowOff>126026</xdr:rowOff>
    </xdr:to>
    <xdr:graphicFrame macro="">
      <xdr:nvGraphicFramePr>
        <xdr:cNvPr id="21" name="グラフ 5">
          <a:extLst>
            <a:ext uri="{FF2B5EF4-FFF2-40B4-BE49-F238E27FC236}">
              <a16:creationId xmlns:a16="http://schemas.microsoft.com/office/drawing/2014/main" id="{DBBD8F20-EA62-46B7-B7DB-75945F59A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0.38687</cdr:x>
      <cdr:y>0.39132</cdr:y>
    </cdr:from>
    <cdr:to>
      <cdr:x>0.64598</cdr:x>
      <cdr:y>0.53137</cdr:y>
    </cdr:to>
    <cdr:sp macro="" textlink="">
      <cdr:nvSpPr>
        <cdr:cNvPr id="195585" name="Text Box 1">
          <a:extLst xmlns:a="http://schemas.openxmlformats.org/drawingml/2006/main">
            <a:ext uri="{FF2B5EF4-FFF2-40B4-BE49-F238E27FC236}">
              <a16:creationId xmlns:a16="http://schemas.microsoft.com/office/drawing/2014/main" id="{BF6CF1C4-F45E-4AE1-8863-5F93FF3818F3}"/>
            </a:ext>
          </a:extLst>
        </cdr:cNvPr>
        <cdr:cNvSpPr txBox="1">
          <a:spLocks xmlns:a="http://schemas.openxmlformats.org/drawingml/2006/main" noChangeArrowheads="1"/>
        </cdr:cNvSpPr>
      </cdr:nvSpPr>
      <cdr:spPr bwMode="auto">
        <a:xfrm xmlns:a="http://schemas.openxmlformats.org/drawingml/2006/main">
          <a:off x="2016712" y="2106411"/>
          <a:ext cx="1350656" cy="75387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strike="noStrike">
              <a:solidFill>
                <a:sysClr val="windowText" lastClr="000000"/>
              </a:solidFill>
              <a:latin typeface="+mn-lt"/>
              <a:ea typeface="ＭＳ Ｐゴシック"/>
            </a:rPr>
            <a:t>世帯当たり</a:t>
          </a:r>
          <a:r>
            <a:rPr lang="en-US" altLang="ja-JP" sz="1100" b="0" i="0" strike="noStrike">
              <a:solidFill>
                <a:sysClr val="windowText" lastClr="000000"/>
              </a:solidFill>
              <a:latin typeface="+mn-lt"/>
              <a:cs typeface="Arial"/>
            </a:rPr>
            <a:t>CO</a:t>
          </a:r>
          <a:r>
            <a:rPr lang="en-US" altLang="ja-JP" sz="1100" b="0" i="0" strike="noStrike" baseline="-25000">
              <a:solidFill>
                <a:sysClr val="windowText" lastClr="000000"/>
              </a:solidFill>
              <a:latin typeface="+mn-lt"/>
              <a:cs typeface="Arial"/>
            </a:rPr>
            <a:t>2</a:t>
          </a:r>
          <a:r>
            <a:rPr lang="ja-JP" altLang="en-US" sz="1100" b="0" i="0" strike="noStrike">
              <a:solidFill>
                <a:sysClr val="windowText" lastClr="000000"/>
              </a:solidFill>
              <a:latin typeface="+mn-lt"/>
              <a:ea typeface="ＭＳ Ｐゴシック"/>
            </a:rPr>
            <a:t>排出量</a:t>
          </a:r>
          <a:endParaRPr lang="en-US" altLang="ja-JP" sz="1100" b="0" i="0" strike="noStrike">
            <a:solidFill>
              <a:sysClr val="windowText" lastClr="000000"/>
            </a:solidFill>
            <a:latin typeface="+mn-lt"/>
            <a:ea typeface="ＭＳ Ｐゴシック"/>
          </a:endParaRPr>
        </a:p>
        <a:p xmlns:a="http://schemas.openxmlformats.org/drawingml/2006/main">
          <a:pPr algn="ctr" rtl="0">
            <a:defRPr sz="1000"/>
          </a:pPr>
          <a:endParaRPr lang="en-US" altLang="ja-JP" sz="1400" b="0" i="0" strike="noStrike">
            <a:solidFill>
              <a:sysClr val="windowText" lastClr="000000"/>
            </a:solidFill>
            <a:latin typeface="+mn-lt"/>
            <a:ea typeface="ＭＳ Ｐゴシック"/>
            <a:cs typeface="+mn-cs"/>
          </a:endParaRPr>
        </a:p>
        <a:p xmlns:a="http://schemas.openxmlformats.org/drawingml/2006/main">
          <a:pPr algn="ctr" rtl="0">
            <a:defRPr sz="1000"/>
          </a:pPr>
          <a:r>
            <a:rPr lang="en-US" altLang="ja-JP" sz="1100" b="1" i="0" strike="noStrike">
              <a:solidFill>
                <a:sysClr val="windowText" lastClr="000000"/>
              </a:solidFill>
              <a:latin typeface="+mn-lt"/>
              <a:cs typeface="Arial"/>
            </a:rPr>
            <a:t> </a:t>
          </a:r>
          <a:r>
            <a:rPr lang="en-US" altLang="ja-JP" sz="1100" b="0" i="0" strike="noStrike">
              <a:solidFill>
                <a:sysClr val="windowText" lastClr="000000"/>
              </a:solidFill>
              <a:latin typeface="+mn-lt"/>
              <a:cs typeface="Arial"/>
            </a:rPr>
            <a:t>[kg CO</a:t>
          </a:r>
          <a:r>
            <a:rPr lang="en-US" altLang="ja-JP" sz="1100" b="0" i="0" strike="noStrike" baseline="-25000">
              <a:solidFill>
                <a:sysClr val="windowText" lastClr="000000"/>
              </a:solidFill>
              <a:latin typeface="+mn-lt"/>
              <a:cs typeface="Arial"/>
            </a:rPr>
            <a:t>2</a:t>
          </a:r>
          <a:r>
            <a:rPr lang="en-US" altLang="ja-JP" sz="1100" b="0" i="0" strike="noStrike">
              <a:solidFill>
                <a:sysClr val="windowText" lastClr="000000"/>
              </a:solidFill>
              <a:latin typeface="+mn-lt"/>
              <a:cs typeface="Arial"/>
            </a:rPr>
            <a:t>/</a:t>
          </a:r>
          <a:r>
            <a:rPr lang="ja-JP" altLang="en-US" sz="1100" b="0" i="0" strike="noStrike">
              <a:solidFill>
                <a:sysClr val="windowText" lastClr="000000"/>
              </a:solidFill>
              <a:latin typeface="+mn-lt"/>
              <a:ea typeface="ＭＳ Ｐゴシック"/>
            </a:rPr>
            <a:t>世帯］</a:t>
          </a:r>
        </a:p>
      </cdr:txBody>
    </cdr:sp>
  </cdr:relSizeAnchor>
  <cdr:relSizeAnchor xmlns:cdr="http://schemas.openxmlformats.org/drawingml/2006/chartDrawing">
    <cdr:from>
      <cdr:x>0.01764</cdr:x>
      <cdr:y>0.79365</cdr:y>
    </cdr:from>
    <cdr:to>
      <cdr:x>1</cdr:x>
      <cdr:y>0.99829</cdr:y>
    </cdr:to>
    <cdr:sp macro="" textlink="">
      <cdr:nvSpPr>
        <cdr:cNvPr id="195589" name="Text Box 5">
          <a:extLst xmlns:a="http://schemas.openxmlformats.org/drawingml/2006/main">
            <a:ext uri="{FF2B5EF4-FFF2-40B4-BE49-F238E27FC236}">
              <a16:creationId xmlns:a16="http://schemas.microsoft.com/office/drawing/2014/main" id="{630D92F0-5994-4B89-BE1C-1D108C4F494B}"/>
            </a:ext>
          </a:extLst>
        </cdr:cNvPr>
        <cdr:cNvSpPr txBox="1">
          <a:spLocks xmlns:a="http://schemas.openxmlformats.org/drawingml/2006/main" noChangeArrowheads="1"/>
        </cdr:cNvSpPr>
      </cdr:nvSpPr>
      <cdr:spPr bwMode="auto">
        <a:xfrm xmlns:a="http://schemas.openxmlformats.org/drawingml/2006/main">
          <a:off x="94895" y="4319362"/>
          <a:ext cx="5284630" cy="1113732"/>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1">
            <a:defRPr sz="1000"/>
          </a:pPr>
          <a:r>
            <a:rPr lang="en-US" altLang="ja-JP" sz="900" b="0" i="0" strike="noStrike">
              <a:solidFill>
                <a:srgbClr val="000000"/>
              </a:solidFill>
              <a:latin typeface="Century" panose="02040604050505020304" pitchFamily="18" charset="0"/>
              <a:ea typeface="+mj-ea"/>
            </a:rPr>
            <a:t>※</a:t>
          </a:r>
          <a:r>
            <a:rPr lang="ja-JP" altLang="en-US" sz="900" b="0" i="0" strike="noStrike">
              <a:solidFill>
                <a:srgbClr val="000000"/>
              </a:solidFill>
              <a:latin typeface="Century" panose="02040604050505020304" pitchFamily="18" charset="0"/>
              <a:ea typeface="+mj-ea"/>
            </a:rPr>
            <a:t>　家庭からの</a:t>
          </a:r>
          <a:r>
            <a:rPr lang="en-US" altLang="ja-JP" sz="900" b="0" i="0" strike="noStrike">
              <a:solidFill>
                <a:srgbClr val="000000"/>
              </a:solidFill>
              <a:latin typeface="Century" panose="02040604050505020304" pitchFamily="18" charset="0"/>
              <a:ea typeface="+mj-ea"/>
            </a:rPr>
            <a:t>CO</a:t>
          </a:r>
          <a:r>
            <a:rPr lang="en-US" altLang="ja-JP" sz="900" b="0" i="0" strike="noStrike" baseline="-25000">
              <a:solidFill>
                <a:srgbClr val="000000"/>
              </a:solidFill>
              <a:latin typeface="Century" panose="02040604050505020304" pitchFamily="18" charset="0"/>
              <a:ea typeface="+mj-ea"/>
            </a:rPr>
            <a:t>2 </a:t>
          </a:r>
          <a:r>
            <a:rPr lang="ja-JP" altLang="en-US" sz="900" b="0" i="0" strike="noStrike">
              <a:solidFill>
                <a:srgbClr val="000000"/>
              </a:solidFill>
              <a:latin typeface="Century" panose="02040604050505020304" pitchFamily="18" charset="0"/>
              <a:ea typeface="+mj-ea"/>
            </a:rPr>
            <a:t>排出量は、インベントリの家庭部門、運輸（旅客）部門の自家用乗用車（家計寄与分</a:t>
          </a:r>
          <a:r>
            <a:rPr lang="en-US" altLang="ja-JP" sz="900" b="0" i="0" strike="noStrike">
              <a:solidFill>
                <a:srgbClr val="000000"/>
              </a:solidFill>
              <a:latin typeface="Century" panose="02040604050505020304" pitchFamily="18" charset="0"/>
              <a:ea typeface="+mj-ea"/>
            </a:rPr>
            <a:t>)</a:t>
          </a:r>
          <a:r>
            <a:rPr lang="ja-JP" altLang="en-US" sz="900" b="0" i="0" strike="noStrike">
              <a:solidFill>
                <a:srgbClr val="000000"/>
              </a:solidFill>
              <a:latin typeface="Century" panose="02040604050505020304" pitchFamily="18" charset="0"/>
              <a:ea typeface="+mj-ea"/>
            </a:rPr>
            <a:t>、</a:t>
          </a:r>
          <a:endParaRPr lang="en-US" altLang="ja-JP" sz="900" b="0" i="0" strike="noStrike">
            <a:solidFill>
              <a:srgbClr val="000000"/>
            </a:solidFill>
            <a:latin typeface="Century" panose="02040604050505020304" pitchFamily="18" charset="0"/>
            <a:ea typeface="+mj-ea"/>
          </a:endParaRPr>
        </a:p>
        <a:p xmlns:a="http://schemas.openxmlformats.org/drawingml/2006/main">
          <a:pPr algn="l" rtl="1">
            <a:spcAft>
              <a:spcPts val="300"/>
            </a:spcAft>
            <a:defRPr sz="1000"/>
          </a:pPr>
          <a:r>
            <a:rPr lang="ja-JP" altLang="en-US" sz="900" b="0" i="0" strike="noStrike">
              <a:solidFill>
                <a:srgbClr val="000000"/>
              </a:solidFill>
              <a:latin typeface="Century" panose="02040604050505020304" pitchFamily="18" charset="0"/>
              <a:ea typeface="+mj-ea"/>
            </a:rPr>
            <a:t>　　　廃棄物（一般廃棄物）処理からの排出量及び水道からの排出量を足し合わせたもの。 </a:t>
          </a:r>
          <a:endParaRPr lang="en-US" altLang="ja-JP" sz="900" b="0" i="0" strike="noStrike">
            <a:solidFill>
              <a:srgbClr val="000000"/>
            </a:solidFill>
            <a:latin typeface="Century" panose="02040604050505020304" pitchFamily="18" charset="0"/>
            <a:ea typeface="+mj-ea"/>
          </a:endParaRP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en-US" altLang="ja-JP" sz="900" b="0" i="0">
              <a:latin typeface="Century" panose="02040604050505020304" pitchFamily="18" charset="0"/>
              <a:ea typeface="+mj-ea"/>
              <a:cs typeface="+mn-cs"/>
            </a:rPr>
            <a:t>※</a:t>
          </a:r>
          <a:r>
            <a:rPr lang="ja-JP" altLang="ja-JP" sz="900" b="0" i="0">
              <a:latin typeface="Century" panose="02040604050505020304" pitchFamily="18" charset="0"/>
              <a:ea typeface="+mj-ea"/>
              <a:cs typeface="+mn-cs"/>
            </a:rPr>
            <a:t>　電力及び熱</a:t>
          </a:r>
          <a:r>
            <a:rPr lang="ja-JP" altLang="en-US" sz="900" b="0" i="0">
              <a:latin typeface="Century" panose="02040604050505020304" pitchFamily="18" charset="0"/>
              <a:ea typeface="+mj-ea"/>
              <a:cs typeface="+mn-cs"/>
            </a:rPr>
            <a:t>の</a:t>
          </a:r>
          <a:r>
            <a:rPr lang="en-US" altLang="ja-JP" sz="900" b="0" i="0">
              <a:latin typeface="Century" panose="02040604050505020304" pitchFamily="18" charset="0"/>
              <a:ea typeface="+mj-ea"/>
              <a:cs typeface="+mn-cs"/>
            </a:rPr>
            <a:t>CO</a:t>
          </a:r>
          <a:r>
            <a:rPr lang="en-US" altLang="ja-JP" sz="900" b="0" i="0" baseline="-25000">
              <a:latin typeface="Century" panose="02040604050505020304" pitchFamily="18" charset="0"/>
              <a:ea typeface="+mj-ea"/>
              <a:cs typeface="+mn-cs"/>
            </a:rPr>
            <a:t>2 </a:t>
          </a:r>
          <a:r>
            <a:rPr lang="ja-JP" altLang="en-US" sz="900" b="0" i="0">
              <a:latin typeface="Century" panose="02040604050505020304" pitchFamily="18" charset="0"/>
              <a:ea typeface="+mj-ea"/>
              <a:cs typeface="+mn-cs"/>
            </a:rPr>
            <a:t>排出量</a:t>
          </a:r>
          <a:r>
            <a:rPr lang="ja-JP" altLang="ja-JP" sz="900" b="0" i="0">
              <a:latin typeface="Century" panose="02040604050505020304" pitchFamily="18" charset="0"/>
              <a:ea typeface="+mj-ea"/>
              <a:cs typeface="+mn-cs"/>
            </a:rPr>
            <a:t>は、自家発電を含まない、電力会社等から購入する電力や熱に由来する</a:t>
          </a:r>
          <a:r>
            <a:rPr lang="ja-JP" altLang="en-US" sz="900" b="0" i="0">
              <a:latin typeface="Century" panose="02040604050505020304" pitchFamily="18" charset="0"/>
              <a:ea typeface="+mj-ea"/>
              <a:cs typeface="+mn-cs"/>
            </a:rPr>
            <a:t>もの</a:t>
          </a:r>
          <a:r>
            <a:rPr lang="ja-JP" altLang="ja-JP" sz="900" b="0" i="0">
              <a:latin typeface="Century" panose="02040604050505020304" pitchFamily="18" charset="0"/>
              <a:ea typeface="+mj-ea"/>
              <a:cs typeface="+mn-cs"/>
            </a:rPr>
            <a:t>。</a:t>
          </a:r>
          <a:r>
            <a:rPr lang="ja-JP" altLang="en-US" sz="900" b="0" i="0" strike="noStrike">
              <a:solidFill>
                <a:srgbClr val="000000"/>
              </a:solidFill>
              <a:latin typeface="Century" panose="02040604050505020304" pitchFamily="18" charset="0"/>
              <a:ea typeface="+mj-ea"/>
            </a:rPr>
            <a:t> </a:t>
          </a:r>
        </a:p>
        <a:p xmlns:a="http://schemas.openxmlformats.org/drawingml/2006/main">
          <a:r>
            <a:rPr lang="en-US" altLang="ja-JP" sz="900" b="0" i="0" strike="noStrike">
              <a:solidFill>
                <a:srgbClr val="000000"/>
              </a:solidFill>
              <a:latin typeface="Century" panose="02040604050505020304" pitchFamily="18" charset="0"/>
              <a:ea typeface="+mj-ea"/>
            </a:rPr>
            <a:t>※</a:t>
          </a:r>
          <a:r>
            <a:rPr lang="ja-JP" altLang="en-US" sz="900" b="0" i="0" strike="noStrike">
              <a:solidFill>
                <a:srgbClr val="000000"/>
              </a:solidFill>
              <a:latin typeface="Century" panose="02040604050505020304" pitchFamily="18" charset="0"/>
              <a:ea typeface="+mj-ea"/>
            </a:rPr>
            <a:t>　</a:t>
          </a:r>
          <a:r>
            <a:rPr lang="ja-JP" altLang="en-US" sz="900">
              <a:latin typeface="Century" panose="02040604050505020304" pitchFamily="18" charset="0"/>
              <a:ea typeface="+mj-ea"/>
              <a:cs typeface="+mn-cs"/>
            </a:rPr>
            <a:t>一般廃棄物は非バイオマス起源（プラスチック等）の焼却による</a:t>
          </a:r>
          <a:r>
            <a:rPr lang="en-US" sz="900">
              <a:latin typeface="Century" panose="02040604050505020304" pitchFamily="18" charset="0"/>
              <a:ea typeface="+mj-ea"/>
              <a:cs typeface="+mn-cs"/>
            </a:rPr>
            <a:t>CO</a:t>
          </a:r>
          <a:r>
            <a:rPr lang="en-US" sz="900" baseline="-25000">
              <a:latin typeface="Century" panose="02040604050505020304" pitchFamily="18" charset="0"/>
              <a:ea typeface="+mj-ea"/>
              <a:cs typeface="+mn-cs"/>
            </a:rPr>
            <a:t>2</a:t>
          </a:r>
          <a:r>
            <a:rPr lang="en-US" sz="900">
              <a:latin typeface="Century" panose="02040604050505020304" pitchFamily="18" charset="0"/>
              <a:ea typeface="+mj-ea"/>
              <a:cs typeface="+mn-cs"/>
            </a:rPr>
            <a:t> </a:t>
          </a:r>
          <a:r>
            <a:rPr lang="ja-JP" altLang="en-US" sz="900">
              <a:latin typeface="Century" panose="02040604050505020304" pitchFamily="18" charset="0"/>
              <a:ea typeface="+mj-ea"/>
              <a:cs typeface="+mn-cs"/>
            </a:rPr>
            <a:t>及び廃棄物処理施設で使用する</a:t>
          </a:r>
          <a:endParaRPr lang="en-US" altLang="ja-JP" sz="900">
            <a:latin typeface="Century" panose="02040604050505020304" pitchFamily="18" charset="0"/>
            <a:ea typeface="+mj-ea"/>
            <a:cs typeface="+mn-cs"/>
          </a:endParaRPr>
        </a:p>
        <a:p xmlns:a="http://schemas.openxmlformats.org/drawingml/2006/main">
          <a:pPr>
            <a:spcAft>
              <a:spcPts val="300"/>
            </a:spcAft>
          </a:pPr>
          <a:r>
            <a:rPr lang="ja-JP" altLang="en-US" sz="900">
              <a:latin typeface="Century" panose="02040604050505020304" pitchFamily="18" charset="0"/>
              <a:ea typeface="+mj-ea"/>
              <a:cs typeface="+mn-cs"/>
            </a:rPr>
            <a:t>　　　エネルギー起源</a:t>
          </a:r>
          <a:r>
            <a:rPr lang="en-US" sz="900">
              <a:latin typeface="Century" panose="02040604050505020304" pitchFamily="18" charset="0"/>
              <a:ea typeface="+mj-ea"/>
              <a:cs typeface="+mn-cs"/>
            </a:rPr>
            <a:t>CO</a:t>
          </a:r>
          <a:r>
            <a:rPr lang="en-US" sz="900" baseline="-25000">
              <a:latin typeface="Century" panose="02040604050505020304" pitchFamily="18" charset="0"/>
              <a:ea typeface="+mj-ea"/>
              <a:cs typeface="+mn-cs"/>
            </a:rPr>
            <a:t>2</a:t>
          </a:r>
          <a:r>
            <a:rPr lang="en-US" sz="900">
              <a:latin typeface="Century" panose="02040604050505020304" pitchFamily="18" charset="0"/>
              <a:ea typeface="+mj-ea"/>
              <a:cs typeface="+mn-cs"/>
            </a:rPr>
            <a:t> </a:t>
          </a:r>
          <a:r>
            <a:rPr lang="ja-JP" altLang="en-US" sz="900">
              <a:latin typeface="Century" panose="02040604050505020304" pitchFamily="18" charset="0"/>
              <a:ea typeface="+mj-ea"/>
              <a:cs typeface="+mn-cs"/>
            </a:rPr>
            <a:t>のうち、生活系ごみ由来分を推計したもの。</a:t>
          </a:r>
          <a:endParaRPr lang="en-US" altLang="ja-JP" sz="900">
            <a:latin typeface="Century" panose="02040604050505020304" pitchFamily="18" charset="0"/>
            <a:ea typeface="+mj-ea"/>
            <a:cs typeface="+mn-cs"/>
          </a:endParaRPr>
        </a:p>
        <a:p xmlns:a="http://schemas.openxmlformats.org/drawingml/2006/main">
          <a:r>
            <a:rPr lang="en-US" altLang="ja-JP" sz="900" b="0" i="0">
              <a:latin typeface="Century" panose="02040604050505020304" pitchFamily="18" charset="0"/>
              <a:ea typeface="+mj-ea"/>
              <a:cs typeface="+mn-cs"/>
            </a:rPr>
            <a:t>※</a:t>
          </a:r>
          <a:r>
            <a:rPr lang="ja-JP" altLang="ja-JP" sz="900" b="0" i="0">
              <a:latin typeface="Century" panose="02040604050505020304" pitchFamily="18" charset="0"/>
              <a:ea typeface="+mj-ea"/>
              <a:cs typeface="+mn-cs"/>
            </a:rPr>
            <a:t>　</a:t>
          </a:r>
          <a:r>
            <a:rPr lang="ja-JP" altLang="en-US" sz="900" b="0" i="0">
              <a:latin typeface="Century" panose="02040604050505020304" pitchFamily="18" charset="0"/>
              <a:ea typeface="+mj-ea"/>
              <a:cs typeface="+mn-cs"/>
            </a:rPr>
            <a:t>水道は、水処理施設で使用するエネルギー起源</a:t>
          </a:r>
          <a:r>
            <a:rPr lang="en-US" altLang="ja-JP" sz="900" b="0" i="0">
              <a:latin typeface="Century" panose="02040604050505020304" pitchFamily="18" charset="0"/>
              <a:ea typeface="+mj-ea"/>
              <a:cs typeface="+mn-cs"/>
            </a:rPr>
            <a:t>CO</a:t>
          </a:r>
          <a:r>
            <a:rPr lang="en-US" altLang="ja-JP" sz="900" b="0" i="0" baseline="-25000">
              <a:latin typeface="Century" panose="02040604050505020304" pitchFamily="18" charset="0"/>
              <a:ea typeface="+mj-ea"/>
              <a:cs typeface="+mn-cs"/>
            </a:rPr>
            <a:t>2 </a:t>
          </a:r>
          <a:r>
            <a:rPr lang="ja-JP" altLang="en-US" sz="900" b="0" i="0">
              <a:latin typeface="Century" panose="02040604050505020304" pitchFamily="18" charset="0"/>
              <a:ea typeface="+mj-ea"/>
              <a:cs typeface="+mn-cs"/>
            </a:rPr>
            <a:t>のうち、家庭寄与分を推計したもの。</a:t>
          </a:r>
          <a:endParaRPr lang="ja-JP" altLang="en-US" sz="900" b="0" i="0" strike="noStrike">
            <a:solidFill>
              <a:srgbClr val="000000"/>
            </a:solidFill>
            <a:latin typeface="Century" panose="02040604050505020304" pitchFamily="18" charset="0"/>
            <a:ea typeface="+mj-ea"/>
          </a:endParaRPr>
        </a:p>
      </cdr:txBody>
    </cdr:sp>
  </cdr:relSizeAnchor>
</c:userShapes>
</file>

<file path=xl/drawings/drawing73.xml><?xml version="1.0" encoding="utf-8"?>
<c:userShapes xmlns:c="http://schemas.openxmlformats.org/drawingml/2006/chart">
  <cdr:relSizeAnchor xmlns:cdr="http://schemas.openxmlformats.org/drawingml/2006/chartDrawing">
    <cdr:from>
      <cdr:x>0.38657</cdr:x>
      <cdr:y>0.37804</cdr:y>
    </cdr:from>
    <cdr:to>
      <cdr:x>0.64666</cdr:x>
      <cdr:y>0.52499</cdr:y>
    </cdr:to>
    <cdr:sp macro="" textlink="">
      <cdr:nvSpPr>
        <cdr:cNvPr id="231425" name="Text Box 1">
          <a:extLst xmlns:a="http://schemas.openxmlformats.org/drawingml/2006/main">
            <a:ext uri="{FF2B5EF4-FFF2-40B4-BE49-F238E27FC236}">
              <a16:creationId xmlns:a16="http://schemas.microsoft.com/office/drawing/2014/main" id="{3B6166CF-F3B4-41FF-BEFE-7A9C928EF72C}"/>
            </a:ext>
          </a:extLst>
        </cdr:cNvPr>
        <cdr:cNvSpPr txBox="1">
          <a:spLocks xmlns:a="http://schemas.openxmlformats.org/drawingml/2006/main" noChangeArrowheads="1"/>
        </cdr:cNvSpPr>
      </cdr:nvSpPr>
      <cdr:spPr bwMode="auto">
        <a:xfrm xmlns:a="http://schemas.openxmlformats.org/drawingml/2006/main">
          <a:off x="2046390" y="2020605"/>
          <a:ext cx="1376844" cy="785501"/>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100" b="0" i="0" strike="noStrike">
              <a:solidFill>
                <a:srgbClr val="000000"/>
              </a:solidFill>
              <a:latin typeface="+mn-lt"/>
              <a:ea typeface="ＭＳ Ｐゴシック"/>
            </a:rPr>
            <a:t>世帯当たり</a:t>
          </a:r>
          <a:r>
            <a:rPr lang="en-US" altLang="ja-JP" sz="1100" b="0" i="0" strike="noStrike">
              <a:solidFill>
                <a:srgbClr val="000000"/>
              </a:solidFill>
              <a:latin typeface="+mn-lt"/>
              <a:cs typeface="Arial"/>
            </a:rPr>
            <a:t>CO</a:t>
          </a:r>
          <a:r>
            <a:rPr lang="en-US" altLang="ja-JP" sz="1100" b="0" i="0" strike="noStrike" baseline="-25000">
              <a:solidFill>
                <a:srgbClr val="000000"/>
              </a:solidFill>
              <a:latin typeface="+mn-lt"/>
              <a:cs typeface="Arial"/>
            </a:rPr>
            <a:t>2</a:t>
          </a:r>
          <a:r>
            <a:rPr lang="ja-JP" altLang="en-US" sz="1100" b="0" i="0" strike="noStrike">
              <a:solidFill>
                <a:srgbClr val="000000"/>
              </a:solidFill>
              <a:latin typeface="+mn-lt"/>
              <a:ea typeface="ＭＳ Ｐゴシック"/>
            </a:rPr>
            <a:t>排出量</a:t>
          </a:r>
        </a:p>
        <a:p xmlns:a="http://schemas.openxmlformats.org/drawingml/2006/main">
          <a:pPr algn="ctr" rtl="1">
            <a:defRPr sz="1000"/>
          </a:pPr>
          <a:endParaRPr lang="en-US" altLang="ja-JP" sz="1100" b="0" i="0" strike="noStrike">
            <a:solidFill>
              <a:sysClr val="windowText" lastClr="000000"/>
            </a:solidFill>
            <a:latin typeface="+mn-lt"/>
            <a:ea typeface="ＭＳ Ｐゴシック"/>
          </a:endParaRPr>
        </a:p>
        <a:p xmlns:a="http://schemas.openxmlformats.org/drawingml/2006/main">
          <a:pPr algn="ctr" rtl="1">
            <a:defRPr sz="1000"/>
          </a:pPr>
          <a:r>
            <a:rPr lang="en-US" altLang="ja-JP" sz="1100" b="1" i="0" strike="noStrike">
              <a:solidFill>
                <a:sysClr val="windowText" lastClr="000000"/>
              </a:solidFill>
              <a:latin typeface="+mn-lt"/>
              <a:cs typeface="Arial"/>
            </a:rPr>
            <a:t> </a:t>
          </a:r>
          <a:r>
            <a:rPr lang="en-US" altLang="ja-JP" sz="1100" b="0" i="0" strike="noStrike">
              <a:solidFill>
                <a:sysClr val="windowText" lastClr="000000"/>
              </a:solidFill>
              <a:latin typeface="+mn-lt"/>
              <a:cs typeface="Arial"/>
            </a:rPr>
            <a:t>[kg CO</a:t>
          </a:r>
          <a:r>
            <a:rPr lang="en-US" altLang="ja-JP" sz="1100" b="0" i="0" strike="noStrike" baseline="-25000">
              <a:solidFill>
                <a:sysClr val="windowText" lastClr="000000"/>
              </a:solidFill>
              <a:latin typeface="+mn-lt"/>
              <a:cs typeface="Arial"/>
            </a:rPr>
            <a:t>2</a:t>
          </a:r>
          <a:r>
            <a:rPr lang="en-US" altLang="ja-JP" sz="1100" b="0" i="0" strike="noStrike">
              <a:solidFill>
                <a:sysClr val="windowText" lastClr="000000"/>
              </a:solidFill>
              <a:latin typeface="+mn-lt"/>
              <a:cs typeface="Arial"/>
            </a:rPr>
            <a:t>/</a:t>
          </a:r>
          <a:r>
            <a:rPr lang="ja-JP" altLang="en-US" sz="1100" b="0" i="0" strike="noStrike">
              <a:solidFill>
                <a:sysClr val="windowText" lastClr="000000"/>
              </a:solidFill>
              <a:latin typeface="+mn-lt"/>
              <a:ea typeface="ＭＳ Ｐゴシック"/>
            </a:rPr>
            <a:t>世帯］</a:t>
          </a:r>
        </a:p>
        <a:p xmlns:a="http://schemas.openxmlformats.org/drawingml/2006/main">
          <a:pPr algn="ctr" rtl="1">
            <a:defRPr sz="1000"/>
          </a:pPr>
          <a:endParaRPr lang="ja-JP" altLang="en-US" sz="1100" b="0" i="0" strike="noStrike">
            <a:solidFill>
              <a:srgbClr val="000000"/>
            </a:solidFill>
            <a:latin typeface="+mn-lt"/>
            <a:ea typeface="ＭＳ Ｐゴシック"/>
          </a:endParaRPr>
        </a:p>
      </cdr:txBody>
    </cdr:sp>
  </cdr:relSizeAnchor>
  <cdr:relSizeAnchor xmlns:cdr="http://schemas.openxmlformats.org/drawingml/2006/chartDrawing">
    <cdr:from>
      <cdr:x>0.08737</cdr:x>
      <cdr:y>0.77249</cdr:y>
    </cdr:from>
    <cdr:to>
      <cdr:x>0.96851</cdr:x>
      <cdr:y>0.98263</cdr:y>
    </cdr:to>
    <cdr:sp macro="" textlink="">
      <cdr:nvSpPr>
        <cdr:cNvPr id="4" name="テキスト ボックス 1">
          <a:extLst xmlns:a="http://schemas.openxmlformats.org/drawingml/2006/main">
            <a:ext uri="{FF2B5EF4-FFF2-40B4-BE49-F238E27FC236}">
              <a16:creationId xmlns:a16="http://schemas.microsoft.com/office/drawing/2014/main" id="{12FA9B43-8231-4C29-9951-04C92D2B8B92}"/>
            </a:ext>
          </a:extLst>
        </cdr:cNvPr>
        <cdr:cNvSpPr txBox="1"/>
      </cdr:nvSpPr>
      <cdr:spPr>
        <a:xfrm xmlns:a="http://schemas.openxmlformats.org/drawingml/2006/main">
          <a:off x="462512" y="4128974"/>
          <a:ext cx="4664522" cy="112320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家庭からの</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en-US" altLang="ja-JP" sz="900">
              <a:latin typeface="Century" panose="02040604050505020304" pitchFamily="18" charset="0"/>
            </a:rPr>
            <a:t> </a:t>
          </a:r>
          <a:r>
            <a:rPr kumimoji="1" lang="ja-JP" altLang="en-US" sz="900">
              <a:latin typeface="Century" panose="02040604050505020304" pitchFamily="18" charset="0"/>
            </a:rPr>
            <a:t>排出量は、インベントリの家庭部門、運輸（旅客）部門の自家用乗用車</a:t>
          </a:r>
        </a:p>
        <a:p xmlns:a="http://schemas.openxmlformats.org/drawingml/2006/main">
          <a:pPr>
            <a:lnSpc>
              <a:spcPts val="1100"/>
            </a:lnSpc>
          </a:pPr>
          <a:r>
            <a:rPr kumimoji="1" lang="ja-JP" altLang="en-US" sz="900">
              <a:latin typeface="Century" panose="02040604050505020304" pitchFamily="18" charset="0"/>
            </a:rPr>
            <a:t>　　　</a:t>
          </a:r>
          <a:r>
            <a:rPr kumimoji="1" lang="en-US" altLang="ja-JP" sz="900">
              <a:latin typeface="Century" panose="02040604050505020304" pitchFamily="18" charset="0"/>
            </a:rPr>
            <a:t>(</a:t>
          </a:r>
          <a:r>
            <a:rPr kumimoji="1" lang="ja-JP" altLang="en-US" sz="900">
              <a:latin typeface="Century" panose="02040604050505020304" pitchFamily="18" charset="0"/>
            </a:rPr>
            <a:t>家計寄与分</a:t>
          </a:r>
          <a:r>
            <a:rPr kumimoji="1" lang="en-US" altLang="ja-JP" sz="900">
              <a:latin typeface="Century" panose="02040604050505020304" pitchFamily="18" charset="0"/>
            </a:rPr>
            <a:t>)</a:t>
          </a:r>
          <a:r>
            <a:rPr kumimoji="1" lang="ja-JP" altLang="en-US" sz="900">
              <a:latin typeface="Century" panose="02040604050505020304" pitchFamily="18" charset="0"/>
            </a:rPr>
            <a:t>、廃棄物（一般廃棄物）処理からの排出量及び水道からの排出量を足し</a:t>
          </a:r>
        </a:p>
        <a:p xmlns:a="http://schemas.openxmlformats.org/drawingml/2006/main">
          <a:r>
            <a:rPr kumimoji="1" lang="ja-JP" altLang="en-US" sz="900">
              <a:latin typeface="Century" panose="02040604050505020304" pitchFamily="18" charset="0"/>
            </a:rPr>
            <a:t>        合わせたものである。       </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一般廃棄物は非バイオマス起源（プラスチック等）の焼却による</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en-US" altLang="ja-JP" sz="900">
              <a:latin typeface="Century" panose="02040604050505020304" pitchFamily="18" charset="0"/>
            </a:rPr>
            <a:t> </a:t>
          </a:r>
          <a:r>
            <a:rPr kumimoji="1" lang="ja-JP" altLang="en-US" sz="900">
              <a:latin typeface="Century" panose="02040604050505020304" pitchFamily="18" charset="0"/>
            </a:rPr>
            <a:t>及び廃棄物処理</a:t>
          </a:r>
        </a:p>
        <a:p xmlns:a="http://schemas.openxmlformats.org/drawingml/2006/main">
          <a:pPr>
            <a:lnSpc>
              <a:spcPts val="1100"/>
            </a:lnSpc>
          </a:pPr>
          <a:r>
            <a:rPr kumimoji="1" lang="ja-JP" altLang="en-US" sz="900">
              <a:latin typeface="Century" panose="02040604050505020304" pitchFamily="18" charset="0"/>
            </a:rPr>
            <a:t>　　　施設で使用するエネルギー起源</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en-US" altLang="ja-JP" sz="900">
              <a:latin typeface="Century" panose="02040604050505020304" pitchFamily="18" charset="0"/>
            </a:rPr>
            <a:t> </a:t>
          </a:r>
          <a:r>
            <a:rPr kumimoji="1" lang="ja-JP" altLang="en-US" sz="900">
              <a:latin typeface="Century" panose="02040604050505020304" pitchFamily="18" charset="0"/>
            </a:rPr>
            <a:t>のうち、生活系ごみ由来分を推計したものである。</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日本エネルギー経済研究所　計量分析ユニット　家庭原単位マトリックスをもとに、</a:t>
          </a:r>
        </a:p>
        <a:p xmlns:a="http://schemas.openxmlformats.org/drawingml/2006/main">
          <a:r>
            <a:rPr kumimoji="1" lang="ja-JP" altLang="en-US" sz="900">
              <a:latin typeface="Century" panose="02040604050505020304" pitchFamily="18" charset="0"/>
            </a:rPr>
            <a:t>　　　国立環境研究所温室効果ガスインベントリオフィスが作成。</a:t>
          </a:r>
        </a:p>
        <a:p xmlns:a="http://schemas.openxmlformats.org/drawingml/2006/main">
          <a:endParaRPr kumimoji="1" lang="ja-JP" altLang="en-US" sz="1100">
            <a:latin typeface="Century" panose="02040604050505020304" pitchFamily="18" charset="0"/>
          </a:endParaRPr>
        </a:p>
      </cdr:txBody>
    </cdr:sp>
  </cdr:relSizeAnchor>
</c:userShapes>
</file>

<file path=xl/drawings/drawing74.xml><?xml version="1.0" encoding="utf-8"?>
<c:userShapes xmlns:c="http://schemas.openxmlformats.org/drawingml/2006/chart">
  <cdr:relSizeAnchor xmlns:cdr="http://schemas.openxmlformats.org/drawingml/2006/chartDrawing">
    <cdr:from>
      <cdr:x>0.00529</cdr:x>
      <cdr:y>0.17639</cdr:y>
    </cdr:from>
    <cdr:to>
      <cdr:x>0.04595</cdr:x>
      <cdr:y>0.78493</cdr:y>
    </cdr:to>
    <cdr:sp macro="" textlink="">
      <cdr:nvSpPr>
        <cdr:cNvPr id="2" name="テキスト ボックス 1">
          <a:extLst xmlns:a="http://schemas.openxmlformats.org/drawingml/2006/main">
            <a:ext uri="{FF2B5EF4-FFF2-40B4-BE49-F238E27FC236}">
              <a16:creationId xmlns:a16="http://schemas.microsoft.com/office/drawing/2014/main" id="{11DD2992-6329-45DB-9D39-BFA27D83CE04}"/>
            </a:ext>
          </a:extLst>
        </cdr:cNvPr>
        <cdr:cNvSpPr txBox="1"/>
      </cdr:nvSpPr>
      <cdr:spPr>
        <a:xfrm xmlns:a="http://schemas.openxmlformats.org/drawingml/2006/main" rot="16200000">
          <a:off x="-1458584" y="2449187"/>
          <a:ext cx="3286126" cy="292751"/>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algn="ctr"/>
          <a:r>
            <a:rPr lang="ja-JP" altLang="en-US" sz="1200">
              <a:latin typeface="+mn-lt"/>
              <a:ea typeface="+mn-ea"/>
            </a:rPr>
            <a:t>家庭からの</a:t>
          </a:r>
          <a:r>
            <a:rPr lang="en-US" altLang="ja-JP" sz="1200">
              <a:latin typeface="+mn-lt"/>
              <a:ea typeface="+mn-ea"/>
            </a:rPr>
            <a:t>CO</a:t>
          </a:r>
          <a:r>
            <a:rPr lang="en-US" altLang="ja-JP" sz="1200" baseline="-25000">
              <a:latin typeface="+mn-lt"/>
              <a:ea typeface="+mn-ea"/>
            </a:rPr>
            <a:t>2</a:t>
          </a:r>
          <a:r>
            <a:rPr lang="en-US" altLang="ja-JP" sz="1200">
              <a:latin typeface="+mn-lt"/>
              <a:ea typeface="+mn-ea"/>
            </a:rPr>
            <a:t> </a:t>
          </a:r>
          <a:r>
            <a:rPr lang="ja-JP" altLang="en-US" sz="1200">
              <a:latin typeface="+mn-lt"/>
              <a:ea typeface="+mn-ea"/>
            </a:rPr>
            <a:t>排出量　（</a:t>
          </a:r>
          <a:r>
            <a:rPr lang="en-US" altLang="ja-JP" sz="1200">
              <a:latin typeface="+mn-lt"/>
              <a:ea typeface="+mn-ea"/>
            </a:rPr>
            <a:t>kg-CO</a:t>
          </a:r>
          <a:r>
            <a:rPr lang="en-US" altLang="ja-JP" sz="1200" baseline="-25000">
              <a:latin typeface="+mn-lt"/>
              <a:ea typeface="+mn-ea"/>
            </a:rPr>
            <a:t>2 </a:t>
          </a:r>
          <a:r>
            <a:rPr lang="en-US" altLang="ja-JP" sz="1200">
              <a:latin typeface="+mn-lt"/>
              <a:ea typeface="+mn-ea"/>
            </a:rPr>
            <a:t>/</a:t>
          </a:r>
          <a:r>
            <a:rPr lang="ja-JP" altLang="en-US" sz="1200">
              <a:latin typeface="+mn-lt"/>
              <a:ea typeface="+mn-ea"/>
            </a:rPr>
            <a:t>世帯）</a:t>
          </a:r>
        </a:p>
      </cdr:txBody>
    </cdr:sp>
  </cdr:relSizeAnchor>
  <cdr:relSizeAnchor xmlns:cdr="http://schemas.openxmlformats.org/drawingml/2006/chartDrawing">
    <cdr:from>
      <cdr:x>0.47228</cdr:x>
      <cdr:y>0.91314</cdr:y>
    </cdr:from>
    <cdr:to>
      <cdr:x>0.56546</cdr:x>
      <cdr:y>0.9776</cdr:y>
    </cdr:to>
    <cdr:sp macro="" textlink="">
      <cdr:nvSpPr>
        <cdr:cNvPr id="3" name="テキスト ボックス 1">
          <a:extLst xmlns:a="http://schemas.openxmlformats.org/drawingml/2006/main">
            <a:ext uri="{FF2B5EF4-FFF2-40B4-BE49-F238E27FC236}">
              <a16:creationId xmlns:a16="http://schemas.microsoft.com/office/drawing/2014/main" id="{312D6EED-B2F7-48C0-8C11-C5649AE77BC6}"/>
            </a:ext>
          </a:extLst>
        </cdr:cNvPr>
        <cdr:cNvSpPr txBox="1"/>
      </cdr:nvSpPr>
      <cdr:spPr>
        <a:xfrm xmlns:a="http://schemas.openxmlformats.org/drawingml/2006/main">
          <a:off x="3400425" y="4930962"/>
          <a:ext cx="670908" cy="348084"/>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（年度）</a:t>
          </a:r>
        </a:p>
      </cdr:txBody>
    </cdr:sp>
  </cdr:relSizeAnchor>
</c:userShapes>
</file>

<file path=xl/drawings/drawing75.xml><?xml version="1.0" encoding="utf-8"?>
<c:userShapes xmlns:c="http://schemas.openxmlformats.org/drawingml/2006/chart">
  <cdr:relSizeAnchor xmlns:cdr="http://schemas.openxmlformats.org/drawingml/2006/chartDrawing">
    <cdr:from>
      <cdr:x>0.00397</cdr:x>
      <cdr:y>0.11875</cdr:y>
    </cdr:from>
    <cdr:to>
      <cdr:x>0.04763</cdr:x>
      <cdr:y>0.86354</cdr:y>
    </cdr:to>
    <cdr:sp macro="" textlink="">
      <cdr:nvSpPr>
        <cdr:cNvPr id="2" name="テキスト ボックス 1">
          <a:extLst xmlns:a="http://schemas.openxmlformats.org/drawingml/2006/main">
            <a:ext uri="{FF2B5EF4-FFF2-40B4-BE49-F238E27FC236}">
              <a16:creationId xmlns:a16="http://schemas.microsoft.com/office/drawing/2014/main" id="{78A3916C-1B3C-4634-B56B-D2B33EE2FEC4}"/>
            </a:ext>
          </a:extLst>
        </cdr:cNvPr>
        <cdr:cNvSpPr txBox="1"/>
      </cdr:nvSpPr>
      <cdr:spPr>
        <a:xfrm xmlns:a="http://schemas.openxmlformats.org/drawingml/2006/main" rot="16200000">
          <a:off x="-1825195" y="2495020"/>
          <a:ext cx="4021866" cy="314325"/>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algn="ctr"/>
          <a:r>
            <a:rPr lang="ja-JP" altLang="en-US" sz="1200">
              <a:latin typeface="+mn-lt"/>
              <a:ea typeface="+mn-ea"/>
            </a:rPr>
            <a:t>家庭からの</a:t>
          </a:r>
          <a:r>
            <a:rPr lang="en-US" altLang="ja-JP" sz="1200">
              <a:latin typeface="+mn-lt"/>
              <a:ea typeface="+mn-ea"/>
            </a:rPr>
            <a:t>CO</a:t>
          </a:r>
          <a:r>
            <a:rPr lang="en-US" altLang="ja-JP" sz="1200" baseline="-25000">
              <a:latin typeface="+mn-lt"/>
              <a:ea typeface="+mn-ea"/>
            </a:rPr>
            <a:t>2 </a:t>
          </a:r>
          <a:r>
            <a:rPr lang="ja-JP" altLang="en-US" sz="1200">
              <a:latin typeface="+mn-lt"/>
              <a:ea typeface="+mn-ea"/>
            </a:rPr>
            <a:t>排出量　（</a:t>
          </a:r>
          <a:r>
            <a:rPr lang="en-US" altLang="ja-JP" sz="1200">
              <a:latin typeface="+mn-lt"/>
              <a:ea typeface="+mn-ea"/>
            </a:rPr>
            <a:t>kg CO</a:t>
          </a:r>
          <a:r>
            <a:rPr lang="en-US" altLang="ja-JP" sz="1200" baseline="-25000">
              <a:latin typeface="+mn-lt"/>
              <a:ea typeface="+mn-ea"/>
            </a:rPr>
            <a:t>2 </a:t>
          </a:r>
          <a:r>
            <a:rPr lang="en-US" altLang="ja-JP" sz="1200">
              <a:latin typeface="+mn-lt"/>
              <a:ea typeface="+mn-ea"/>
            </a:rPr>
            <a:t>/</a:t>
          </a:r>
          <a:r>
            <a:rPr lang="ja-JP" altLang="en-US" sz="1200">
              <a:latin typeface="+mn-lt"/>
              <a:ea typeface="+mn-ea"/>
            </a:rPr>
            <a:t>世帯）</a:t>
          </a:r>
        </a:p>
      </cdr:txBody>
    </cdr:sp>
  </cdr:relSizeAnchor>
  <cdr:relSizeAnchor xmlns:cdr="http://schemas.openxmlformats.org/drawingml/2006/chartDrawing">
    <cdr:from>
      <cdr:x>0.44496</cdr:x>
      <cdr:y>0.90734</cdr:y>
    </cdr:from>
    <cdr:to>
      <cdr:x>0.53733</cdr:x>
      <cdr:y>0.95863</cdr:y>
    </cdr:to>
    <cdr:sp macro="" textlink="">
      <cdr:nvSpPr>
        <cdr:cNvPr id="3" name="テキスト ボックス 1">
          <a:extLst xmlns:a="http://schemas.openxmlformats.org/drawingml/2006/main">
            <a:ext uri="{FF2B5EF4-FFF2-40B4-BE49-F238E27FC236}">
              <a16:creationId xmlns:a16="http://schemas.microsoft.com/office/drawing/2014/main" id="{162E8261-89B2-4AA7-94B3-B3FD3205BD1A}"/>
            </a:ext>
          </a:extLst>
        </cdr:cNvPr>
        <cdr:cNvSpPr txBox="1"/>
      </cdr:nvSpPr>
      <cdr:spPr>
        <a:xfrm xmlns:a="http://schemas.openxmlformats.org/drawingml/2006/main">
          <a:off x="3227447" y="4882940"/>
          <a:ext cx="669985" cy="276023"/>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（年度）</a:t>
          </a:r>
        </a:p>
      </cdr:txBody>
    </cdr:sp>
  </cdr:relSizeAnchor>
</c:userShapes>
</file>

<file path=xl/drawings/drawing76.xml><?xml version="1.0" encoding="utf-8"?>
<c:userShapes xmlns:c="http://schemas.openxmlformats.org/drawingml/2006/chart">
  <cdr:relSizeAnchor xmlns:cdr="http://schemas.openxmlformats.org/drawingml/2006/chartDrawing">
    <cdr:from>
      <cdr:x>0.35184</cdr:x>
      <cdr:y>0.36386</cdr:y>
    </cdr:from>
    <cdr:to>
      <cdr:x>0.64273</cdr:x>
      <cdr:y>0.5053</cdr:y>
    </cdr:to>
    <cdr:sp macro="" textlink="">
      <cdr:nvSpPr>
        <cdr:cNvPr id="195585" name="Text Box 1">
          <a:extLst xmlns:a="http://schemas.openxmlformats.org/drawingml/2006/main">
            <a:ext uri="{FF2B5EF4-FFF2-40B4-BE49-F238E27FC236}">
              <a16:creationId xmlns:a16="http://schemas.microsoft.com/office/drawing/2014/main" id="{2C5077B1-4A09-4D41-B763-D2850D7889A6}"/>
            </a:ext>
          </a:extLst>
        </cdr:cNvPr>
        <cdr:cNvSpPr txBox="1">
          <a:spLocks xmlns:a="http://schemas.openxmlformats.org/drawingml/2006/main" noChangeArrowheads="1"/>
        </cdr:cNvSpPr>
      </cdr:nvSpPr>
      <cdr:spPr bwMode="auto">
        <a:xfrm xmlns:a="http://schemas.openxmlformats.org/drawingml/2006/main">
          <a:off x="2052662" y="2240254"/>
          <a:ext cx="1697070" cy="87083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r>
            <a:rPr lang="en-US" altLang="ja-JP" sz="1100" b="0" i="0">
              <a:effectLst/>
              <a:latin typeface="+mn-lt"/>
              <a:ea typeface="+mn-ea"/>
              <a:cs typeface="+mn-cs"/>
            </a:rPr>
            <a:t>Household CO</a:t>
          </a:r>
          <a:r>
            <a:rPr lang="en-US" altLang="ja-JP" sz="1100" b="0" i="0" baseline="-25000">
              <a:effectLst/>
              <a:latin typeface="+mn-lt"/>
              <a:ea typeface="+mn-ea"/>
              <a:cs typeface="+mn-cs"/>
            </a:rPr>
            <a:t>2</a:t>
          </a:r>
          <a:r>
            <a:rPr lang="en-US" altLang="ja-JP" sz="1100" b="0" i="0">
              <a:effectLst/>
              <a:latin typeface="+mn-lt"/>
              <a:ea typeface="+mn-ea"/>
              <a:cs typeface="+mn-cs"/>
            </a:rPr>
            <a:t> emissions </a:t>
          </a:r>
          <a:endParaRPr lang="ja-JP" altLang="ja-JP">
            <a:effectLst/>
          </a:endParaRPr>
        </a:p>
        <a:p xmlns:a="http://schemas.openxmlformats.org/drawingml/2006/main">
          <a:pPr algn="ctr" rtl="0"/>
          <a:endParaRPr lang="en-US" altLang="ja-JP" sz="1200" b="1" i="0">
            <a:effectLst/>
            <a:latin typeface="+mn-lt"/>
            <a:ea typeface="+mn-ea"/>
            <a:cs typeface="+mn-cs"/>
          </a:endParaRPr>
        </a:p>
        <a:p xmlns:a="http://schemas.openxmlformats.org/drawingml/2006/main">
          <a:pPr algn="ctr" rtl="0"/>
          <a:r>
            <a:rPr lang="en-US" altLang="ja-JP" sz="1100" b="0" i="0">
              <a:effectLst/>
              <a:latin typeface="+mn-lt"/>
              <a:ea typeface="+mn-ea"/>
              <a:cs typeface="+mn-cs"/>
            </a:rPr>
            <a:t> [kg CO</a:t>
          </a:r>
          <a:r>
            <a:rPr lang="en-US" altLang="ja-JP" sz="1100" b="0" i="0" baseline="-25000">
              <a:effectLst/>
              <a:latin typeface="+mn-lt"/>
              <a:ea typeface="+mn-ea"/>
              <a:cs typeface="+mn-cs"/>
            </a:rPr>
            <a:t>2</a:t>
          </a:r>
          <a:r>
            <a:rPr lang="en-US" altLang="ja-JP" sz="1100" b="0" i="0">
              <a:effectLst/>
              <a:latin typeface="+mn-lt"/>
              <a:ea typeface="+mn-ea"/>
              <a:cs typeface="+mn-cs"/>
            </a:rPr>
            <a:t>/house</a:t>
          </a:r>
          <a:r>
            <a:rPr lang="en-US" altLang="ja-JP" sz="1100" b="0" i="0" baseline="0">
              <a:effectLst/>
              <a:latin typeface="+mn-lt"/>
              <a:ea typeface="+mn-ea"/>
              <a:cs typeface="+mn-cs"/>
            </a:rPr>
            <a:t>hold</a:t>
          </a:r>
          <a:r>
            <a:rPr lang="ja-JP" altLang="ja-JP" sz="1100" b="0" i="0">
              <a:effectLst/>
              <a:latin typeface="+mn-lt"/>
              <a:ea typeface="+mn-ea"/>
              <a:cs typeface="+mn-cs"/>
            </a:rPr>
            <a:t>］</a:t>
          </a:r>
          <a:endParaRPr lang="ja-JP" altLang="ja-JP">
            <a:effectLst/>
          </a:endParaRPr>
        </a:p>
        <a:p xmlns:a="http://schemas.openxmlformats.org/drawingml/2006/main">
          <a:pPr algn="ctr" rtl="0"/>
          <a:endParaRPr lang="en-US" altLang="ja-JP" sz="1200" b="0" i="0">
            <a:effectLst/>
            <a:latin typeface="+mn-lt"/>
            <a:ea typeface="+mn-ea"/>
            <a:cs typeface="+mn-cs"/>
          </a:endParaRPr>
        </a:p>
      </cdr:txBody>
    </cdr:sp>
  </cdr:relSizeAnchor>
  <cdr:relSizeAnchor xmlns:cdr="http://schemas.openxmlformats.org/drawingml/2006/chartDrawing">
    <cdr:from>
      <cdr:x>0.01541</cdr:x>
      <cdr:y>0.7189</cdr:y>
    </cdr:from>
    <cdr:to>
      <cdr:x>0.98704</cdr:x>
      <cdr:y>0.97271</cdr:y>
    </cdr:to>
    <cdr:sp macro="" textlink="">
      <cdr:nvSpPr>
        <cdr:cNvPr id="195589" name="Text Box 5">
          <a:extLst xmlns:a="http://schemas.openxmlformats.org/drawingml/2006/main">
            <a:ext uri="{FF2B5EF4-FFF2-40B4-BE49-F238E27FC236}">
              <a16:creationId xmlns:a16="http://schemas.microsoft.com/office/drawing/2014/main" id="{94334D57-91CA-4F48-8633-F01774560FAE}"/>
            </a:ext>
          </a:extLst>
        </cdr:cNvPr>
        <cdr:cNvSpPr txBox="1">
          <a:spLocks xmlns:a="http://schemas.openxmlformats.org/drawingml/2006/main" noChangeArrowheads="1"/>
        </cdr:cNvSpPr>
      </cdr:nvSpPr>
      <cdr:spPr bwMode="auto">
        <a:xfrm xmlns:a="http://schemas.openxmlformats.org/drawingml/2006/main">
          <a:off x="89039" y="4428208"/>
          <a:ext cx="5614110" cy="156344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rtl="0"/>
          <a:r>
            <a:rPr lang="en-US" altLang="ja-JP" sz="1100" b="0" i="0">
              <a:effectLst/>
              <a:latin typeface="+mn-lt"/>
              <a:ea typeface="+mn-ea"/>
              <a:cs typeface="+mn-cs"/>
            </a:rPr>
            <a:t>*</a:t>
          </a:r>
          <a:r>
            <a:rPr lang="ja-JP" altLang="ja-JP" sz="1100" b="0" i="0" baseline="0">
              <a:effectLst/>
              <a:latin typeface="+mn-lt"/>
              <a:ea typeface="+mn-ea"/>
              <a:cs typeface="+mn-cs"/>
            </a:rPr>
            <a:t> </a:t>
          </a:r>
          <a:r>
            <a:rPr lang="en-US" altLang="ja-JP" sz="1100">
              <a:effectLst/>
              <a:latin typeface="+mn-lt"/>
              <a:ea typeface="+mn-ea"/>
              <a:cs typeface="+mn-cs"/>
            </a:rPr>
            <a:t>Household CO</a:t>
          </a:r>
          <a:r>
            <a:rPr lang="en-US" altLang="ja-JP" sz="1100" baseline="-25000">
              <a:effectLst/>
              <a:latin typeface="+mn-lt"/>
              <a:ea typeface="+mn-ea"/>
              <a:cs typeface="+mn-cs"/>
            </a:rPr>
            <a:t>2</a:t>
          </a:r>
          <a:r>
            <a:rPr lang="en-US" altLang="ja-JP" sz="1100">
              <a:effectLst/>
              <a:latin typeface="+mn-lt"/>
              <a:ea typeface="+mn-ea"/>
              <a:cs typeface="+mn-cs"/>
            </a:rPr>
            <a:t> emissions are the sum of emissions from relevant GHG inventory categories </a:t>
          </a:r>
        </a:p>
        <a:p xmlns:a="http://schemas.openxmlformats.org/drawingml/2006/main">
          <a:pPr rtl="0"/>
          <a:r>
            <a:rPr lang="en-US" altLang="ja-JP" sz="1100">
              <a:effectLst/>
              <a:latin typeface="+mn-lt"/>
              <a:ea typeface="+mn-ea"/>
              <a:cs typeface="+mn-cs"/>
            </a:rPr>
            <a:t>  (the residential sector, household use car, municipal solid waste), and emissions from tap water.</a:t>
          </a:r>
          <a:endParaRPr lang="ja-JP" altLang="ja-JP" sz="900">
            <a:effectLst/>
          </a:endParaRPr>
        </a:p>
        <a:p xmlns:a="http://schemas.openxmlformats.org/drawingml/2006/main">
          <a:pPr rtl="0"/>
          <a:r>
            <a:rPr lang="en-US" altLang="ja-JP" sz="1100" b="0" i="0">
              <a:effectLst/>
              <a:latin typeface="+mn-lt"/>
              <a:ea typeface="+mn-ea"/>
              <a:cs typeface="+mn-cs"/>
            </a:rPr>
            <a:t>*</a:t>
          </a:r>
          <a:r>
            <a:rPr lang="ja-JP" altLang="ja-JP" sz="1100" b="0" i="0" baseline="0">
              <a:effectLst/>
              <a:latin typeface="+mn-lt"/>
              <a:ea typeface="+mn-ea"/>
              <a:cs typeface="+mn-cs"/>
            </a:rPr>
            <a:t> </a:t>
          </a:r>
          <a:r>
            <a:rPr lang="en-US" altLang="ja-JP" sz="1100">
              <a:effectLst/>
              <a:latin typeface="+mn-lt"/>
              <a:ea typeface="+mn-ea"/>
              <a:cs typeface="+mn-cs"/>
            </a:rPr>
            <a:t>CO</a:t>
          </a:r>
          <a:r>
            <a:rPr lang="en-US" altLang="ja-JP" sz="1100" baseline="-25000">
              <a:effectLst/>
              <a:latin typeface="+mn-lt"/>
              <a:ea typeface="+mn-ea"/>
              <a:cs typeface="+mn-cs"/>
            </a:rPr>
            <a:t>2</a:t>
          </a:r>
          <a:r>
            <a:rPr lang="en-US" altLang="ja-JP" sz="1100">
              <a:effectLst/>
              <a:latin typeface="+mn-lt"/>
              <a:ea typeface="+mn-ea"/>
              <a:cs typeface="+mn-cs"/>
            </a:rPr>
            <a:t> emissions from electricity</a:t>
          </a:r>
          <a:r>
            <a:rPr lang="en-US" altLang="ja-JP" sz="1100" baseline="0">
              <a:effectLst/>
              <a:latin typeface="+mn-lt"/>
              <a:ea typeface="+mn-ea"/>
              <a:cs typeface="+mn-cs"/>
            </a:rPr>
            <a:t> and heat are derived from the electricity and heat purchased from the electricity companies etc. The emissions do not include those from private power generation.  </a:t>
          </a:r>
          <a:r>
            <a:rPr lang="en-US" altLang="ja-JP" sz="1100">
              <a:effectLst/>
              <a:latin typeface="+mn-lt"/>
              <a:ea typeface="+mn-ea"/>
              <a:cs typeface="+mn-cs"/>
            </a:rPr>
            <a:t> </a:t>
          </a:r>
          <a:endParaRPr lang="ja-JP" altLang="ja-JP" sz="900">
            <a:effectLst/>
          </a:endParaRPr>
        </a:p>
        <a:p xmlns:a="http://schemas.openxmlformats.org/drawingml/2006/main">
          <a:pPr rtl="0"/>
          <a:r>
            <a:rPr lang="en-US" altLang="ja-JP" sz="1100" b="0" i="0">
              <a:effectLst/>
              <a:latin typeface="+mn-lt"/>
              <a:ea typeface="+mn-ea"/>
              <a:cs typeface="+mn-cs"/>
            </a:rPr>
            <a:t>* </a:t>
          </a:r>
          <a:r>
            <a:rPr lang="en-US" altLang="ja-JP" sz="1100">
              <a:effectLst/>
              <a:latin typeface="+mn-lt"/>
              <a:ea typeface="+mn-ea"/>
              <a:cs typeface="+mn-cs"/>
            </a:rPr>
            <a:t>CO</a:t>
          </a:r>
          <a:r>
            <a:rPr lang="en-US" altLang="ja-JP" sz="1100" baseline="-25000">
              <a:effectLst/>
              <a:latin typeface="+mn-lt"/>
              <a:ea typeface="+mn-ea"/>
              <a:cs typeface="+mn-cs"/>
            </a:rPr>
            <a:t>2</a:t>
          </a:r>
          <a:r>
            <a:rPr lang="en-US" altLang="ja-JP" sz="1100">
              <a:effectLst/>
              <a:latin typeface="+mn-lt"/>
              <a:ea typeface="+mn-ea"/>
              <a:cs typeface="+mn-cs"/>
            </a:rPr>
            <a:t> emissions from municipal solid waste are an estimation of household related emissions, out of the emissions from waste incineration of non-biomass waste (e.g., plastics) and from the energy use at waste disposal and treatment facilities.</a:t>
          </a:r>
          <a:r>
            <a:rPr lang="ja-JP" altLang="ja-JP" sz="1100" b="0" i="0">
              <a:effectLst/>
              <a:latin typeface="+mn-lt"/>
              <a:ea typeface="+mn-ea"/>
              <a:cs typeface="+mn-cs"/>
            </a:rPr>
            <a:t>　　　</a:t>
          </a:r>
          <a:endParaRPr lang="ja-JP" altLang="ja-JP" sz="900">
            <a:effectLst/>
          </a:endParaRPr>
        </a:p>
        <a:p xmlns:a="http://schemas.openxmlformats.org/drawingml/2006/main">
          <a:pPr rtl="0"/>
          <a:r>
            <a:rPr lang="en-US" altLang="ja-JP" sz="1100" b="0" i="0">
              <a:effectLst/>
              <a:latin typeface="+mn-lt"/>
              <a:ea typeface="+mn-ea"/>
              <a:cs typeface="+mn-cs"/>
            </a:rPr>
            <a:t>*</a:t>
          </a:r>
          <a:r>
            <a:rPr lang="ja-JP" altLang="ja-JP" sz="1100" b="0" i="0" baseline="0">
              <a:effectLst/>
              <a:latin typeface="+mn-lt"/>
              <a:ea typeface="+mn-ea"/>
              <a:cs typeface="+mn-cs"/>
            </a:rPr>
            <a:t> </a:t>
          </a:r>
          <a:r>
            <a:rPr lang="en-US" altLang="ja-JP" sz="1100">
              <a:effectLst/>
              <a:latin typeface="+mn-lt"/>
              <a:ea typeface="+mn-ea"/>
              <a:cs typeface="+mn-cs"/>
            </a:rPr>
            <a:t>CO</a:t>
          </a:r>
          <a:r>
            <a:rPr lang="en-US" altLang="ja-JP" sz="1100" baseline="-25000">
              <a:effectLst/>
              <a:latin typeface="+mn-lt"/>
              <a:ea typeface="+mn-ea"/>
              <a:cs typeface="+mn-cs"/>
            </a:rPr>
            <a:t>2</a:t>
          </a:r>
          <a:r>
            <a:rPr lang="en-US" altLang="ja-JP" sz="1100">
              <a:effectLst/>
              <a:latin typeface="+mn-lt"/>
              <a:ea typeface="+mn-ea"/>
              <a:cs typeface="+mn-cs"/>
            </a:rPr>
            <a:t> emissions from water and waste water are an estimation of household related</a:t>
          </a:r>
          <a:r>
            <a:rPr lang="en-US" altLang="ja-JP" sz="1100" baseline="0">
              <a:effectLst/>
              <a:latin typeface="+mn-lt"/>
              <a:ea typeface="+mn-ea"/>
              <a:cs typeface="+mn-cs"/>
            </a:rPr>
            <a:t> </a:t>
          </a:r>
          <a:r>
            <a:rPr lang="en-US" altLang="ja-JP" sz="1100">
              <a:effectLst/>
              <a:latin typeface="+mn-lt"/>
              <a:ea typeface="+mn-ea"/>
              <a:cs typeface="+mn-cs"/>
            </a:rPr>
            <a:t>missions from the water treatment facilities.</a:t>
          </a:r>
          <a:r>
            <a:rPr lang="ja-JP" altLang="ja-JP" sz="1100" b="0" i="0">
              <a:effectLst/>
              <a:latin typeface="+mn-lt"/>
              <a:ea typeface="+mn-ea"/>
              <a:cs typeface="+mn-cs"/>
            </a:rPr>
            <a:t>　</a:t>
          </a:r>
          <a:endParaRPr lang="ja-JP" altLang="ja-JP" sz="900">
            <a:effectLst/>
          </a:endParaRPr>
        </a:p>
      </cdr:txBody>
    </cdr:sp>
  </cdr:relSizeAnchor>
  <cdr:relSizeAnchor xmlns:cdr="http://schemas.openxmlformats.org/drawingml/2006/chartDrawing">
    <cdr:from>
      <cdr:x>0.05507</cdr:x>
      <cdr:y>0.00951</cdr:y>
    </cdr:from>
    <cdr:to>
      <cdr:x>0.95733</cdr:x>
      <cdr:y>0.08373</cdr:y>
    </cdr:to>
    <cdr:sp macro="" textlink="">
      <cdr:nvSpPr>
        <cdr:cNvPr id="5" name="テキスト ボックス 2">
          <a:extLst xmlns:a="http://schemas.openxmlformats.org/drawingml/2006/main">
            <a:ext uri="{FF2B5EF4-FFF2-40B4-BE49-F238E27FC236}">
              <a16:creationId xmlns:a16="http://schemas.microsoft.com/office/drawing/2014/main" id="{FBD36F42-DC5E-40CF-A7CF-CEC63EAC63CE}"/>
            </a:ext>
          </a:extLst>
        </cdr:cNvPr>
        <cdr:cNvSpPr txBox="1"/>
      </cdr:nvSpPr>
      <cdr:spPr>
        <a:xfrm xmlns:a="http://schemas.openxmlformats.org/drawingml/2006/main">
          <a:off x="318201" y="58552"/>
          <a:ext cx="5213301" cy="45717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US" altLang="ja-JP" sz="1800" b="1" i="0" baseline="0">
              <a:solidFill>
                <a:schemeClr val="dk1"/>
              </a:solidFill>
              <a:effectLst/>
              <a:latin typeface="Times New Roman" panose="02020603050405020304" pitchFamily="18" charset="0"/>
              <a:ea typeface="+mn-ea"/>
              <a:cs typeface="Times New Roman" panose="02020603050405020304" pitchFamily="18" charset="0"/>
            </a:rPr>
            <a:t>Household CO</a:t>
          </a:r>
          <a:r>
            <a:rPr lang="en-US" altLang="ja-JP" sz="1800" b="1" i="0" baseline="-25000">
              <a:solidFill>
                <a:schemeClr val="dk1"/>
              </a:solidFill>
              <a:effectLst/>
              <a:latin typeface="Times New Roman" panose="02020603050405020304" pitchFamily="18" charset="0"/>
              <a:ea typeface="+mn-ea"/>
              <a:cs typeface="Times New Roman" panose="02020603050405020304" pitchFamily="18" charset="0"/>
            </a:rPr>
            <a:t>2</a:t>
          </a:r>
          <a:r>
            <a:rPr lang="en-US" altLang="ja-JP" sz="1800" b="1" i="0" baseline="0">
              <a:solidFill>
                <a:schemeClr val="dk1"/>
              </a:solidFill>
              <a:effectLst/>
              <a:latin typeface="Times New Roman" panose="02020603050405020304" pitchFamily="18" charset="0"/>
              <a:ea typeface="+mn-ea"/>
              <a:cs typeface="Times New Roman" panose="02020603050405020304" pitchFamily="18" charset="0"/>
            </a:rPr>
            <a:t> emissions (</a:t>
          </a:r>
          <a:r>
            <a:rPr lang="en-US" altLang="ja-JP" sz="1800" b="1" i="0" baseline="0">
              <a:effectLst/>
              <a:latin typeface="Times New Roman" panose="02020603050405020304" pitchFamily="18" charset="0"/>
              <a:cs typeface="Times New Roman" panose="02020603050405020304" pitchFamily="18" charset="0"/>
            </a:rPr>
            <a:t>by fuel type</a:t>
          </a:r>
          <a:r>
            <a:rPr lang="en-US" altLang="ja-JP" sz="1800" b="1" i="0" baseline="0">
              <a:solidFill>
                <a:schemeClr val="dk1"/>
              </a:solidFill>
              <a:effectLst/>
              <a:latin typeface="Times New Roman" panose="02020603050405020304" pitchFamily="18" charset="0"/>
              <a:ea typeface="+mn-ea"/>
              <a:cs typeface="Times New Roman" panose="02020603050405020304" pitchFamily="18" charset="0"/>
            </a:rPr>
            <a:t>)</a:t>
          </a:r>
          <a:r>
            <a:rPr lang="ja-JP" altLang="en-US" sz="1800" b="1" i="0" baseline="0">
              <a:solidFill>
                <a:schemeClr val="dk1"/>
              </a:solidFill>
              <a:effectLst/>
              <a:latin typeface="Times New Roman" panose="02020603050405020304" pitchFamily="18" charset="0"/>
              <a:ea typeface="+mn-ea"/>
              <a:cs typeface="Times New Roman" panose="02020603050405020304" pitchFamily="18" charset="0"/>
            </a:rPr>
            <a:t> </a:t>
          </a:r>
          <a:r>
            <a:rPr lang="en-US" altLang="ja-JP" sz="1800" b="1" i="0" baseline="0">
              <a:solidFill>
                <a:schemeClr val="dk1"/>
              </a:solidFill>
              <a:effectLst/>
              <a:latin typeface="Times New Roman" panose="02020603050405020304" pitchFamily="18" charset="0"/>
              <a:ea typeface="+mn-ea"/>
              <a:cs typeface="Times New Roman" panose="02020603050405020304" pitchFamily="18" charset="0"/>
            </a:rPr>
            <a:t>in FY2017</a:t>
          </a:r>
          <a:endParaRPr lang="ja-JP" altLang="ja-JP" sz="1800">
            <a:effectLst/>
            <a:latin typeface="Times New Roman" panose="02020603050405020304" pitchFamily="18" charset="0"/>
            <a:cs typeface="Times New Roman" panose="02020603050405020304" pitchFamily="18" charset="0"/>
          </a:endParaRPr>
        </a:p>
        <a:p xmlns:a="http://schemas.openxmlformats.org/drawingml/2006/main">
          <a:pPr rtl="0"/>
          <a:endParaRPr lang="ja-JP" altLang="ja-JP">
            <a:effectLst/>
            <a:latin typeface="Times New Roman" panose="02020603050405020304" pitchFamily="18" charset="0"/>
            <a:cs typeface="Times New Roman" panose="02020603050405020304" pitchFamily="18" charset="0"/>
          </a:endParaRPr>
        </a:p>
      </cdr:txBody>
    </cdr:sp>
  </cdr:relSizeAnchor>
</c:userShapes>
</file>

<file path=xl/drawings/drawing77.xml><?xml version="1.0" encoding="utf-8"?>
<c:userShapes xmlns:c="http://schemas.openxmlformats.org/drawingml/2006/chart">
  <cdr:relSizeAnchor xmlns:cdr="http://schemas.openxmlformats.org/drawingml/2006/chartDrawing">
    <cdr:from>
      <cdr:x>0.37244</cdr:x>
      <cdr:y>0.3876</cdr:y>
    </cdr:from>
    <cdr:to>
      <cdr:x>0.64582</cdr:x>
      <cdr:y>0.52696</cdr:y>
    </cdr:to>
    <cdr:sp macro="" textlink="">
      <cdr:nvSpPr>
        <cdr:cNvPr id="231425" name="Text Box 1">
          <a:extLst xmlns:a="http://schemas.openxmlformats.org/drawingml/2006/main">
            <a:ext uri="{FF2B5EF4-FFF2-40B4-BE49-F238E27FC236}">
              <a16:creationId xmlns:a16="http://schemas.microsoft.com/office/drawing/2014/main" id="{D0DD80A3-7826-4A8A-9D0F-37B054938A20}"/>
            </a:ext>
          </a:extLst>
        </cdr:cNvPr>
        <cdr:cNvSpPr txBox="1">
          <a:spLocks xmlns:a="http://schemas.openxmlformats.org/drawingml/2006/main" noChangeArrowheads="1"/>
        </cdr:cNvSpPr>
      </cdr:nvSpPr>
      <cdr:spPr bwMode="auto">
        <a:xfrm xmlns:a="http://schemas.openxmlformats.org/drawingml/2006/main">
          <a:off x="2059931" y="2479956"/>
          <a:ext cx="1512040" cy="89165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r>
            <a:rPr lang="en-US" altLang="ja-JP" sz="1100" b="0" i="0">
              <a:effectLst/>
              <a:latin typeface="+mn-lt"/>
              <a:ea typeface="+mn-ea"/>
              <a:cs typeface="+mn-cs"/>
            </a:rPr>
            <a:t>Household CO</a:t>
          </a:r>
          <a:r>
            <a:rPr lang="en-US" altLang="ja-JP" sz="1100" b="0" i="0" baseline="-25000">
              <a:effectLst/>
              <a:latin typeface="+mn-lt"/>
              <a:ea typeface="+mn-ea"/>
              <a:cs typeface="+mn-cs"/>
            </a:rPr>
            <a:t>2</a:t>
          </a:r>
          <a:r>
            <a:rPr lang="en-US" altLang="ja-JP" sz="1100" b="0" i="0">
              <a:effectLst/>
              <a:latin typeface="+mn-lt"/>
              <a:ea typeface="+mn-ea"/>
              <a:cs typeface="+mn-cs"/>
            </a:rPr>
            <a:t> emissions </a:t>
          </a:r>
          <a:endParaRPr lang="ja-JP" altLang="ja-JP">
            <a:effectLst/>
          </a:endParaRPr>
        </a:p>
        <a:p xmlns:a="http://schemas.openxmlformats.org/drawingml/2006/main">
          <a:pPr algn="ctr" rtl="0"/>
          <a:endParaRPr lang="en-US" altLang="ja-JP" sz="1200" b="1" i="0">
            <a:effectLst/>
            <a:latin typeface="+mn-lt"/>
            <a:ea typeface="+mn-ea"/>
            <a:cs typeface="+mn-cs"/>
          </a:endParaRPr>
        </a:p>
        <a:p xmlns:a="http://schemas.openxmlformats.org/drawingml/2006/main">
          <a:pPr algn="ctr" rtl="0"/>
          <a:r>
            <a:rPr lang="en-US" altLang="ja-JP" sz="1100" b="0" i="0">
              <a:effectLst/>
              <a:latin typeface="+mn-lt"/>
              <a:ea typeface="+mn-ea"/>
              <a:cs typeface="+mn-cs"/>
            </a:rPr>
            <a:t>[kg CO</a:t>
          </a:r>
          <a:r>
            <a:rPr lang="en-US" altLang="ja-JP" sz="1100" b="0" i="0" baseline="-25000">
              <a:effectLst/>
              <a:latin typeface="+mn-lt"/>
              <a:ea typeface="+mn-ea"/>
              <a:cs typeface="+mn-cs"/>
            </a:rPr>
            <a:t>2</a:t>
          </a:r>
          <a:r>
            <a:rPr lang="en-US" altLang="ja-JP" sz="1100" b="0" i="0">
              <a:effectLst/>
              <a:latin typeface="+mn-lt"/>
              <a:ea typeface="+mn-ea"/>
              <a:cs typeface="+mn-cs"/>
            </a:rPr>
            <a:t>/house</a:t>
          </a:r>
          <a:r>
            <a:rPr lang="en-US" altLang="ja-JP" sz="1100" b="0" i="0" baseline="0">
              <a:effectLst/>
              <a:latin typeface="+mn-lt"/>
              <a:ea typeface="+mn-ea"/>
              <a:cs typeface="+mn-cs"/>
            </a:rPr>
            <a:t>hold</a:t>
          </a:r>
          <a:r>
            <a:rPr lang="ja-JP" altLang="ja-JP" sz="1100" b="0" i="0">
              <a:effectLst/>
              <a:latin typeface="+mn-lt"/>
              <a:ea typeface="+mn-ea"/>
              <a:cs typeface="+mn-cs"/>
            </a:rPr>
            <a:t>］</a:t>
          </a:r>
          <a:endParaRPr lang="ja-JP" altLang="ja-JP">
            <a:effectLst/>
          </a:endParaRPr>
        </a:p>
        <a:p xmlns:a="http://schemas.openxmlformats.org/drawingml/2006/main">
          <a:pPr algn="ctr" rtl="0"/>
          <a:endParaRPr lang="ja-JP" altLang="ja-JP" sz="1100" b="0" i="0">
            <a:effectLst/>
            <a:latin typeface="+mn-lt"/>
            <a:ea typeface="+mn-ea"/>
            <a:cs typeface="+mn-cs"/>
          </a:endParaRPr>
        </a:p>
      </cdr:txBody>
    </cdr:sp>
  </cdr:relSizeAnchor>
  <cdr:relSizeAnchor xmlns:cdr="http://schemas.openxmlformats.org/drawingml/2006/chartDrawing">
    <cdr:from>
      <cdr:x>0.01058</cdr:x>
      <cdr:y>0.73039</cdr:y>
    </cdr:from>
    <cdr:to>
      <cdr:x>0.99853</cdr:x>
      <cdr:y>0.98224</cdr:y>
    </cdr:to>
    <cdr:sp macro="" textlink="">
      <cdr:nvSpPr>
        <cdr:cNvPr id="4" name="テキスト ボックス 1">
          <a:extLst xmlns:a="http://schemas.openxmlformats.org/drawingml/2006/main">
            <a:ext uri="{FF2B5EF4-FFF2-40B4-BE49-F238E27FC236}">
              <a16:creationId xmlns:a16="http://schemas.microsoft.com/office/drawing/2014/main" id="{3EBA9EF6-9EBA-41E4-8633-E610F8747E87}"/>
            </a:ext>
          </a:extLst>
        </cdr:cNvPr>
        <cdr:cNvSpPr txBox="1"/>
      </cdr:nvSpPr>
      <cdr:spPr>
        <a:xfrm xmlns:a="http://schemas.openxmlformats.org/drawingml/2006/main">
          <a:off x="57944" y="4681381"/>
          <a:ext cx="5408908" cy="161422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lIns="0" tIns="0" rIns="0" bIns="0"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altLang="ja-JP" sz="1100" b="0" i="0">
              <a:solidFill>
                <a:schemeClr val="tx1"/>
              </a:solidFill>
              <a:effectLst/>
              <a:latin typeface="+mn-lt"/>
              <a:ea typeface="+mn-ea"/>
              <a:cs typeface="+mn-cs"/>
            </a:rPr>
            <a:t>*</a:t>
          </a:r>
          <a:r>
            <a:rPr lang="ja-JP" altLang="ja-JP" sz="1100" b="0" i="0" baseline="0">
              <a:solidFill>
                <a:schemeClr val="tx1"/>
              </a:solidFill>
              <a:effectLst/>
              <a:latin typeface="+mn-lt"/>
              <a:ea typeface="+mn-ea"/>
              <a:cs typeface="+mn-cs"/>
            </a:rPr>
            <a:t> </a:t>
          </a:r>
          <a:r>
            <a:rPr lang="en-US" altLang="ja-JP" sz="1100">
              <a:solidFill>
                <a:schemeClr val="tx1"/>
              </a:solidFill>
              <a:effectLst/>
              <a:latin typeface="+mn-lt"/>
              <a:ea typeface="+mn-ea"/>
              <a:cs typeface="+mn-cs"/>
            </a:rPr>
            <a:t>Household CO</a:t>
          </a:r>
          <a:r>
            <a:rPr lang="en-US" altLang="ja-JP" sz="1100" baseline="-25000">
              <a:solidFill>
                <a:schemeClr val="tx1"/>
              </a:solidFill>
              <a:effectLst/>
              <a:latin typeface="+mn-lt"/>
              <a:ea typeface="+mn-ea"/>
              <a:cs typeface="+mn-cs"/>
            </a:rPr>
            <a:t>2</a:t>
          </a:r>
          <a:r>
            <a:rPr lang="en-US" altLang="ja-JP" sz="1100">
              <a:solidFill>
                <a:schemeClr val="tx1"/>
              </a:solidFill>
              <a:effectLst/>
              <a:latin typeface="+mn-lt"/>
              <a:ea typeface="+mn-ea"/>
              <a:cs typeface="+mn-cs"/>
            </a:rPr>
            <a:t> emissions are the sum of emissions from relevant GHG inventory categories  (the residential sector, household use car, municipal solid waste), and emissions from tap water.</a:t>
          </a:r>
          <a:endParaRPr lang="ja-JP" altLang="ja-JP">
            <a:effectLst/>
          </a:endParaRPr>
        </a:p>
        <a:p xmlns:a="http://schemas.openxmlformats.org/drawingml/2006/main">
          <a:pPr rtl="0"/>
          <a:r>
            <a:rPr lang="en-US" altLang="ja-JP" sz="1100" b="0" i="0">
              <a:solidFill>
                <a:schemeClr val="tx1"/>
              </a:solidFill>
              <a:effectLst/>
              <a:latin typeface="+mn-lt"/>
              <a:ea typeface="+mn-ea"/>
              <a:cs typeface="+mn-cs"/>
            </a:rPr>
            <a:t>* </a:t>
          </a:r>
          <a:r>
            <a:rPr lang="en-US" altLang="ja-JP" sz="1100">
              <a:solidFill>
                <a:schemeClr val="tx1"/>
              </a:solidFill>
              <a:effectLst/>
              <a:latin typeface="+mn-lt"/>
              <a:ea typeface="+mn-ea"/>
              <a:cs typeface="+mn-cs"/>
            </a:rPr>
            <a:t>CO</a:t>
          </a:r>
          <a:r>
            <a:rPr lang="en-US" altLang="ja-JP" sz="1100" baseline="-25000">
              <a:solidFill>
                <a:schemeClr val="tx1"/>
              </a:solidFill>
              <a:effectLst/>
              <a:latin typeface="+mn-lt"/>
              <a:ea typeface="+mn-ea"/>
              <a:cs typeface="+mn-cs"/>
            </a:rPr>
            <a:t>2</a:t>
          </a:r>
          <a:r>
            <a:rPr lang="en-US" altLang="ja-JP" sz="1100">
              <a:solidFill>
                <a:schemeClr val="tx1"/>
              </a:solidFill>
              <a:effectLst/>
              <a:latin typeface="+mn-lt"/>
              <a:ea typeface="+mn-ea"/>
              <a:cs typeface="+mn-cs"/>
            </a:rPr>
            <a:t> emissions from municipal solid waste are an estimation of household related emissions, out of the emissions from waste incineration of non-biomass waste (e.g., plastics) and from the</a:t>
          </a:r>
          <a:r>
            <a:rPr lang="en-US" altLang="ja-JP" sz="1100" baseline="0">
              <a:solidFill>
                <a:schemeClr val="tx1"/>
              </a:solidFill>
              <a:effectLst/>
              <a:latin typeface="+mn-lt"/>
              <a:ea typeface="+mn-ea"/>
              <a:cs typeface="+mn-cs"/>
            </a:rPr>
            <a:t> e</a:t>
          </a:r>
          <a:r>
            <a:rPr lang="en-US" altLang="ja-JP" sz="1100">
              <a:solidFill>
                <a:schemeClr val="tx1"/>
              </a:solidFill>
              <a:effectLst/>
              <a:latin typeface="+mn-lt"/>
              <a:ea typeface="+mn-ea"/>
              <a:cs typeface="+mn-cs"/>
            </a:rPr>
            <a:t>nergy use at waste disposal and treatment facilities.</a:t>
          </a:r>
          <a:r>
            <a:rPr lang="ja-JP" altLang="ja-JP" sz="1100" b="0" i="0">
              <a:solidFill>
                <a:schemeClr val="tx1"/>
              </a:solidFill>
              <a:effectLst/>
              <a:latin typeface="+mn-lt"/>
              <a:ea typeface="+mn-ea"/>
              <a:cs typeface="+mn-cs"/>
            </a:rPr>
            <a:t>　　　　　</a:t>
          </a:r>
          <a:endParaRPr lang="ja-JP" altLang="ja-JP">
            <a:effectLst/>
          </a:endParaRPr>
        </a:p>
        <a:p xmlns:a="http://schemas.openxmlformats.org/drawingml/2006/main">
          <a:r>
            <a:rPr lang="en-US" altLang="ja-JP" sz="1100" b="0" i="0">
              <a:solidFill>
                <a:schemeClr val="tx1"/>
              </a:solidFill>
              <a:effectLst/>
              <a:latin typeface="+mn-lt"/>
              <a:ea typeface="+mn-ea"/>
              <a:cs typeface="+mn-cs"/>
            </a:rPr>
            <a:t>* </a:t>
          </a:r>
          <a:r>
            <a:rPr lang="en-US" altLang="ja-JP" sz="1100">
              <a:solidFill>
                <a:schemeClr val="tx1"/>
              </a:solidFill>
              <a:effectLst/>
              <a:latin typeface="+mn-lt"/>
              <a:ea typeface="+mn-ea"/>
              <a:cs typeface="+mn-cs"/>
            </a:rPr>
            <a:t>This figure is produced by the Greenhouse Gas Inventory Office of Japan (National Institute for Environmental Studies), based on the End-Use Energy Consumption by Source reported by the Energy Data and Modelling Center (The Institute of Energy Economics, Japan).</a:t>
          </a:r>
          <a:endParaRPr lang="ja-JP" altLang="ja-JP">
            <a:effectLst/>
          </a:endParaRPr>
        </a:p>
      </cdr:txBody>
    </cdr:sp>
  </cdr:relSizeAnchor>
  <cdr:relSizeAnchor xmlns:cdr="http://schemas.openxmlformats.org/drawingml/2006/chartDrawing">
    <cdr:from>
      <cdr:x>0.05569</cdr:x>
      <cdr:y>0.02513</cdr:y>
    </cdr:from>
    <cdr:to>
      <cdr:x>0.98063</cdr:x>
      <cdr:y>0.09377</cdr:y>
    </cdr:to>
    <cdr:sp macro="" textlink="">
      <cdr:nvSpPr>
        <cdr:cNvPr id="2" name="テキスト ボックス 1">
          <a:extLst xmlns:a="http://schemas.openxmlformats.org/drawingml/2006/main">
            <a:ext uri="{FF2B5EF4-FFF2-40B4-BE49-F238E27FC236}">
              <a16:creationId xmlns:a16="http://schemas.microsoft.com/office/drawing/2014/main" id="{19C24C73-106C-4680-AEDF-9BAD060D62AA}"/>
            </a:ext>
          </a:extLst>
        </cdr:cNvPr>
        <cdr:cNvSpPr txBox="1"/>
      </cdr:nvSpPr>
      <cdr:spPr>
        <a:xfrm xmlns:a="http://schemas.openxmlformats.org/drawingml/2006/main">
          <a:off x="308020" y="160770"/>
          <a:ext cx="5115759" cy="4391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800" b="1">
              <a:latin typeface="Times New Roman" panose="02020603050405020304" pitchFamily="18" charset="0"/>
              <a:cs typeface="Times New Roman" panose="02020603050405020304" pitchFamily="18" charset="0"/>
            </a:rPr>
            <a:t>Household CO</a:t>
          </a:r>
          <a:r>
            <a:rPr lang="en-US" altLang="ja-JP" sz="1800" b="1" baseline="-25000">
              <a:latin typeface="Times New Roman" panose="02020603050405020304" pitchFamily="18" charset="0"/>
              <a:cs typeface="Times New Roman" panose="02020603050405020304" pitchFamily="18" charset="0"/>
            </a:rPr>
            <a:t>2</a:t>
          </a:r>
          <a:r>
            <a:rPr lang="en-US" altLang="ja-JP" sz="1800" b="1">
              <a:latin typeface="Times New Roman" panose="02020603050405020304" pitchFamily="18" charset="0"/>
              <a:cs typeface="Times New Roman" panose="02020603050405020304" pitchFamily="18" charset="0"/>
            </a:rPr>
            <a:t> emissions (by purpose) in</a:t>
          </a:r>
          <a:r>
            <a:rPr lang="en-US" altLang="ja-JP" sz="1800" b="1" baseline="0">
              <a:latin typeface="Times New Roman" panose="02020603050405020304" pitchFamily="18" charset="0"/>
              <a:cs typeface="Times New Roman" panose="02020603050405020304" pitchFamily="18" charset="0"/>
            </a:rPr>
            <a:t> FY2017</a:t>
          </a:r>
          <a:endParaRPr lang="ja-JP" altLang="en-US" sz="1800" b="1">
            <a:latin typeface="Times New Roman" panose="02020603050405020304" pitchFamily="18" charset="0"/>
            <a:cs typeface="Times New Roman" panose="02020603050405020304" pitchFamily="18" charset="0"/>
          </a:endParaRPr>
        </a:p>
      </cdr:txBody>
    </cdr:sp>
  </cdr:relSizeAnchor>
</c:userShapes>
</file>

<file path=xl/drawings/drawing78.xml><?xml version="1.0" encoding="utf-8"?>
<c:userShapes xmlns:c="http://schemas.openxmlformats.org/drawingml/2006/chart">
  <cdr:relSizeAnchor xmlns:cdr="http://schemas.openxmlformats.org/drawingml/2006/chartDrawing">
    <cdr:from>
      <cdr:x>0.00529</cdr:x>
      <cdr:y>0.17639</cdr:y>
    </cdr:from>
    <cdr:to>
      <cdr:x>0.04595</cdr:x>
      <cdr:y>0.78493</cdr:y>
    </cdr:to>
    <cdr:sp macro="" textlink="">
      <cdr:nvSpPr>
        <cdr:cNvPr id="2" name="テキスト ボックス 1">
          <a:extLst xmlns:a="http://schemas.openxmlformats.org/drawingml/2006/main">
            <a:ext uri="{FF2B5EF4-FFF2-40B4-BE49-F238E27FC236}">
              <a16:creationId xmlns:a16="http://schemas.microsoft.com/office/drawing/2014/main" id="{7F18EE19-564A-4450-80F4-D02E79293FB0}"/>
            </a:ext>
          </a:extLst>
        </cdr:cNvPr>
        <cdr:cNvSpPr txBox="1"/>
      </cdr:nvSpPr>
      <cdr:spPr>
        <a:xfrm xmlns:a="http://schemas.openxmlformats.org/drawingml/2006/main" rot="16200000">
          <a:off x="-1458584" y="2449187"/>
          <a:ext cx="3286126" cy="292751"/>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eaLnBrk="1" fontAlgn="auto" latinLnBrk="0" hangingPunct="1"/>
          <a:r>
            <a:rPr lang="en-US" altLang="ja-JP" sz="1100">
              <a:effectLst/>
              <a:latin typeface="+mn-lt"/>
              <a:ea typeface="+mn-ea"/>
              <a:cs typeface="+mn-cs"/>
            </a:rPr>
            <a:t>Household CO</a:t>
          </a:r>
          <a:r>
            <a:rPr lang="en-US" altLang="ja-JP" sz="1100" baseline="-25000">
              <a:effectLst/>
              <a:latin typeface="+mn-lt"/>
              <a:ea typeface="+mn-ea"/>
              <a:cs typeface="+mn-cs"/>
            </a:rPr>
            <a:t>2</a:t>
          </a:r>
          <a:r>
            <a:rPr lang="en-US" altLang="ja-JP" sz="1100">
              <a:effectLst/>
              <a:latin typeface="+mn-lt"/>
              <a:ea typeface="+mn-ea"/>
              <a:cs typeface="+mn-cs"/>
            </a:rPr>
            <a:t> emissions   (kg</a:t>
          </a:r>
          <a:r>
            <a:rPr lang="en-US" altLang="ja-JP" sz="1100" baseline="0">
              <a:effectLst/>
              <a:latin typeface="+mn-lt"/>
              <a:ea typeface="+mn-ea"/>
              <a:cs typeface="+mn-cs"/>
            </a:rPr>
            <a:t> </a:t>
          </a:r>
          <a:r>
            <a:rPr lang="en-US" altLang="ja-JP" sz="1100">
              <a:effectLst/>
              <a:latin typeface="+mn-lt"/>
              <a:ea typeface="+mn-ea"/>
              <a:cs typeface="+mn-cs"/>
            </a:rPr>
            <a:t>CO</a:t>
          </a:r>
          <a:r>
            <a:rPr lang="en-US" altLang="ja-JP" sz="1100" baseline="-25000">
              <a:effectLst/>
              <a:latin typeface="+mn-lt"/>
              <a:ea typeface="+mn-ea"/>
              <a:cs typeface="+mn-cs"/>
            </a:rPr>
            <a:t>2</a:t>
          </a:r>
          <a:r>
            <a:rPr lang="en-US" altLang="ja-JP" sz="1100">
              <a:effectLst/>
              <a:latin typeface="+mn-lt"/>
              <a:ea typeface="+mn-ea"/>
              <a:cs typeface="+mn-cs"/>
            </a:rPr>
            <a:t>/household)</a:t>
          </a:r>
          <a:endParaRPr lang="ja-JP" altLang="ja-JP" sz="1200">
            <a:effectLst/>
          </a:endParaRPr>
        </a:p>
      </cdr:txBody>
    </cdr:sp>
  </cdr:relSizeAnchor>
  <cdr:relSizeAnchor xmlns:cdr="http://schemas.openxmlformats.org/drawingml/2006/chartDrawing">
    <cdr:from>
      <cdr:x>0.42236</cdr:x>
      <cdr:y>0.91605</cdr:y>
    </cdr:from>
    <cdr:to>
      <cdr:x>0.60794</cdr:x>
      <cdr:y>0.9737</cdr:y>
    </cdr:to>
    <cdr:sp macro="" textlink="">
      <cdr:nvSpPr>
        <cdr:cNvPr id="3" name="テキスト ボックス 1">
          <a:extLst xmlns:a="http://schemas.openxmlformats.org/drawingml/2006/main">
            <a:ext uri="{FF2B5EF4-FFF2-40B4-BE49-F238E27FC236}">
              <a16:creationId xmlns:a16="http://schemas.microsoft.com/office/drawing/2014/main" id="{6BD1D080-900A-4304-BB2C-0D97992F6393}"/>
            </a:ext>
          </a:extLst>
        </cdr:cNvPr>
        <cdr:cNvSpPr txBox="1"/>
      </cdr:nvSpPr>
      <cdr:spPr>
        <a:xfrm xmlns:a="http://schemas.openxmlformats.org/drawingml/2006/main">
          <a:off x="3051174" y="4965699"/>
          <a:ext cx="1340729" cy="312491"/>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altLang="ja-JP" sz="1100">
              <a:effectLst/>
              <a:latin typeface="Calibri"/>
              <a:ea typeface="+mn-ea"/>
              <a:cs typeface="+mn-cs"/>
            </a:rPr>
            <a:t>(Fiscal Year)</a:t>
          </a:r>
          <a:endParaRPr lang="ja-JP" altLang="ja-JP" sz="1200">
            <a:effectLst/>
          </a:endParaRPr>
        </a:p>
        <a:p xmlns:a="http://schemas.openxmlformats.org/drawingml/2006/main">
          <a:pPr algn="ctr"/>
          <a:endParaRPr lang="ja-JP" altLang="en-US" sz="1200"/>
        </a:p>
      </cdr:txBody>
    </cdr:sp>
  </cdr:relSizeAnchor>
</c:userShapes>
</file>

<file path=xl/drawings/drawing79.xml><?xml version="1.0" encoding="utf-8"?>
<c:userShapes xmlns:c="http://schemas.openxmlformats.org/drawingml/2006/chart">
  <cdr:relSizeAnchor xmlns:cdr="http://schemas.openxmlformats.org/drawingml/2006/chartDrawing">
    <cdr:from>
      <cdr:x>0.00397</cdr:x>
      <cdr:y>0.11875</cdr:y>
    </cdr:from>
    <cdr:to>
      <cdr:x>0.04763</cdr:x>
      <cdr:y>0.86354</cdr:y>
    </cdr:to>
    <cdr:sp macro="" textlink="">
      <cdr:nvSpPr>
        <cdr:cNvPr id="2" name="テキスト ボックス 1">
          <a:extLst xmlns:a="http://schemas.openxmlformats.org/drawingml/2006/main">
            <a:ext uri="{FF2B5EF4-FFF2-40B4-BE49-F238E27FC236}">
              <a16:creationId xmlns:a16="http://schemas.microsoft.com/office/drawing/2014/main" id="{C1E26609-3B9B-40C9-87E3-B420256610DC}"/>
            </a:ext>
          </a:extLst>
        </cdr:cNvPr>
        <cdr:cNvSpPr txBox="1"/>
      </cdr:nvSpPr>
      <cdr:spPr>
        <a:xfrm xmlns:a="http://schemas.openxmlformats.org/drawingml/2006/main" rot="16200000">
          <a:off x="-1825195" y="2495020"/>
          <a:ext cx="4021866" cy="314325"/>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algn="ctr" eaLnBrk="1" fontAlgn="auto" latinLnBrk="0" hangingPunct="1"/>
          <a:r>
            <a:rPr lang="en-US" altLang="ja-JP" sz="1100">
              <a:effectLst/>
              <a:latin typeface="+mn-lt"/>
              <a:ea typeface="+mn-ea"/>
              <a:cs typeface="+mn-cs"/>
            </a:rPr>
            <a:t>Household CO</a:t>
          </a:r>
          <a:r>
            <a:rPr lang="en-US" altLang="ja-JP" sz="1100" baseline="-25000">
              <a:effectLst/>
              <a:latin typeface="+mn-lt"/>
              <a:ea typeface="+mn-ea"/>
              <a:cs typeface="+mn-cs"/>
            </a:rPr>
            <a:t>2</a:t>
          </a:r>
          <a:r>
            <a:rPr lang="en-US" altLang="ja-JP" sz="1100">
              <a:effectLst/>
              <a:latin typeface="+mn-lt"/>
              <a:ea typeface="+mn-ea"/>
              <a:cs typeface="+mn-cs"/>
            </a:rPr>
            <a:t> emissions   (kg</a:t>
          </a:r>
          <a:r>
            <a:rPr lang="en-US" altLang="ja-JP" sz="1100" baseline="0">
              <a:effectLst/>
              <a:latin typeface="+mn-lt"/>
              <a:ea typeface="+mn-ea"/>
              <a:cs typeface="+mn-cs"/>
            </a:rPr>
            <a:t> </a:t>
          </a:r>
          <a:r>
            <a:rPr lang="en-US" altLang="ja-JP" sz="1100">
              <a:effectLst/>
              <a:latin typeface="+mn-lt"/>
              <a:ea typeface="+mn-ea"/>
              <a:cs typeface="+mn-cs"/>
            </a:rPr>
            <a:t>CO</a:t>
          </a:r>
          <a:r>
            <a:rPr lang="en-US" altLang="ja-JP" sz="1100" baseline="-25000">
              <a:effectLst/>
              <a:latin typeface="+mn-lt"/>
              <a:ea typeface="+mn-ea"/>
              <a:cs typeface="+mn-cs"/>
            </a:rPr>
            <a:t>2</a:t>
          </a:r>
          <a:r>
            <a:rPr lang="en-US" altLang="ja-JP" sz="1100">
              <a:effectLst/>
              <a:latin typeface="+mn-lt"/>
              <a:ea typeface="+mn-ea"/>
              <a:cs typeface="+mn-cs"/>
            </a:rPr>
            <a:t>/household)</a:t>
          </a:r>
          <a:endParaRPr lang="ja-JP" altLang="ja-JP" sz="1200">
            <a:effectLst/>
          </a:endParaRPr>
        </a:p>
      </cdr:txBody>
    </cdr:sp>
  </cdr:relSizeAnchor>
  <cdr:relSizeAnchor xmlns:cdr="http://schemas.openxmlformats.org/drawingml/2006/chartDrawing">
    <cdr:from>
      <cdr:x>0.41283</cdr:x>
      <cdr:y>0.89701</cdr:y>
    </cdr:from>
    <cdr:to>
      <cdr:x>0.59842</cdr:x>
      <cdr:y>0.9549</cdr:y>
    </cdr:to>
    <cdr:sp macro="" textlink="">
      <cdr:nvSpPr>
        <cdr:cNvPr id="4" name="テキスト ボックス 1">
          <a:extLst xmlns:a="http://schemas.openxmlformats.org/drawingml/2006/main">
            <a:ext uri="{FF2B5EF4-FFF2-40B4-BE49-F238E27FC236}">
              <a16:creationId xmlns:a16="http://schemas.microsoft.com/office/drawing/2014/main" id="{65C0272E-9F9C-446D-8029-74553B134188}"/>
            </a:ext>
          </a:extLst>
        </cdr:cNvPr>
        <cdr:cNvSpPr txBox="1"/>
      </cdr:nvSpPr>
      <cdr:spPr>
        <a:xfrm xmlns:a="http://schemas.openxmlformats.org/drawingml/2006/main">
          <a:off x="2982382" y="4841592"/>
          <a:ext cx="1340729" cy="312491"/>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n-US" altLang="ja-JP" sz="1100">
              <a:effectLst/>
              <a:latin typeface="Calibri"/>
              <a:ea typeface="+mn-ea"/>
              <a:cs typeface="+mn-cs"/>
            </a:rPr>
            <a:t>(Fiscal Year)</a:t>
          </a:r>
          <a:endParaRPr lang="ja-JP" altLang="ja-JP" sz="1200">
            <a:effectLst/>
          </a:endParaRPr>
        </a:p>
        <a:p xmlns:a="http://schemas.openxmlformats.org/drawingml/2006/main">
          <a:pPr algn="ctr"/>
          <a:endParaRPr lang="ja-JP" altLang="en-US" sz="1200"/>
        </a:p>
      </cdr:txBody>
    </cdr:sp>
  </cdr:relSizeAnchor>
</c:userShapes>
</file>

<file path=xl/drawings/drawing8.xml><?xml version="1.0" encoding="utf-8"?>
<xdr:wsDr xmlns:xdr="http://schemas.openxmlformats.org/drawingml/2006/spreadsheetDrawing" xmlns:a="http://schemas.openxmlformats.org/drawingml/2006/main">
  <xdr:twoCellAnchor>
    <xdr:from>
      <xdr:col>28</xdr:col>
      <xdr:colOff>295275</xdr:colOff>
      <xdr:row>129</xdr:row>
      <xdr:rowOff>0</xdr:rowOff>
    </xdr:from>
    <xdr:to>
      <xdr:col>35</xdr:col>
      <xdr:colOff>142875</xdr:colOff>
      <xdr:row>129</xdr:row>
      <xdr:rowOff>0</xdr:rowOff>
    </xdr:to>
    <xdr:graphicFrame macro="">
      <xdr:nvGraphicFramePr>
        <xdr:cNvPr id="375582" name="Chart 1">
          <a:extLst>
            <a:ext uri="{FF2B5EF4-FFF2-40B4-BE49-F238E27FC236}">
              <a16:creationId xmlns:a16="http://schemas.microsoft.com/office/drawing/2014/main" id="{00000000-0008-0000-0300-00001EBB0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74</xdr:col>
      <xdr:colOff>588961</xdr:colOff>
      <xdr:row>3</xdr:row>
      <xdr:rowOff>83344</xdr:rowOff>
    </xdr:from>
    <xdr:to>
      <xdr:col>89</xdr:col>
      <xdr:colOff>456171</xdr:colOff>
      <xdr:row>34</xdr:row>
      <xdr:rowOff>79934</xdr:rowOff>
    </xdr:to>
    <xdr:graphicFrame macro="">
      <xdr:nvGraphicFramePr>
        <xdr:cNvPr id="11" name="グラフ 3">
          <a:extLst>
            <a:ext uri="{FF2B5EF4-FFF2-40B4-BE49-F238E27FC236}">
              <a16:creationId xmlns:a16="http://schemas.microsoft.com/office/drawing/2014/main" id="{41996E54-C98D-46E1-B42E-D4B5CFBF8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60</xdr:col>
      <xdr:colOff>68035</xdr:colOff>
      <xdr:row>3</xdr:row>
      <xdr:rowOff>1</xdr:rowOff>
    </xdr:from>
    <xdr:to>
      <xdr:col>74</xdr:col>
      <xdr:colOff>615602</xdr:colOff>
      <xdr:row>33</xdr:row>
      <xdr:rowOff>173483</xdr:rowOff>
    </xdr:to>
    <xdr:graphicFrame macro="">
      <xdr:nvGraphicFramePr>
        <xdr:cNvPr id="7" name="グラフ 3">
          <a:extLst>
            <a:ext uri="{FF2B5EF4-FFF2-40B4-BE49-F238E27FC236}">
              <a16:creationId xmlns:a16="http://schemas.microsoft.com/office/drawing/2014/main" id="{A073C092-AEA8-4DE5-A601-7541A55862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57</xdr:col>
      <xdr:colOff>463664</xdr:colOff>
      <xdr:row>3</xdr:row>
      <xdr:rowOff>129607</xdr:rowOff>
    </xdr:from>
    <xdr:to>
      <xdr:col>65</xdr:col>
      <xdr:colOff>345283</xdr:colOff>
      <xdr:row>32</xdr:row>
      <xdr:rowOff>28914</xdr:rowOff>
    </xdr:to>
    <xdr:graphicFrame macro="">
      <xdr:nvGraphicFramePr>
        <xdr:cNvPr id="12705596" name="Chart 5">
          <a:extLst>
            <a:ext uri="{FF2B5EF4-FFF2-40B4-BE49-F238E27FC236}">
              <a16:creationId xmlns:a16="http://schemas.microsoft.com/office/drawing/2014/main" id="{00000000-0008-0000-1200-00003CDFC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66</xdr:col>
      <xdr:colOff>16669</xdr:colOff>
      <xdr:row>3</xdr:row>
      <xdr:rowOff>161925</xdr:rowOff>
    </xdr:from>
    <xdr:to>
      <xdr:col>76</xdr:col>
      <xdr:colOff>364331</xdr:colOff>
      <xdr:row>32</xdr:row>
      <xdr:rowOff>59531</xdr:rowOff>
    </xdr:to>
    <xdr:graphicFrame macro="">
      <xdr:nvGraphicFramePr>
        <xdr:cNvPr id="12705597" name="グラフ 3">
          <a:extLst>
            <a:ext uri="{FF2B5EF4-FFF2-40B4-BE49-F238E27FC236}">
              <a16:creationId xmlns:a16="http://schemas.microsoft.com/office/drawing/2014/main" id="{00000000-0008-0000-1200-00003DDFC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57</xdr:col>
      <xdr:colOff>378618</xdr:colOff>
      <xdr:row>36</xdr:row>
      <xdr:rowOff>169069</xdr:rowOff>
    </xdr:from>
    <xdr:to>
      <xdr:col>65</xdr:col>
      <xdr:colOff>124167</xdr:colOff>
      <xdr:row>65</xdr:row>
      <xdr:rowOff>145256</xdr:rowOff>
    </xdr:to>
    <xdr:graphicFrame macro="">
      <xdr:nvGraphicFramePr>
        <xdr:cNvPr id="12705598" name="Chart 12">
          <a:extLst>
            <a:ext uri="{FF2B5EF4-FFF2-40B4-BE49-F238E27FC236}">
              <a16:creationId xmlns:a16="http://schemas.microsoft.com/office/drawing/2014/main" id="{00000000-0008-0000-1200-00003EDFC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65</xdr:col>
      <xdr:colOff>628649</xdr:colOff>
      <xdr:row>37</xdr:row>
      <xdr:rowOff>85725</xdr:rowOff>
    </xdr:from>
    <xdr:to>
      <xdr:col>76</xdr:col>
      <xdr:colOff>285749</xdr:colOff>
      <xdr:row>66</xdr:row>
      <xdr:rowOff>50005</xdr:rowOff>
    </xdr:to>
    <xdr:graphicFrame macro="">
      <xdr:nvGraphicFramePr>
        <xdr:cNvPr id="12705599" name="グラフ 5">
          <a:extLst>
            <a:ext uri="{FF2B5EF4-FFF2-40B4-BE49-F238E27FC236}">
              <a16:creationId xmlns:a16="http://schemas.microsoft.com/office/drawing/2014/main" id="{00000000-0008-0000-1200-00003FDFC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76</xdr:col>
      <xdr:colOff>369094</xdr:colOff>
      <xdr:row>4</xdr:row>
      <xdr:rowOff>11905</xdr:rowOff>
    </xdr:from>
    <xdr:to>
      <xdr:col>84</xdr:col>
      <xdr:colOff>642937</xdr:colOff>
      <xdr:row>36</xdr:row>
      <xdr:rowOff>0</xdr:rowOff>
    </xdr:to>
    <xdr:graphicFrame macro="">
      <xdr:nvGraphicFramePr>
        <xdr:cNvPr id="10" name="Chart 5">
          <a:extLst>
            <a:ext uri="{FF2B5EF4-FFF2-40B4-BE49-F238E27FC236}">
              <a16:creationId xmlns:a16="http://schemas.microsoft.com/office/drawing/2014/main" id="{C60F30EE-A87E-4C82-9CF3-EF74B393F0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76</xdr:col>
      <xdr:colOff>273843</xdr:colOff>
      <xdr:row>37</xdr:row>
      <xdr:rowOff>83343</xdr:rowOff>
    </xdr:from>
    <xdr:to>
      <xdr:col>84</xdr:col>
      <xdr:colOff>523874</xdr:colOff>
      <xdr:row>68</xdr:row>
      <xdr:rowOff>154781</xdr:rowOff>
    </xdr:to>
    <xdr:graphicFrame macro="">
      <xdr:nvGraphicFramePr>
        <xdr:cNvPr id="12" name="Chart 12">
          <a:extLst>
            <a:ext uri="{FF2B5EF4-FFF2-40B4-BE49-F238E27FC236}">
              <a16:creationId xmlns:a16="http://schemas.microsoft.com/office/drawing/2014/main" id="{914E37CC-DF4F-45DC-93D6-0E542B4C5F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85</xdr:col>
      <xdr:colOff>214311</xdr:colOff>
      <xdr:row>4</xdr:row>
      <xdr:rowOff>71439</xdr:rowOff>
    </xdr:from>
    <xdr:to>
      <xdr:col>95</xdr:col>
      <xdr:colOff>595312</xdr:colOff>
      <xdr:row>32</xdr:row>
      <xdr:rowOff>98614</xdr:rowOff>
    </xdr:to>
    <xdr:graphicFrame macro="">
      <xdr:nvGraphicFramePr>
        <xdr:cNvPr id="14" name="グラフ 3">
          <a:extLst>
            <a:ext uri="{FF2B5EF4-FFF2-40B4-BE49-F238E27FC236}">
              <a16:creationId xmlns:a16="http://schemas.microsoft.com/office/drawing/2014/main" id="{51F9E33C-61B6-4653-BC5A-F7C059D67D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85</xdr:col>
      <xdr:colOff>297655</xdr:colOff>
      <xdr:row>37</xdr:row>
      <xdr:rowOff>166686</xdr:rowOff>
    </xdr:from>
    <xdr:to>
      <xdr:col>95</xdr:col>
      <xdr:colOff>619126</xdr:colOff>
      <xdr:row>66</xdr:row>
      <xdr:rowOff>166685</xdr:rowOff>
    </xdr:to>
    <xdr:graphicFrame macro="">
      <xdr:nvGraphicFramePr>
        <xdr:cNvPr id="16" name="グラフ 5">
          <a:extLst>
            <a:ext uri="{FF2B5EF4-FFF2-40B4-BE49-F238E27FC236}">
              <a16:creationId xmlns:a16="http://schemas.microsoft.com/office/drawing/2014/main" id="{142828C7-0FC3-4A6E-8D11-DBBF83BD0C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81.xml><?xml version="1.0" encoding="utf-8"?>
<c:userShapes xmlns:c="http://schemas.openxmlformats.org/drawingml/2006/chart">
  <cdr:relSizeAnchor xmlns:cdr="http://schemas.openxmlformats.org/drawingml/2006/chartDrawing">
    <cdr:from>
      <cdr:x>0.37284</cdr:x>
      <cdr:y>0.38268</cdr:y>
    </cdr:from>
    <cdr:to>
      <cdr:x>0.64784</cdr:x>
      <cdr:y>0.5142</cdr:y>
    </cdr:to>
    <cdr:sp macro="" textlink="">
      <cdr:nvSpPr>
        <cdr:cNvPr id="195585" name="Text Box 1">
          <a:extLst xmlns:a="http://schemas.openxmlformats.org/drawingml/2006/main">
            <a:ext uri="{FF2B5EF4-FFF2-40B4-BE49-F238E27FC236}">
              <a16:creationId xmlns:a16="http://schemas.microsoft.com/office/drawing/2014/main" id="{6773DA29-03A1-4492-8212-CCBE9299CF63}"/>
            </a:ext>
          </a:extLst>
        </cdr:cNvPr>
        <cdr:cNvSpPr txBox="1">
          <a:spLocks xmlns:a="http://schemas.openxmlformats.org/drawingml/2006/main" noChangeArrowheads="1"/>
        </cdr:cNvSpPr>
      </cdr:nvSpPr>
      <cdr:spPr bwMode="auto">
        <a:xfrm xmlns:a="http://schemas.openxmlformats.org/drawingml/2006/main">
          <a:off x="1994732" y="2054140"/>
          <a:ext cx="1471274" cy="70597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200" b="0" i="0" strike="noStrike">
              <a:solidFill>
                <a:srgbClr val="000000"/>
              </a:solidFill>
              <a:latin typeface="+mn-lt"/>
              <a:ea typeface="ＭＳ Ｐゴシック"/>
            </a:rPr>
            <a:t>一人あたり</a:t>
          </a:r>
          <a:r>
            <a:rPr lang="en-US" altLang="ja-JP" sz="1200" b="0" i="0" strike="noStrike">
              <a:solidFill>
                <a:srgbClr val="000000"/>
              </a:solidFill>
              <a:latin typeface="+mn-lt"/>
              <a:cs typeface="Arial"/>
            </a:rPr>
            <a:t>CO</a:t>
          </a:r>
          <a:r>
            <a:rPr lang="en-US" altLang="ja-JP" sz="1200" b="0" i="0" strike="noStrike" baseline="-25000">
              <a:solidFill>
                <a:srgbClr val="000000"/>
              </a:solidFill>
              <a:latin typeface="+mn-lt"/>
              <a:cs typeface="Arial"/>
            </a:rPr>
            <a:t>2</a:t>
          </a:r>
          <a:r>
            <a:rPr lang="ja-JP" altLang="en-US" sz="1200" b="0" i="0" strike="noStrike">
              <a:solidFill>
                <a:srgbClr val="000000"/>
              </a:solidFill>
              <a:latin typeface="+mn-lt"/>
              <a:ea typeface="ＭＳ Ｐゴシック"/>
            </a:rPr>
            <a:t>排出量</a:t>
          </a:r>
        </a:p>
        <a:p xmlns:a="http://schemas.openxmlformats.org/drawingml/2006/main">
          <a:pPr algn="ctr" rtl="0">
            <a:defRPr sz="1000"/>
          </a:pPr>
          <a:endParaRPr lang="en-US" altLang="ja-JP" sz="1400" b="0" i="0" strike="noStrike">
            <a:solidFill>
              <a:sysClr val="windowText" lastClr="000000"/>
            </a:solidFill>
            <a:latin typeface="+mn-lt"/>
            <a:ea typeface="ＭＳ Ｐゴシック"/>
          </a:endParaRPr>
        </a:p>
        <a:p xmlns:a="http://schemas.openxmlformats.org/drawingml/2006/main">
          <a:pPr algn="ctr" rtl="0">
            <a:defRPr sz="1000"/>
          </a:pPr>
          <a:r>
            <a:rPr lang="en-US" altLang="ja-JP" sz="1200" b="0" i="0" strike="noStrike">
              <a:solidFill>
                <a:sysClr val="windowText" lastClr="000000"/>
              </a:solidFill>
              <a:latin typeface="+mn-lt"/>
              <a:cs typeface="Arial"/>
            </a:rPr>
            <a:t> </a:t>
          </a:r>
          <a:r>
            <a:rPr lang="en-US" altLang="ja-JP" sz="1200" b="0" i="0" strike="noStrike">
              <a:solidFill>
                <a:srgbClr val="000000"/>
              </a:solidFill>
              <a:latin typeface="+mn-lt"/>
              <a:cs typeface="Arial"/>
            </a:rPr>
            <a:t>[kg CO</a:t>
          </a:r>
          <a:r>
            <a:rPr lang="en-US" altLang="ja-JP" sz="1200" b="0" i="0" strike="noStrike" baseline="-25000">
              <a:solidFill>
                <a:srgbClr val="000000"/>
              </a:solidFill>
              <a:latin typeface="+mn-lt"/>
              <a:cs typeface="Arial"/>
            </a:rPr>
            <a:t>2</a:t>
          </a:r>
          <a:r>
            <a:rPr lang="en-US" altLang="ja-JP" sz="1200" b="0" i="0" strike="noStrike">
              <a:solidFill>
                <a:srgbClr val="000000"/>
              </a:solidFill>
              <a:latin typeface="+mn-lt"/>
              <a:cs typeface="Arial"/>
            </a:rPr>
            <a:t>/</a:t>
          </a:r>
          <a:r>
            <a:rPr lang="ja-JP" altLang="en-US" sz="1200" b="0" i="0" strike="noStrike">
              <a:solidFill>
                <a:srgbClr val="000000"/>
              </a:solidFill>
              <a:latin typeface="+mn-lt"/>
              <a:ea typeface="ＭＳ Ｐゴシック"/>
              <a:cs typeface="+mn-cs"/>
            </a:rPr>
            <a:t>人</a:t>
          </a:r>
          <a:r>
            <a:rPr lang="ja-JP" altLang="en-US" sz="1200" b="0" i="0" strike="noStrike">
              <a:solidFill>
                <a:srgbClr val="000000"/>
              </a:solidFill>
              <a:latin typeface="+mn-lt"/>
              <a:ea typeface="ＭＳ Ｐゴシック"/>
            </a:rPr>
            <a:t>］</a:t>
          </a:r>
        </a:p>
      </cdr:txBody>
    </cdr:sp>
  </cdr:relSizeAnchor>
  <cdr:relSizeAnchor xmlns:cdr="http://schemas.openxmlformats.org/drawingml/2006/chartDrawing">
    <cdr:from>
      <cdr:x>0.01774</cdr:x>
      <cdr:y>0.78836</cdr:y>
    </cdr:from>
    <cdr:to>
      <cdr:x>0.99118</cdr:x>
      <cdr:y>0.98765</cdr:y>
    </cdr:to>
    <cdr:sp macro="" textlink="">
      <cdr:nvSpPr>
        <cdr:cNvPr id="195589" name="Text Box 5">
          <a:extLst xmlns:a="http://schemas.openxmlformats.org/drawingml/2006/main">
            <a:ext uri="{FF2B5EF4-FFF2-40B4-BE49-F238E27FC236}">
              <a16:creationId xmlns:a16="http://schemas.microsoft.com/office/drawing/2014/main" id="{513CE3E8-4CF3-4F7D-B71F-82438D2BCB42}"/>
            </a:ext>
          </a:extLst>
        </cdr:cNvPr>
        <cdr:cNvSpPr txBox="1">
          <a:spLocks xmlns:a="http://schemas.openxmlformats.org/drawingml/2006/main" noChangeArrowheads="1"/>
        </cdr:cNvSpPr>
      </cdr:nvSpPr>
      <cdr:spPr bwMode="auto">
        <a:xfrm xmlns:a="http://schemas.openxmlformats.org/drawingml/2006/main">
          <a:off x="95929" y="4304072"/>
          <a:ext cx="5262508" cy="108802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1"/>
          <a:r>
            <a:rPr lang="en-US" altLang="ja-JP" sz="900" b="0" i="0">
              <a:latin typeface="Century" panose="02040604050505020304" pitchFamily="18" charset="0"/>
              <a:ea typeface="+mn-ea"/>
              <a:cs typeface="+mn-cs"/>
            </a:rPr>
            <a:t>※</a:t>
          </a:r>
          <a:r>
            <a:rPr lang="ja-JP" altLang="ja-JP" sz="900" b="0" i="0">
              <a:latin typeface="Century" panose="02040604050505020304" pitchFamily="18" charset="0"/>
              <a:ea typeface="+mn-ea"/>
              <a:cs typeface="+mn-cs"/>
            </a:rPr>
            <a:t>　家庭からの</a:t>
          </a:r>
          <a:r>
            <a:rPr lang="en-US" altLang="ja-JP" sz="900" b="0" i="0">
              <a:latin typeface="Century" panose="02040604050505020304" pitchFamily="18" charset="0"/>
              <a:ea typeface="+mn-ea"/>
              <a:cs typeface="+mn-cs"/>
            </a:rPr>
            <a:t>CO</a:t>
          </a:r>
          <a:r>
            <a:rPr lang="en-US" altLang="ja-JP" sz="900" b="0" i="0" baseline="-25000">
              <a:latin typeface="Century" panose="02040604050505020304" pitchFamily="18" charset="0"/>
              <a:ea typeface="+mn-ea"/>
              <a:cs typeface="+mn-cs"/>
            </a:rPr>
            <a:t>2 </a:t>
          </a:r>
          <a:r>
            <a:rPr lang="ja-JP" altLang="ja-JP" sz="900" b="0" i="0">
              <a:latin typeface="Century" panose="02040604050505020304" pitchFamily="18" charset="0"/>
              <a:ea typeface="+mn-ea"/>
              <a:cs typeface="+mn-cs"/>
            </a:rPr>
            <a:t>排出量は、インベントリの家庭部門、運輸（旅客）部門の自家用乗用車（家計寄与分</a:t>
          </a:r>
          <a:r>
            <a:rPr lang="en-US" altLang="ja-JP" sz="900" b="0" i="0">
              <a:latin typeface="Century" panose="02040604050505020304" pitchFamily="18" charset="0"/>
              <a:ea typeface="+mn-ea"/>
              <a:cs typeface="+mn-cs"/>
            </a:rPr>
            <a:t>)</a:t>
          </a:r>
          <a:r>
            <a:rPr lang="ja-JP" altLang="ja-JP" sz="900" b="0" i="0">
              <a:latin typeface="Century" panose="02040604050505020304" pitchFamily="18" charset="0"/>
              <a:ea typeface="+mn-ea"/>
              <a:cs typeface="+mn-cs"/>
            </a:rPr>
            <a:t>、</a:t>
          </a:r>
          <a:endParaRPr lang="en-US" altLang="ja-JP" sz="900" b="0" i="0">
            <a:latin typeface="Century" panose="02040604050505020304" pitchFamily="18" charset="0"/>
            <a:ea typeface="+mn-ea"/>
            <a:cs typeface="+mn-cs"/>
          </a:endParaRPr>
        </a:p>
        <a:p xmlns:a="http://schemas.openxmlformats.org/drawingml/2006/main">
          <a:pPr algn="l" rtl="1">
            <a:spcAft>
              <a:spcPts val="300"/>
            </a:spcAft>
          </a:pPr>
          <a:r>
            <a:rPr lang="ja-JP" altLang="ja-JP" sz="900" b="0" i="0">
              <a:latin typeface="Century" panose="02040604050505020304" pitchFamily="18" charset="0"/>
              <a:ea typeface="+mn-ea"/>
              <a:cs typeface="+mn-cs"/>
            </a:rPr>
            <a:t>　　　廃棄物（一般廃棄物）処理からの排出量及び水道からの排出量を足し合わせたもの。 </a:t>
          </a:r>
          <a:endParaRPr lang="en-US" altLang="ja-JP" sz="900" b="0" i="0">
            <a:latin typeface="Century" panose="02040604050505020304" pitchFamily="18" charset="0"/>
            <a:ea typeface="+mn-ea"/>
            <a:cs typeface="+mn-cs"/>
          </a:endParaRPr>
        </a:p>
        <a:p xmlns:a="http://schemas.openxmlformats.org/drawingml/2006/main">
          <a:pPr algn="l" rtl="1" eaLnBrk="1" fontAlgn="auto" latinLnBrk="0" hangingPunct="1">
            <a:spcAft>
              <a:spcPts val="300"/>
            </a:spcAft>
          </a:pPr>
          <a:r>
            <a:rPr lang="en-US" altLang="ja-JP" sz="900" b="0" i="0">
              <a:latin typeface="Century" panose="02040604050505020304" pitchFamily="18" charset="0"/>
              <a:ea typeface="+mn-ea"/>
              <a:cs typeface="+mn-cs"/>
            </a:rPr>
            <a:t>※</a:t>
          </a:r>
          <a:r>
            <a:rPr lang="ja-JP" altLang="ja-JP" sz="900" b="0" i="0">
              <a:latin typeface="Century" panose="02040604050505020304" pitchFamily="18" charset="0"/>
              <a:ea typeface="+mn-ea"/>
              <a:cs typeface="+mn-cs"/>
            </a:rPr>
            <a:t>　電力及び熱の</a:t>
          </a:r>
          <a:r>
            <a:rPr lang="en-US" altLang="ja-JP" sz="900" b="0" i="0">
              <a:latin typeface="Century" panose="02040604050505020304" pitchFamily="18" charset="0"/>
              <a:ea typeface="+mn-ea"/>
              <a:cs typeface="+mn-cs"/>
            </a:rPr>
            <a:t>CO</a:t>
          </a:r>
          <a:r>
            <a:rPr lang="en-US" altLang="ja-JP" sz="900" b="0" i="0" baseline="-25000">
              <a:latin typeface="Century" panose="02040604050505020304" pitchFamily="18" charset="0"/>
              <a:ea typeface="+mn-ea"/>
              <a:cs typeface="+mn-cs"/>
            </a:rPr>
            <a:t>2 </a:t>
          </a:r>
          <a:r>
            <a:rPr lang="ja-JP" altLang="ja-JP" sz="900" b="0" i="0">
              <a:latin typeface="Century" panose="02040604050505020304" pitchFamily="18" charset="0"/>
              <a:ea typeface="+mn-ea"/>
              <a:cs typeface="+mn-cs"/>
            </a:rPr>
            <a:t>排出量は、自家発電を含まない、電力会社等から購入する電力や熱に由来するもの。 </a:t>
          </a:r>
          <a:endParaRPr lang="ja-JP" altLang="ja-JP" sz="900">
            <a:latin typeface="Century" panose="02040604050505020304" pitchFamily="18" charset="0"/>
          </a:endParaRPr>
        </a:p>
        <a:p xmlns:a="http://schemas.openxmlformats.org/drawingml/2006/main">
          <a:pPr algn="l"/>
          <a:r>
            <a:rPr lang="en-US" altLang="ja-JP" sz="900" b="0" i="0">
              <a:latin typeface="Century" panose="02040604050505020304" pitchFamily="18" charset="0"/>
              <a:ea typeface="+mn-ea"/>
              <a:cs typeface="+mn-cs"/>
            </a:rPr>
            <a:t>※</a:t>
          </a:r>
          <a:r>
            <a:rPr lang="ja-JP" altLang="ja-JP" sz="900" b="0" i="0">
              <a:latin typeface="Century" panose="02040604050505020304" pitchFamily="18" charset="0"/>
              <a:ea typeface="+mn-ea"/>
              <a:cs typeface="+mn-cs"/>
            </a:rPr>
            <a:t>　</a:t>
          </a:r>
          <a:r>
            <a:rPr lang="ja-JP" altLang="ja-JP" sz="900">
              <a:latin typeface="Century" panose="02040604050505020304" pitchFamily="18" charset="0"/>
              <a:ea typeface="+mn-ea"/>
              <a:cs typeface="+mn-cs"/>
            </a:rPr>
            <a:t>一般廃棄物は非バイオマス起源（プラスチック等）の焼却による</a:t>
          </a:r>
          <a:r>
            <a:rPr lang="en-US" altLang="ja-JP" sz="900">
              <a:latin typeface="Century" panose="02040604050505020304" pitchFamily="18" charset="0"/>
              <a:ea typeface="+mn-ea"/>
              <a:cs typeface="+mn-cs"/>
            </a:rPr>
            <a:t>CO</a:t>
          </a:r>
          <a:r>
            <a:rPr lang="en-US" altLang="ja-JP" sz="900" baseline="-25000">
              <a:latin typeface="Century" panose="02040604050505020304" pitchFamily="18" charset="0"/>
              <a:ea typeface="+mn-ea"/>
              <a:cs typeface="+mn-cs"/>
            </a:rPr>
            <a:t>2</a:t>
          </a:r>
          <a:r>
            <a:rPr lang="en-US" altLang="ja-JP" sz="900">
              <a:latin typeface="Century" panose="02040604050505020304" pitchFamily="18" charset="0"/>
              <a:ea typeface="+mn-ea"/>
              <a:cs typeface="+mn-cs"/>
            </a:rPr>
            <a:t> </a:t>
          </a:r>
          <a:r>
            <a:rPr lang="ja-JP" altLang="ja-JP" sz="900">
              <a:latin typeface="Century" panose="02040604050505020304" pitchFamily="18" charset="0"/>
              <a:ea typeface="+mn-ea"/>
              <a:cs typeface="+mn-cs"/>
            </a:rPr>
            <a:t>及び廃棄物処理施設で使用する</a:t>
          </a:r>
          <a:endParaRPr lang="en-US" altLang="ja-JP" sz="900">
            <a:latin typeface="Century" panose="02040604050505020304" pitchFamily="18" charset="0"/>
            <a:ea typeface="+mn-ea"/>
            <a:cs typeface="+mn-cs"/>
          </a:endParaRPr>
        </a:p>
        <a:p xmlns:a="http://schemas.openxmlformats.org/drawingml/2006/main">
          <a:pPr algn="l">
            <a:spcAft>
              <a:spcPts val="300"/>
            </a:spcAft>
          </a:pPr>
          <a:r>
            <a:rPr lang="ja-JP" altLang="ja-JP" sz="900">
              <a:latin typeface="Century" panose="02040604050505020304" pitchFamily="18" charset="0"/>
              <a:ea typeface="+mn-ea"/>
              <a:cs typeface="+mn-cs"/>
            </a:rPr>
            <a:t>　　　エネルー起源</a:t>
          </a:r>
          <a:r>
            <a:rPr lang="en-US" altLang="ja-JP" sz="900">
              <a:latin typeface="Century" panose="02040604050505020304" pitchFamily="18" charset="0"/>
              <a:ea typeface="+mn-ea"/>
              <a:cs typeface="+mn-cs"/>
            </a:rPr>
            <a:t>CO</a:t>
          </a:r>
          <a:r>
            <a:rPr lang="en-US" altLang="ja-JP" sz="900" baseline="-25000">
              <a:latin typeface="Century" panose="02040604050505020304" pitchFamily="18" charset="0"/>
              <a:ea typeface="+mn-ea"/>
              <a:cs typeface="+mn-cs"/>
            </a:rPr>
            <a:t>2</a:t>
          </a:r>
          <a:r>
            <a:rPr lang="en-US" altLang="ja-JP" sz="900">
              <a:latin typeface="Century" panose="02040604050505020304" pitchFamily="18" charset="0"/>
              <a:ea typeface="+mn-ea"/>
              <a:cs typeface="+mn-cs"/>
            </a:rPr>
            <a:t> </a:t>
          </a:r>
          <a:r>
            <a:rPr lang="ja-JP" altLang="ja-JP" sz="900">
              <a:latin typeface="Century" panose="02040604050505020304" pitchFamily="18" charset="0"/>
              <a:ea typeface="+mn-ea"/>
              <a:cs typeface="+mn-cs"/>
            </a:rPr>
            <a:t>のうち、生活系ごみ由来分を推計したもの。</a:t>
          </a:r>
          <a:endParaRPr lang="en-US" altLang="ja-JP" sz="900">
            <a:latin typeface="Century" panose="02040604050505020304" pitchFamily="18" charset="0"/>
            <a:ea typeface="+mn-ea"/>
            <a:cs typeface="+mn-cs"/>
          </a:endParaRPr>
        </a:p>
        <a:p xmlns:a="http://schemas.openxmlformats.org/drawingml/2006/main">
          <a:pPr algn="l"/>
          <a:r>
            <a:rPr lang="en-US" altLang="ja-JP" sz="900" b="0" i="0">
              <a:latin typeface="Century" panose="02040604050505020304" pitchFamily="18" charset="0"/>
              <a:ea typeface="+mn-ea"/>
              <a:cs typeface="+mn-cs"/>
            </a:rPr>
            <a:t>※</a:t>
          </a:r>
          <a:r>
            <a:rPr lang="ja-JP" altLang="ja-JP" sz="900" b="0" i="0">
              <a:latin typeface="Century" panose="02040604050505020304" pitchFamily="18" charset="0"/>
              <a:ea typeface="+mn-ea"/>
              <a:cs typeface="+mn-cs"/>
            </a:rPr>
            <a:t>　水道は、水処理施設で使用するエネルギー起源</a:t>
          </a:r>
          <a:r>
            <a:rPr lang="en-US" altLang="ja-JP" sz="900" b="0" i="0">
              <a:latin typeface="Century" panose="02040604050505020304" pitchFamily="18" charset="0"/>
              <a:ea typeface="+mn-ea"/>
              <a:cs typeface="+mn-cs"/>
            </a:rPr>
            <a:t>CO</a:t>
          </a:r>
          <a:r>
            <a:rPr lang="en-US" altLang="ja-JP" sz="900" b="0" i="0" baseline="-25000">
              <a:latin typeface="Century" panose="02040604050505020304" pitchFamily="18" charset="0"/>
              <a:ea typeface="+mn-ea"/>
              <a:cs typeface="+mn-cs"/>
            </a:rPr>
            <a:t>2 </a:t>
          </a:r>
          <a:r>
            <a:rPr lang="ja-JP" altLang="ja-JP" sz="900" b="0" i="0">
              <a:latin typeface="Century" panose="02040604050505020304" pitchFamily="18" charset="0"/>
              <a:ea typeface="+mn-ea"/>
              <a:cs typeface="+mn-cs"/>
            </a:rPr>
            <a:t>のうち、家庭寄与分を推計したもの。</a:t>
          </a:r>
        </a:p>
      </cdr:txBody>
    </cdr:sp>
  </cdr:relSizeAnchor>
</c:userShapes>
</file>

<file path=xl/drawings/drawing82.xml><?xml version="1.0" encoding="utf-8"?>
<c:userShapes xmlns:c="http://schemas.openxmlformats.org/drawingml/2006/chart">
  <cdr:relSizeAnchor xmlns:cdr="http://schemas.openxmlformats.org/drawingml/2006/chartDrawing">
    <cdr:from>
      <cdr:x>1.33401E-7</cdr:x>
      <cdr:y>0.10694</cdr:y>
    </cdr:from>
    <cdr:to>
      <cdr:x>0.05337</cdr:x>
      <cdr:y>0.85075</cdr:y>
    </cdr:to>
    <cdr:sp macro="" textlink="">
      <cdr:nvSpPr>
        <cdr:cNvPr id="2" name="テキスト ボックス 1">
          <a:extLst xmlns:a="http://schemas.openxmlformats.org/drawingml/2006/main">
            <a:ext uri="{FF2B5EF4-FFF2-40B4-BE49-F238E27FC236}">
              <a16:creationId xmlns:a16="http://schemas.microsoft.com/office/drawing/2014/main" id="{76BC073A-CAD9-45E3-AEC6-E9C5BCB049A0}"/>
            </a:ext>
          </a:extLst>
        </cdr:cNvPr>
        <cdr:cNvSpPr txBox="1"/>
      </cdr:nvSpPr>
      <cdr:spPr>
        <a:xfrm xmlns:a="http://schemas.openxmlformats.org/drawingml/2006/main" rot="16200000" flipH="1">
          <a:off x="-1461343" y="1939081"/>
          <a:ext cx="3322738" cy="400049"/>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algn="ctr"/>
          <a:r>
            <a:rPr lang="ja-JP" altLang="en-US" sz="1200"/>
            <a:t>家庭からの</a:t>
          </a:r>
          <a:r>
            <a:rPr lang="en-US" altLang="ja-JP" sz="1200"/>
            <a:t>CO</a:t>
          </a:r>
          <a:r>
            <a:rPr lang="en-US" altLang="ja-JP" sz="1200" baseline="-25000"/>
            <a:t>2</a:t>
          </a:r>
          <a:r>
            <a:rPr lang="en-US" altLang="ja-JP" sz="1200"/>
            <a:t> </a:t>
          </a:r>
          <a:r>
            <a:rPr lang="ja-JP" altLang="en-US" sz="1200"/>
            <a:t>排出量（</a:t>
          </a:r>
          <a:r>
            <a:rPr lang="en-US" altLang="ja-JP" sz="1200"/>
            <a:t>kg-CO</a:t>
          </a:r>
          <a:r>
            <a:rPr lang="en-US" altLang="ja-JP" sz="1200" baseline="-25000"/>
            <a:t>2</a:t>
          </a:r>
          <a:r>
            <a:rPr lang="en-US" altLang="ja-JP" sz="1200"/>
            <a:t> /</a:t>
          </a:r>
          <a:r>
            <a:rPr lang="ja-JP" altLang="en-US" sz="1200"/>
            <a:t>人）</a:t>
          </a:r>
        </a:p>
      </cdr:txBody>
    </cdr:sp>
  </cdr:relSizeAnchor>
  <cdr:relSizeAnchor xmlns:cdr="http://schemas.openxmlformats.org/drawingml/2006/chartDrawing">
    <cdr:from>
      <cdr:x>0.86352</cdr:x>
      <cdr:y>0.81513</cdr:y>
    </cdr:from>
    <cdr:to>
      <cdr:x>0.86352</cdr:x>
      <cdr:y>0.94597</cdr:y>
    </cdr:to>
    <cdr:sp macro="" textlink="">
      <cdr:nvSpPr>
        <cdr:cNvPr id="3" name="テキスト ボックス 1">
          <a:extLst xmlns:a="http://schemas.openxmlformats.org/drawingml/2006/main">
            <a:ext uri="{FF2B5EF4-FFF2-40B4-BE49-F238E27FC236}">
              <a16:creationId xmlns:a16="http://schemas.microsoft.com/office/drawing/2014/main" id="{0E532EE3-E4F0-48EA-A103-25417DD21F30}"/>
            </a:ext>
          </a:extLst>
        </cdr:cNvPr>
        <cdr:cNvSpPr txBox="1"/>
      </cdr:nvSpPr>
      <cdr:spPr>
        <a:xfrm xmlns:a="http://schemas.openxmlformats.org/drawingml/2006/main">
          <a:off x="6233855" y="4410016"/>
          <a:ext cx="0" cy="707886"/>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lnSpc>
              <a:spcPts val="1200"/>
            </a:lnSpc>
          </a:pPr>
          <a:r>
            <a:rPr lang="ja-JP" altLang="en-US" sz="1100"/>
            <a:t>（年度）</a:t>
          </a:r>
        </a:p>
      </cdr:txBody>
    </cdr:sp>
  </cdr:relSizeAnchor>
  <cdr:relSizeAnchor xmlns:cdr="http://schemas.openxmlformats.org/drawingml/2006/chartDrawing">
    <cdr:from>
      <cdr:x>0.47757</cdr:x>
      <cdr:y>0.889</cdr:y>
    </cdr:from>
    <cdr:to>
      <cdr:x>0.57811</cdr:x>
      <cdr:y>0.95361</cdr:y>
    </cdr:to>
    <cdr:sp macro="" textlink="">
      <cdr:nvSpPr>
        <cdr:cNvPr id="7" name="テキスト ボックス 1">
          <a:extLst xmlns:a="http://schemas.openxmlformats.org/drawingml/2006/main">
            <a:ext uri="{FF2B5EF4-FFF2-40B4-BE49-F238E27FC236}">
              <a16:creationId xmlns:a16="http://schemas.microsoft.com/office/drawing/2014/main" id="{D0A4A86E-A302-4479-8ED4-BF31B2409B3F}"/>
            </a:ext>
          </a:extLst>
        </cdr:cNvPr>
        <cdr:cNvSpPr txBox="1"/>
      </cdr:nvSpPr>
      <cdr:spPr>
        <a:xfrm xmlns:a="http://schemas.openxmlformats.org/drawingml/2006/main">
          <a:off x="3438525" y="4800600"/>
          <a:ext cx="723900" cy="348917"/>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（年度）</a:t>
          </a:r>
        </a:p>
      </cdr:txBody>
    </cdr:sp>
  </cdr:relSizeAnchor>
</c:userShapes>
</file>

<file path=xl/drawings/drawing83.xml><?xml version="1.0" encoding="utf-8"?>
<c:userShapes xmlns:c="http://schemas.openxmlformats.org/drawingml/2006/chart">
  <cdr:relSizeAnchor xmlns:cdr="http://schemas.openxmlformats.org/drawingml/2006/chartDrawing">
    <cdr:from>
      <cdr:x>0.37192</cdr:x>
      <cdr:y>0.37032</cdr:y>
    </cdr:from>
    <cdr:to>
      <cdr:x>0.66171</cdr:x>
      <cdr:y>0.50164</cdr:y>
    </cdr:to>
    <cdr:sp macro="" textlink="">
      <cdr:nvSpPr>
        <cdr:cNvPr id="231425" name="Text Box 1">
          <a:extLst xmlns:a="http://schemas.openxmlformats.org/drawingml/2006/main">
            <a:ext uri="{FF2B5EF4-FFF2-40B4-BE49-F238E27FC236}">
              <a16:creationId xmlns:a16="http://schemas.microsoft.com/office/drawing/2014/main" id="{2E440E66-1D81-4F06-BAA1-E1687CF15506}"/>
            </a:ext>
          </a:extLst>
        </cdr:cNvPr>
        <cdr:cNvSpPr txBox="1">
          <a:spLocks xmlns:a="http://schemas.openxmlformats.org/drawingml/2006/main" noChangeArrowheads="1"/>
        </cdr:cNvSpPr>
      </cdr:nvSpPr>
      <cdr:spPr bwMode="auto">
        <a:xfrm xmlns:a="http://schemas.openxmlformats.org/drawingml/2006/main">
          <a:off x="1960032" y="2036995"/>
          <a:ext cx="1527208" cy="72235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200" b="0" i="0" strike="noStrike">
              <a:solidFill>
                <a:srgbClr val="000000"/>
              </a:solidFill>
              <a:latin typeface="+mn-lt"/>
              <a:ea typeface="ＭＳ Ｐゴシック"/>
            </a:rPr>
            <a:t>一人当たり</a:t>
          </a:r>
          <a:r>
            <a:rPr lang="en-US" altLang="ja-JP" sz="1200" b="0" i="0" strike="noStrike">
              <a:solidFill>
                <a:srgbClr val="000000"/>
              </a:solidFill>
              <a:latin typeface="+mn-lt"/>
              <a:cs typeface="Arial"/>
            </a:rPr>
            <a:t>CO</a:t>
          </a:r>
          <a:r>
            <a:rPr lang="en-US" altLang="ja-JP" sz="1200" b="0" i="0" strike="noStrike" baseline="-25000">
              <a:solidFill>
                <a:srgbClr val="000000"/>
              </a:solidFill>
              <a:latin typeface="+mn-lt"/>
              <a:cs typeface="Arial"/>
            </a:rPr>
            <a:t>2</a:t>
          </a:r>
          <a:r>
            <a:rPr lang="ja-JP" altLang="en-US" sz="1200" b="0" i="0" strike="noStrike">
              <a:solidFill>
                <a:srgbClr val="000000"/>
              </a:solidFill>
              <a:latin typeface="+mn-lt"/>
              <a:ea typeface="ＭＳ Ｐゴシック"/>
            </a:rPr>
            <a:t>排出量</a:t>
          </a:r>
        </a:p>
        <a:p xmlns:a="http://schemas.openxmlformats.org/drawingml/2006/main">
          <a:pPr algn="ctr" rtl="1">
            <a:defRPr sz="1000"/>
          </a:pPr>
          <a:endParaRPr lang="en-US" altLang="ja-JP" sz="1200" b="0" i="0" strike="noStrike">
            <a:solidFill>
              <a:sysClr val="windowText" lastClr="000000"/>
            </a:solidFill>
            <a:latin typeface="+mn-lt"/>
            <a:ea typeface="ＭＳ Ｐゴシック"/>
          </a:endParaRPr>
        </a:p>
        <a:p xmlns:a="http://schemas.openxmlformats.org/drawingml/2006/main">
          <a:pPr algn="ctr" rtl="1">
            <a:defRPr sz="1000"/>
          </a:pPr>
          <a:r>
            <a:rPr lang="en-US" altLang="ja-JP" sz="1200" b="0" i="0" strike="noStrike">
              <a:solidFill>
                <a:sysClr val="windowText" lastClr="000000"/>
              </a:solidFill>
              <a:latin typeface="+mn-lt"/>
              <a:cs typeface="Arial"/>
            </a:rPr>
            <a:t>[kg </a:t>
          </a:r>
          <a:r>
            <a:rPr lang="en-US" altLang="ja-JP" sz="1200" b="0" i="0" strike="noStrike">
              <a:solidFill>
                <a:srgbClr val="000000"/>
              </a:solidFill>
              <a:latin typeface="+mn-lt"/>
              <a:cs typeface="Arial"/>
            </a:rPr>
            <a:t>CO</a:t>
          </a:r>
          <a:r>
            <a:rPr lang="en-US" altLang="ja-JP" sz="1200" b="0" i="0" strike="noStrike" baseline="-25000">
              <a:solidFill>
                <a:srgbClr val="000000"/>
              </a:solidFill>
              <a:latin typeface="+mn-lt"/>
              <a:cs typeface="Arial"/>
            </a:rPr>
            <a:t>2</a:t>
          </a:r>
          <a:r>
            <a:rPr lang="en-US" altLang="ja-JP" sz="1200" b="0" i="0" strike="noStrike">
              <a:solidFill>
                <a:srgbClr val="000000"/>
              </a:solidFill>
              <a:latin typeface="+mn-lt"/>
              <a:cs typeface="Arial"/>
            </a:rPr>
            <a:t>/</a:t>
          </a:r>
          <a:r>
            <a:rPr lang="ja-JP" altLang="en-US" sz="1200" b="0" i="0" strike="noStrike">
              <a:solidFill>
                <a:srgbClr val="000000"/>
              </a:solidFill>
              <a:latin typeface="+mn-lt"/>
              <a:ea typeface="ＭＳ Ｐゴシック"/>
              <a:cs typeface="+mn-cs"/>
            </a:rPr>
            <a:t>人</a:t>
          </a:r>
          <a:r>
            <a:rPr lang="ja-JP" altLang="en-US" sz="1200" b="0" i="0" strike="noStrike">
              <a:solidFill>
                <a:srgbClr val="000000"/>
              </a:solidFill>
              <a:latin typeface="+mn-lt"/>
              <a:ea typeface="ＭＳ Ｐゴシック"/>
            </a:rPr>
            <a:t>］</a:t>
          </a:r>
        </a:p>
      </cdr:txBody>
    </cdr:sp>
  </cdr:relSizeAnchor>
  <cdr:relSizeAnchor xmlns:cdr="http://schemas.openxmlformats.org/drawingml/2006/chartDrawing">
    <cdr:from>
      <cdr:x>0.0863</cdr:x>
      <cdr:y>0.74609</cdr:y>
    </cdr:from>
    <cdr:to>
      <cdr:x>0.95235</cdr:x>
      <cdr:y>0.98901</cdr:y>
    </cdr:to>
    <cdr:sp macro="" textlink="">
      <cdr:nvSpPr>
        <cdr:cNvPr id="6" name="テキスト ボックス 1">
          <a:extLst xmlns:a="http://schemas.openxmlformats.org/drawingml/2006/main">
            <a:ext uri="{FF2B5EF4-FFF2-40B4-BE49-F238E27FC236}">
              <a16:creationId xmlns:a16="http://schemas.microsoft.com/office/drawing/2014/main" id="{F958E81E-E5CA-4949-B185-FF9C338DCFA9}"/>
            </a:ext>
          </a:extLst>
        </cdr:cNvPr>
        <cdr:cNvSpPr txBox="1"/>
      </cdr:nvSpPr>
      <cdr:spPr>
        <a:xfrm xmlns:a="http://schemas.openxmlformats.org/drawingml/2006/main">
          <a:off x="454819" y="4104008"/>
          <a:ext cx="4564110" cy="13362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家庭からの</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en-US" altLang="ja-JP" sz="900">
              <a:latin typeface="Century" panose="02040604050505020304" pitchFamily="18" charset="0"/>
            </a:rPr>
            <a:t> </a:t>
          </a:r>
          <a:r>
            <a:rPr kumimoji="1" lang="ja-JP" altLang="en-US" sz="900">
              <a:latin typeface="Century" panose="02040604050505020304" pitchFamily="18" charset="0"/>
            </a:rPr>
            <a:t>排出量は、インベントリの家庭部門、運輸（旅客）部門の自家用乗用車</a:t>
          </a:r>
        </a:p>
        <a:p xmlns:a="http://schemas.openxmlformats.org/drawingml/2006/main">
          <a:pPr>
            <a:lnSpc>
              <a:spcPts val="1100"/>
            </a:lnSpc>
          </a:pPr>
          <a:r>
            <a:rPr kumimoji="1" lang="ja-JP" altLang="en-US" sz="900">
              <a:latin typeface="Century" panose="02040604050505020304" pitchFamily="18" charset="0"/>
            </a:rPr>
            <a:t>　　　</a:t>
          </a:r>
          <a:r>
            <a:rPr kumimoji="1" lang="en-US" altLang="ja-JP" sz="900">
              <a:latin typeface="Century" panose="02040604050505020304" pitchFamily="18" charset="0"/>
            </a:rPr>
            <a:t>(</a:t>
          </a:r>
          <a:r>
            <a:rPr kumimoji="1" lang="ja-JP" altLang="en-US" sz="900">
              <a:latin typeface="Century" panose="02040604050505020304" pitchFamily="18" charset="0"/>
            </a:rPr>
            <a:t>家計寄与分</a:t>
          </a:r>
          <a:r>
            <a:rPr kumimoji="1" lang="en-US" altLang="ja-JP" sz="900">
              <a:latin typeface="Century" panose="02040604050505020304" pitchFamily="18" charset="0"/>
            </a:rPr>
            <a:t>)</a:t>
          </a:r>
          <a:r>
            <a:rPr kumimoji="1" lang="ja-JP" altLang="en-US" sz="900">
              <a:latin typeface="Century" panose="02040604050505020304" pitchFamily="18" charset="0"/>
            </a:rPr>
            <a:t>、廃棄物（一般廃棄物）処理からの排出量及び水道からの排出量を足し</a:t>
          </a:r>
        </a:p>
        <a:p xmlns:a="http://schemas.openxmlformats.org/drawingml/2006/main">
          <a:r>
            <a:rPr kumimoji="1" lang="ja-JP" altLang="en-US" sz="900">
              <a:latin typeface="Century" panose="02040604050505020304" pitchFamily="18" charset="0"/>
            </a:rPr>
            <a:t>        合わせたものである。       </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一般廃棄物は非バイオマス起源（プラスチック等）の焼却による</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en-US" altLang="ja-JP" sz="900">
              <a:latin typeface="Century" panose="02040604050505020304" pitchFamily="18" charset="0"/>
            </a:rPr>
            <a:t> </a:t>
          </a:r>
          <a:r>
            <a:rPr kumimoji="1" lang="ja-JP" altLang="en-US" sz="900">
              <a:latin typeface="Century" panose="02040604050505020304" pitchFamily="18" charset="0"/>
            </a:rPr>
            <a:t>及び廃棄物処理</a:t>
          </a:r>
        </a:p>
        <a:p xmlns:a="http://schemas.openxmlformats.org/drawingml/2006/main">
          <a:pPr>
            <a:lnSpc>
              <a:spcPts val="1100"/>
            </a:lnSpc>
          </a:pPr>
          <a:r>
            <a:rPr kumimoji="1" lang="ja-JP" altLang="en-US" sz="900">
              <a:latin typeface="Century" panose="02040604050505020304" pitchFamily="18" charset="0"/>
            </a:rPr>
            <a:t>　　　施設で使用するエネルギー起源</a:t>
          </a:r>
          <a:r>
            <a:rPr kumimoji="1" lang="en-US" altLang="ja-JP" sz="900">
              <a:latin typeface="Century" panose="02040604050505020304" pitchFamily="18" charset="0"/>
            </a:rPr>
            <a:t>CO</a:t>
          </a:r>
          <a:r>
            <a:rPr kumimoji="1" lang="en-US" altLang="ja-JP" sz="900" baseline="-25000">
              <a:latin typeface="Century" panose="02040604050505020304" pitchFamily="18" charset="0"/>
            </a:rPr>
            <a:t>2</a:t>
          </a:r>
          <a:r>
            <a:rPr kumimoji="1" lang="en-US" altLang="ja-JP" sz="900">
              <a:latin typeface="Century" panose="02040604050505020304" pitchFamily="18" charset="0"/>
            </a:rPr>
            <a:t> </a:t>
          </a:r>
          <a:r>
            <a:rPr kumimoji="1" lang="ja-JP" altLang="en-US" sz="900">
              <a:latin typeface="Century" panose="02040604050505020304" pitchFamily="18" charset="0"/>
            </a:rPr>
            <a:t>のうち、生活系ごみ由来分を推計したものである。</a:t>
          </a:r>
        </a:p>
        <a:p xmlns:a="http://schemas.openxmlformats.org/drawingml/2006/main">
          <a:r>
            <a:rPr kumimoji="1" lang="en-US" altLang="ja-JP" sz="900">
              <a:latin typeface="Century" panose="02040604050505020304" pitchFamily="18" charset="0"/>
            </a:rPr>
            <a:t>※</a:t>
          </a:r>
          <a:r>
            <a:rPr kumimoji="1" lang="ja-JP" altLang="en-US" sz="900">
              <a:latin typeface="Century" panose="02040604050505020304" pitchFamily="18" charset="0"/>
            </a:rPr>
            <a:t>　日本エネルギー経済研究所　計量分析ユニット　家庭原単位マトリックスをもとに、</a:t>
          </a:r>
        </a:p>
        <a:p xmlns:a="http://schemas.openxmlformats.org/drawingml/2006/main">
          <a:r>
            <a:rPr kumimoji="1" lang="ja-JP" altLang="en-US" sz="900">
              <a:latin typeface="Century" panose="02040604050505020304" pitchFamily="18" charset="0"/>
            </a:rPr>
            <a:t>　　　国立環境研究所温室効果ガスインベントリオフィスが作成。</a:t>
          </a:r>
        </a:p>
        <a:p xmlns:a="http://schemas.openxmlformats.org/drawingml/2006/main">
          <a:endParaRPr kumimoji="1" lang="ja-JP" altLang="en-US" sz="1100">
            <a:latin typeface="Century" panose="02040604050505020304" pitchFamily="18" charset="0"/>
          </a:endParaRPr>
        </a:p>
      </cdr:txBody>
    </cdr:sp>
  </cdr:relSizeAnchor>
</c:userShapes>
</file>

<file path=xl/drawings/drawing84.xml><?xml version="1.0" encoding="utf-8"?>
<c:userShapes xmlns:c="http://schemas.openxmlformats.org/drawingml/2006/chart">
  <cdr:relSizeAnchor xmlns:cdr="http://schemas.openxmlformats.org/drawingml/2006/chartDrawing">
    <cdr:from>
      <cdr:x>0</cdr:x>
      <cdr:y>0.11875</cdr:y>
    </cdr:from>
    <cdr:to>
      <cdr:x>0.05793</cdr:x>
      <cdr:y>0.86354</cdr:y>
    </cdr:to>
    <cdr:sp macro="" textlink="">
      <cdr:nvSpPr>
        <cdr:cNvPr id="2" name="テキスト ボックス 1">
          <a:extLst xmlns:a="http://schemas.openxmlformats.org/drawingml/2006/main">
            <a:ext uri="{FF2B5EF4-FFF2-40B4-BE49-F238E27FC236}">
              <a16:creationId xmlns:a16="http://schemas.microsoft.com/office/drawing/2014/main" id="{ABAB5825-4A9F-4404-BDCD-4B66B239687D}"/>
            </a:ext>
          </a:extLst>
        </cdr:cNvPr>
        <cdr:cNvSpPr txBox="1"/>
      </cdr:nvSpPr>
      <cdr:spPr>
        <a:xfrm xmlns:a="http://schemas.openxmlformats.org/drawingml/2006/main" rot="16200000">
          <a:off x="-1444496" y="1974979"/>
          <a:ext cx="3327142" cy="438150"/>
        </a:xfrm>
        <a:prstGeom xmlns:a="http://schemas.openxmlformats.org/drawingml/2006/main" prst="rect">
          <a:avLst/>
        </a:prstGeom>
      </cdr:spPr>
      <cdr:txBody>
        <a:bodyPr xmlns:a="http://schemas.openxmlformats.org/drawingml/2006/main" wrap="square" rtlCol="0" anchor="ctr">
          <a:noAutofit/>
        </a:bodyPr>
        <a:lstStyle xmlns:a="http://schemas.openxmlformats.org/drawingml/2006/main"/>
        <a:p xmlns:a="http://schemas.openxmlformats.org/drawingml/2006/main">
          <a:pPr algn="ctr"/>
          <a:r>
            <a:rPr lang="ja-JP" altLang="en-US" sz="1200"/>
            <a:t>家庭からの</a:t>
          </a:r>
          <a:r>
            <a:rPr lang="en-US" altLang="ja-JP" sz="1200"/>
            <a:t>CO</a:t>
          </a:r>
          <a:r>
            <a:rPr lang="en-US" altLang="ja-JP" sz="1200" baseline="-25000"/>
            <a:t>2</a:t>
          </a:r>
          <a:r>
            <a:rPr lang="en-US" altLang="ja-JP" sz="1200"/>
            <a:t> </a:t>
          </a:r>
          <a:r>
            <a:rPr lang="ja-JP" altLang="en-US" sz="1200"/>
            <a:t>排出量 （</a:t>
          </a:r>
          <a:r>
            <a:rPr lang="en-US" altLang="ja-JP" sz="1200"/>
            <a:t>kg</a:t>
          </a:r>
          <a:r>
            <a:rPr lang="en-US" altLang="ja-JP" sz="1200" baseline="0"/>
            <a:t> </a:t>
          </a:r>
          <a:r>
            <a:rPr lang="en-US" altLang="ja-JP" sz="1200"/>
            <a:t>CO</a:t>
          </a:r>
          <a:r>
            <a:rPr lang="en-US" altLang="ja-JP" sz="1200" baseline="-25000"/>
            <a:t>2 </a:t>
          </a:r>
          <a:r>
            <a:rPr lang="en-US" altLang="ja-JP" sz="1200"/>
            <a:t>/</a:t>
          </a:r>
          <a:r>
            <a:rPr lang="ja-JP" altLang="en-US" sz="1200"/>
            <a:t>人）</a:t>
          </a:r>
        </a:p>
      </cdr:txBody>
    </cdr:sp>
  </cdr:relSizeAnchor>
  <cdr:relSizeAnchor xmlns:cdr="http://schemas.openxmlformats.org/drawingml/2006/chartDrawing">
    <cdr:from>
      <cdr:x>0.44582</cdr:x>
      <cdr:y>0.90664</cdr:y>
    </cdr:from>
    <cdr:to>
      <cdr:x>0.54636</cdr:x>
      <cdr:y>0.97125</cdr:y>
    </cdr:to>
    <cdr:sp macro="" textlink="">
      <cdr:nvSpPr>
        <cdr:cNvPr id="3" name="テキスト ボックス 1">
          <a:extLst xmlns:a="http://schemas.openxmlformats.org/drawingml/2006/main">
            <a:ext uri="{FF2B5EF4-FFF2-40B4-BE49-F238E27FC236}">
              <a16:creationId xmlns:a16="http://schemas.microsoft.com/office/drawing/2014/main" id="{88CC166A-E98A-4D3F-BECC-CE23184CC52B}"/>
            </a:ext>
          </a:extLst>
        </cdr:cNvPr>
        <cdr:cNvSpPr txBox="1"/>
      </cdr:nvSpPr>
      <cdr:spPr>
        <a:xfrm xmlns:a="http://schemas.openxmlformats.org/drawingml/2006/main">
          <a:off x="3209925" y="4895850"/>
          <a:ext cx="723900" cy="348917"/>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（年度）</a:t>
          </a:r>
        </a:p>
      </cdr:txBody>
    </cdr:sp>
  </cdr:relSizeAnchor>
</c:userShapes>
</file>

<file path=xl/drawings/drawing85.xml><?xml version="1.0" encoding="utf-8"?>
<c:userShapes xmlns:c="http://schemas.openxmlformats.org/drawingml/2006/chart">
  <cdr:relSizeAnchor xmlns:cdr="http://schemas.openxmlformats.org/drawingml/2006/chartDrawing">
    <cdr:from>
      <cdr:x>0.34425</cdr:x>
      <cdr:y>0.37261</cdr:y>
    </cdr:from>
    <cdr:to>
      <cdr:x>0.65111</cdr:x>
      <cdr:y>0.48986</cdr:y>
    </cdr:to>
    <cdr:sp macro="" textlink="">
      <cdr:nvSpPr>
        <cdr:cNvPr id="195585" name="Text Box 1">
          <a:extLst xmlns:a="http://schemas.openxmlformats.org/drawingml/2006/main">
            <a:ext uri="{FF2B5EF4-FFF2-40B4-BE49-F238E27FC236}">
              <a16:creationId xmlns:a16="http://schemas.microsoft.com/office/drawing/2014/main" id="{4C2B8FD7-6B70-4F9F-9431-1B4FD88A4422}"/>
            </a:ext>
          </a:extLst>
        </cdr:cNvPr>
        <cdr:cNvSpPr txBox="1">
          <a:spLocks xmlns:a="http://schemas.openxmlformats.org/drawingml/2006/main" noChangeArrowheads="1"/>
        </cdr:cNvSpPr>
      </cdr:nvSpPr>
      <cdr:spPr bwMode="auto">
        <a:xfrm xmlns:a="http://schemas.openxmlformats.org/drawingml/2006/main">
          <a:off x="1996090" y="2306952"/>
          <a:ext cx="1779280" cy="72592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r>
            <a:rPr lang="en-US" altLang="ja-JP" sz="1100" b="0" i="0">
              <a:effectLst/>
              <a:latin typeface="+mn-lt"/>
              <a:ea typeface="+mn-ea"/>
              <a:cs typeface="+mn-cs"/>
            </a:rPr>
            <a:t>CO</a:t>
          </a:r>
          <a:r>
            <a:rPr lang="en-US" altLang="ja-JP" sz="1100" b="0" i="0" baseline="-25000">
              <a:effectLst/>
              <a:latin typeface="+mn-lt"/>
              <a:ea typeface="+mn-ea"/>
              <a:cs typeface="+mn-cs"/>
            </a:rPr>
            <a:t>2</a:t>
          </a:r>
          <a:r>
            <a:rPr lang="en-US" altLang="ja-JP" sz="1100" b="0" i="0">
              <a:effectLst/>
              <a:latin typeface="+mn-lt"/>
              <a:ea typeface="+mn-ea"/>
              <a:cs typeface="+mn-cs"/>
            </a:rPr>
            <a:t> emissions per capita</a:t>
          </a:r>
          <a:endParaRPr lang="ja-JP" altLang="ja-JP">
            <a:effectLst/>
          </a:endParaRPr>
        </a:p>
        <a:p xmlns:a="http://schemas.openxmlformats.org/drawingml/2006/main">
          <a:pPr algn="ctr" rtl="0"/>
          <a:endParaRPr lang="en-US" altLang="ja-JP" sz="1400" b="0" i="0" baseline="0">
            <a:effectLst/>
            <a:latin typeface="+mn-lt"/>
            <a:ea typeface="+mn-ea"/>
            <a:cs typeface="+mn-cs"/>
          </a:endParaRPr>
        </a:p>
        <a:p xmlns:a="http://schemas.openxmlformats.org/drawingml/2006/main">
          <a:pPr algn="ctr" rtl="0"/>
          <a:r>
            <a:rPr lang="en-US" altLang="ja-JP" sz="1100" b="0" i="0">
              <a:effectLst/>
              <a:latin typeface="+mn-lt"/>
              <a:ea typeface="+mn-ea"/>
              <a:cs typeface="+mn-cs"/>
            </a:rPr>
            <a:t> [kg CO</a:t>
          </a:r>
          <a:r>
            <a:rPr lang="en-US" altLang="ja-JP" sz="1100" b="0" i="0" baseline="-25000">
              <a:effectLst/>
              <a:latin typeface="+mn-lt"/>
              <a:ea typeface="+mn-ea"/>
              <a:cs typeface="+mn-cs"/>
            </a:rPr>
            <a:t>2</a:t>
          </a:r>
          <a:r>
            <a:rPr lang="en-US" altLang="ja-JP" sz="1100" b="0" i="0">
              <a:effectLst/>
              <a:latin typeface="+mn-lt"/>
              <a:ea typeface="+mn-ea"/>
              <a:cs typeface="+mn-cs"/>
            </a:rPr>
            <a:t>/capita]</a:t>
          </a:r>
          <a:endParaRPr lang="ja-JP" altLang="ja-JP">
            <a:effectLst/>
          </a:endParaRPr>
        </a:p>
      </cdr:txBody>
    </cdr:sp>
  </cdr:relSizeAnchor>
  <cdr:relSizeAnchor xmlns:cdr="http://schemas.openxmlformats.org/drawingml/2006/chartDrawing">
    <cdr:from>
      <cdr:x>0.0236</cdr:x>
      <cdr:y>0.72085</cdr:y>
    </cdr:from>
    <cdr:to>
      <cdr:x>0.99031</cdr:x>
      <cdr:y>0.99231</cdr:y>
    </cdr:to>
    <cdr:sp macro="" textlink="">
      <cdr:nvSpPr>
        <cdr:cNvPr id="195589" name="Text Box 5">
          <a:extLst xmlns:a="http://schemas.openxmlformats.org/drawingml/2006/main">
            <a:ext uri="{FF2B5EF4-FFF2-40B4-BE49-F238E27FC236}">
              <a16:creationId xmlns:a16="http://schemas.microsoft.com/office/drawing/2014/main" id="{4F93FC33-077B-4B75-9E0A-EA23800386BD}"/>
            </a:ext>
          </a:extLst>
        </cdr:cNvPr>
        <cdr:cNvSpPr txBox="1">
          <a:spLocks xmlns:a="http://schemas.openxmlformats.org/drawingml/2006/main" noChangeArrowheads="1"/>
        </cdr:cNvSpPr>
      </cdr:nvSpPr>
      <cdr:spPr bwMode="auto">
        <a:xfrm xmlns:a="http://schemas.openxmlformats.org/drawingml/2006/main">
          <a:off x="136841" y="4462968"/>
          <a:ext cx="5605317" cy="168065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rtl="0"/>
          <a:r>
            <a:rPr lang="en-US" altLang="ja-JP" sz="1100" b="0" i="0">
              <a:effectLst/>
              <a:latin typeface="+mn-lt"/>
              <a:ea typeface="+mn-ea"/>
              <a:cs typeface="+mn-cs"/>
            </a:rPr>
            <a:t>*</a:t>
          </a:r>
          <a:r>
            <a:rPr lang="ja-JP" altLang="ja-JP" sz="1100" b="0" i="0" baseline="0">
              <a:effectLst/>
              <a:latin typeface="+mn-lt"/>
              <a:ea typeface="+mn-ea"/>
              <a:cs typeface="+mn-cs"/>
            </a:rPr>
            <a:t> </a:t>
          </a:r>
          <a:r>
            <a:rPr lang="en-US" altLang="ja-JP" sz="1100">
              <a:effectLst/>
              <a:latin typeface="+mn-lt"/>
              <a:ea typeface="+mn-ea"/>
              <a:cs typeface="+mn-cs"/>
            </a:rPr>
            <a:t>Household CO</a:t>
          </a:r>
          <a:r>
            <a:rPr lang="en-US" altLang="ja-JP" sz="1100" baseline="-25000">
              <a:effectLst/>
              <a:latin typeface="+mn-lt"/>
              <a:ea typeface="+mn-ea"/>
              <a:cs typeface="+mn-cs"/>
            </a:rPr>
            <a:t>2</a:t>
          </a:r>
          <a:r>
            <a:rPr lang="en-US" altLang="ja-JP" sz="1100">
              <a:effectLst/>
              <a:latin typeface="+mn-lt"/>
              <a:ea typeface="+mn-ea"/>
              <a:cs typeface="+mn-cs"/>
            </a:rPr>
            <a:t> emissions are the sum of emissions from relevant GHG inventory categories (the residential sector, household use car, municipal solid waste), and emissions from tap water.</a:t>
          </a:r>
          <a:endParaRPr lang="ja-JP" altLang="ja-JP" sz="900">
            <a:effectLst/>
          </a:endParaRPr>
        </a:p>
        <a:p xmlns:a="http://schemas.openxmlformats.org/drawingml/2006/main">
          <a:pPr rtl="0"/>
          <a:r>
            <a:rPr lang="en-US" altLang="ja-JP" sz="1100" b="0" i="0">
              <a:effectLst/>
              <a:latin typeface="+mn-lt"/>
              <a:ea typeface="+mn-ea"/>
              <a:cs typeface="+mn-cs"/>
            </a:rPr>
            <a:t>*</a:t>
          </a:r>
          <a:r>
            <a:rPr lang="ja-JP" altLang="ja-JP" sz="1100" b="0" i="0" baseline="0">
              <a:effectLst/>
              <a:latin typeface="+mn-lt"/>
              <a:ea typeface="+mn-ea"/>
              <a:cs typeface="+mn-cs"/>
            </a:rPr>
            <a:t> </a:t>
          </a:r>
          <a:r>
            <a:rPr lang="en-US" altLang="ja-JP" sz="1100">
              <a:effectLst/>
              <a:latin typeface="+mn-lt"/>
              <a:ea typeface="+mn-ea"/>
              <a:cs typeface="+mn-cs"/>
            </a:rPr>
            <a:t>CO</a:t>
          </a:r>
          <a:r>
            <a:rPr lang="en-US" altLang="ja-JP" sz="1100" baseline="-25000">
              <a:effectLst/>
              <a:latin typeface="+mn-lt"/>
              <a:ea typeface="+mn-ea"/>
              <a:cs typeface="+mn-cs"/>
            </a:rPr>
            <a:t>2</a:t>
          </a:r>
          <a:r>
            <a:rPr lang="en-US" altLang="ja-JP" sz="1100">
              <a:effectLst/>
              <a:latin typeface="+mn-lt"/>
              <a:ea typeface="+mn-ea"/>
              <a:cs typeface="+mn-cs"/>
            </a:rPr>
            <a:t> emissions from electricity</a:t>
          </a:r>
          <a:r>
            <a:rPr lang="en-US" altLang="ja-JP" sz="1100" baseline="0">
              <a:effectLst/>
              <a:latin typeface="+mn-lt"/>
              <a:ea typeface="+mn-ea"/>
              <a:cs typeface="+mn-cs"/>
            </a:rPr>
            <a:t> and heat are derived from the electricity and heat purchased from the electricity companies etc. The emissions do not include those from private power generation.  </a:t>
          </a:r>
          <a:r>
            <a:rPr lang="en-US" altLang="ja-JP" sz="1100">
              <a:effectLst/>
              <a:latin typeface="+mn-lt"/>
              <a:ea typeface="+mn-ea"/>
              <a:cs typeface="+mn-cs"/>
            </a:rPr>
            <a:t> </a:t>
          </a:r>
          <a:endParaRPr lang="ja-JP" altLang="ja-JP" sz="900">
            <a:effectLst/>
          </a:endParaRPr>
        </a:p>
        <a:p xmlns:a="http://schemas.openxmlformats.org/drawingml/2006/main">
          <a:pPr rtl="0"/>
          <a:r>
            <a:rPr lang="en-US" altLang="ja-JP" sz="1100" b="0" i="0">
              <a:effectLst/>
              <a:latin typeface="+mn-lt"/>
              <a:ea typeface="+mn-ea"/>
              <a:cs typeface="+mn-cs"/>
            </a:rPr>
            <a:t>* </a:t>
          </a:r>
          <a:r>
            <a:rPr lang="en-US" altLang="ja-JP" sz="1100">
              <a:effectLst/>
              <a:latin typeface="+mn-lt"/>
              <a:ea typeface="+mn-ea"/>
              <a:cs typeface="+mn-cs"/>
            </a:rPr>
            <a:t>CO</a:t>
          </a:r>
          <a:r>
            <a:rPr lang="en-US" altLang="ja-JP" sz="1100" baseline="-25000">
              <a:effectLst/>
              <a:latin typeface="+mn-lt"/>
              <a:ea typeface="+mn-ea"/>
              <a:cs typeface="+mn-cs"/>
            </a:rPr>
            <a:t>2</a:t>
          </a:r>
          <a:r>
            <a:rPr lang="en-US" altLang="ja-JP" sz="1100">
              <a:effectLst/>
              <a:latin typeface="+mn-lt"/>
              <a:ea typeface="+mn-ea"/>
              <a:cs typeface="+mn-cs"/>
            </a:rPr>
            <a:t> emissions from municipal solid waste are an estimation of household related emissions, out of the emissions from waste incineration of non-biomass waste (e.g., plastics) and from the energy use at waste disposal and treatment facilities.</a:t>
          </a:r>
          <a:r>
            <a:rPr lang="ja-JP" altLang="ja-JP" sz="1100" b="0" i="0">
              <a:effectLst/>
              <a:latin typeface="+mn-lt"/>
              <a:ea typeface="+mn-ea"/>
              <a:cs typeface="+mn-cs"/>
            </a:rPr>
            <a:t>　　　</a:t>
          </a:r>
          <a:endParaRPr lang="ja-JP" altLang="ja-JP" sz="900">
            <a:effectLst/>
          </a:endParaRPr>
        </a:p>
        <a:p xmlns:a="http://schemas.openxmlformats.org/drawingml/2006/main">
          <a:pPr rtl="0"/>
          <a:r>
            <a:rPr lang="en-US" altLang="ja-JP" sz="1100" b="0" i="0">
              <a:effectLst/>
              <a:latin typeface="+mn-lt"/>
              <a:ea typeface="+mn-ea"/>
              <a:cs typeface="+mn-cs"/>
            </a:rPr>
            <a:t>*</a:t>
          </a:r>
          <a:r>
            <a:rPr lang="ja-JP" altLang="ja-JP" sz="1100" b="0" i="0" baseline="0">
              <a:effectLst/>
              <a:latin typeface="+mn-lt"/>
              <a:ea typeface="+mn-ea"/>
              <a:cs typeface="+mn-cs"/>
            </a:rPr>
            <a:t> </a:t>
          </a:r>
          <a:r>
            <a:rPr lang="en-US" altLang="ja-JP" sz="1100">
              <a:effectLst/>
              <a:latin typeface="+mn-lt"/>
              <a:ea typeface="+mn-ea"/>
              <a:cs typeface="+mn-cs"/>
            </a:rPr>
            <a:t>CO</a:t>
          </a:r>
          <a:r>
            <a:rPr lang="en-US" altLang="ja-JP" sz="1100" baseline="-25000">
              <a:effectLst/>
              <a:latin typeface="+mn-lt"/>
              <a:ea typeface="+mn-ea"/>
              <a:cs typeface="+mn-cs"/>
            </a:rPr>
            <a:t>2</a:t>
          </a:r>
          <a:r>
            <a:rPr lang="en-US" altLang="ja-JP" sz="1100">
              <a:effectLst/>
              <a:latin typeface="+mn-lt"/>
              <a:ea typeface="+mn-ea"/>
              <a:cs typeface="+mn-cs"/>
            </a:rPr>
            <a:t> emissions from water and waste water are an estimation of household related</a:t>
          </a:r>
          <a:r>
            <a:rPr lang="en-US" altLang="ja-JP" sz="1100" baseline="0">
              <a:effectLst/>
              <a:latin typeface="+mn-lt"/>
              <a:ea typeface="+mn-ea"/>
              <a:cs typeface="+mn-cs"/>
            </a:rPr>
            <a:t> </a:t>
          </a:r>
          <a:r>
            <a:rPr lang="en-US" altLang="ja-JP" sz="1100">
              <a:effectLst/>
              <a:latin typeface="+mn-lt"/>
              <a:ea typeface="+mn-ea"/>
              <a:cs typeface="+mn-cs"/>
            </a:rPr>
            <a:t>missions from the water treatment facilities.</a:t>
          </a:r>
          <a:r>
            <a:rPr lang="ja-JP" altLang="ja-JP" sz="1100" b="0" i="0">
              <a:effectLst/>
              <a:latin typeface="+mn-lt"/>
              <a:ea typeface="+mn-ea"/>
              <a:cs typeface="+mn-cs"/>
            </a:rPr>
            <a:t>　</a:t>
          </a:r>
          <a:endParaRPr lang="ja-JP" altLang="ja-JP" sz="900">
            <a:effectLst/>
          </a:endParaRPr>
        </a:p>
      </cdr:txBody>
    </cdr:sp>
  </cdr:relSizeAnchor>
  <cdr:relSizeAnchor xmlns:cdr="http://schemas.openxmlformats.org/drawingml/2006/chartDrawing">
    <cdr:from>
      <cdr:x>0.08154</cdr:x>
      <cdr:y>0.00748</cdr:y>
    </cdr:from>
    <cdr:to>
      <cdr:x>0.99781</cdr:x>
      <cdr:y>0.09111</cdr:y>
    </cdr:to>
    <cdr:sp macro="" textlink="">
      <cdr:nvSpPr>
        <cdr:cNvPr id="3" name="テキスト ボックス 2">
          <a:extLst xmlns:a="http://schemas.openxmlformats.org/drawingml/2006/main">
            <a:ext uri="{FF2B5EF4-FFF2-40B4-BE49-F238E27FC236}">
              <a16:creationId xmlns:a16="http://schemas.microsoft.com/office/drawing/2014/main" id="{78C88E71-1C98-4295-B827-E23C304040CF}"/>
            </a:ext>
          </a:extLst>
        </cdr:cNvPr>
        <cdr:cNvSpPr txBox="1"/>
      </cdr:nvSpPr>
      <cdr:spPr>
        <a:xfrm xmlns:a="http://schemas.openxmlformats.org/drawingml/2006/main">
          <a:off x="442913" y="40481"/>
          <a:ext cx="4976812" cy="4524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en-US" altLang="ja-JP" sz="1800" b="1" i="0" baseline="0">
              <a:effectLst/>
              <a:latin typeface="Times New Roman" panose="02020603050405020304" pitchFamily="18" charset="0"/>
              <a:cs typeface="Times New Roman" panose="02020603050405020304" pitchFamily="18" charset="0"/>
            </a:rPr>
            <a:t>CO</a:t>
          </a:r>
          <a:r>
            <a:rPr lang="en-US" altLang="ja-JP" sz="1800" b="1" i="0" baseline="-25000">
              <a:effectLst/>
              <a:latin typeface="Times New Roman" panose="02020603050405020304" pitchFamily="18" charset="0"/>
              <a:cs typeface="Times New Roman" panose="02020603050405020304" pitchFamily="18" charset="0"/>
            </a:rPr>
            <a:t>2</a:t>
          </a:r>
          <a:r>
            <a:rPr lang="en-US" altLang="ja-JP" sz="1800" b="1" i="0" baseline="0">
              <a:effectLst/>
              <a:latin typeface="Times New Roman" panose="02020603050405020304" pitchFamily="18" charset="0"/>
              <a:cs typeface="Times New Roman" panose="02020603050405020304" pitchFamily="18" charset="0"/>
            </a:rPr>
            <a:t> emissions per capita </a:t>
          </a:r>
          <a:r>
            <a:rPr lang="en-US" altLang="ja-JP" sz="1800" b="1" i="0" baseline="0">
              <a:effectLst/>
              <a:latin typeface="Times New Roman" panose="02020603050405020304" pitchFamily="18" charset="0"/>
              <a:ea typeface="+mn-ea"/>
              <a:cs typeface="Times New Roman" panose="02020603050405020304" pitchFamily="18" charset="0"/>
            </a:rPr>
            <a:t>(by fuel type) in FY2017</a:t>
          </a:r>
          <a:endParaRPr lang="ja-JP" altLang="ja-JP" sz="1800" b="1">
            <a:effectLst/>
            <a:latin typeface="Times New Roman" panose="02020603050405020304" pitchFamily="18" charset="0"/>
            <a:cs typeface="Times New Roman" panose="02020603050405020304" pitchFamily="18" charset="0"/>
          </a:endParaRPr>
        </a:p>
        <a:p xmlns:a="http://schemas.openxmlformats.org/drawingml/2006/main">
          <a:endParaRPr lang="ja-JP" altLang="en-US" sz="1100">
            <a:latin typeface="Times New Roman" panose="02020603050405020304" pitchFamily="18" charset="0"/>
            <a:cs typeface="Times New Roman" panose="02020603050405020304" pitchFamily="18" charset="0"/>
          </a:endParaRPr>
        </a:p>
      </cdr:txBody>
    </cdr:sp>
  </cdr:relSizeAnchor>
</c:userShapes>
</file>

<file path=xl/drawings/drawing86.xml><?xml version="1.0" encoding="utf-8"?>
<c:userShapes xmlns:c="http://schemas.openxmlformats.org/drawingml/2006/chart">
  <cdr:relSizeAnchor xmlns:cdr="http://schemas.openxmlformats.org/drawingml/2006/chartDrawing">
    <cdr:from>
      <cdr:x>0.36124</cdr:x>
      <cdr:y>0.37903</cdr:y>
    </cdr:from>
    <cdr:to>
      <cdr:x>0.651</cdr:x>
      <cdr:y>0.50636</cdr:y>
    </cdr:to>
    <cdr:sp macro="" textlink="">
      <cdr:nvSpPr>
        <cdr:cNvPr id="231425" name="Text Box 1">
          <a:extLst xmlns:a="http://schemas.openxmlformats.org/drawingml/2006/main">
            <a:ext uri="{FF2B5EF4-FFF2-40B4-BE49-F238E27FC236}">
              <a16:creationId xmlns:a16="http://schemas.microsoft.com/office/drawing/2014/main" id="{28AB1295-B58F-4870-A1C0-C3AD143F8B55}"/>
            </a:ext>
          </a:extLst>
        </cdr:cNvPr>
        <cdr:cNvSpPr txBox="1">
          <a:spLocks xmlns:a="http://schemas.openxmlformats.org/drawingml/2006/main" noChangeArrowheads="1"/>
        </cdr:cNvSpPr>
      </cdr:nvSpPr>
      <cdr:spPr bwMode="auto">
        <a:xfrm xmlns:a="http://schemas.openxmlformats.org/drawingml/2006/main">
          <a:off x="2085985" y="2265467"/>
          <a:ext cx="1673228" cy="76103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r>
            <a:rPr lang="en-US" altLang="ja-JP" sz="1100" b="0" i="0">
              <a:effectLst/>
              <a:latin typeface="+mn-lt"/>
              <a:ea typeface="+mn-ea"/>
              <a:cs typeface="+mn-cs"/>
            </a:rPr>
            <a:t>CO</a:t>
          </a:r>
          <a:r>
            <a:rPr lang="en-US" altLang="ja-JP" sz="1100" b="0" i="0" baseline="-25000">
              <a:effectLst/>
              <a:latin typeface="+mn-lt"/>
              <a:ea typeface="+mn-ea"/>
              <a:cs typeface="+mn-cs"/>
            </a:rPr>
            <a:t>2</a:t>
          </a:r>
          <a:r>
            <a:rPr lang="en-US" altLang="ja-JP" sz="1100" b="0" i="0">
              <a:effectLst/>
              <a:latin typeface="+mn-lt"/>
              <a:ea typeface="+mn-ea"/>
              <a:cs typeface="+mn-cs"/>
            </a:rPr>
            <a:t> emissions per capita</a:t>
          </a:r>
          <a:endParaRPr lang="ja-JP" altLang="ja-JP">
            <a:effectLst/>
          </a:endParaRPr>
        </a:p>
        <a:p xmlns:a="http://schemas.openxmlformats.org/drawingml/2006/main">
          <a:pPr algn="ctr" rtl="0"/>
          <a:r>
            <a:rPr lang="en-US" altLang="ja-JP" sz="1400" b="0" i="0">
              <a:effectLst/>
              <a:latin typeface="+mn-lt"/>
              <a:ea typeface="+mn-ea"/>
              <a:cs typeface="+mn-cs"/>
            </a:rPr>
            <a:t> </a:t>
          </a:r>
        </a:p>
        <a:p xmlns:a="http://schemas.openxmlformats.org/drawingml/2006/main">
          <a:pPr algn="ctr" rtl="0"/>
          <a:r>
            <a:rPr lang="en-US" altLang="ja-JP" sz="1100" b="0" i="0">
              <a:effectLst/>
              <a:latin typeface="+mn-lt"/>
              <a:ea typeface="+mn-ea"/>
              <a:cs typeface="+mn-cs"/>
            </a:rPr>
            <a:t>[kg CO</a:t>
          </a:r>
          <a:r>
            <a:rPr lang="en-US" altLang="ja-JP" sz="1100" b="0" i="0" baseline="-25000">
              <a:effectLst/>
              <a:latin typeface="+mn-lt"/>
              <a:ea typeface="+mn-ea"/>
              <a:cs typeface="+mn-cs"/>
            </a:rPr>
            <a:t>2</a:t>
          </a:r>
          <a:r>
            <a:rPr lang="en-US" altLang="ja-JP" sz="1100" b="0" i="0">
              <a:effectLst/>
              <a:latin typeface="+mn-lt"/>
              <a:ea typeface="+mn-ea"/>
              <a:cs typeface="+mn-cs"/>
            </a:rPr>
            <a:t>/capita</a:t>
          </a:r>
          <a:r>
            <a:rPr lang="ja-JP" altLang="ja-JP" sz="1100" b="0" i="0">
              <a:effectLst/>
              <a:latin typeface="+mn-lt"/>
              <a:ea typeface="+mn-ea"/>
              <a:cs typeface="+mn-cs"/>
            </a:rPr>
            <a:t>］</a:t>
          </a:r>
          <a:endParaRPr lang="ja-JP" altLang="ja-JP">
            <a:effectLst/>
          </a:endParaRPr>
        </a:p>
      </cdr:txBody>
    </cdr:sp>
  </cdr:relSizeAnchor>
  <cdr:relSizeAnchor xmlns:cdr="http://schemas.openxmlformats.org/drawingml/2006/chartDrawing">
    <cdr:from>
      <cdr:x>0.04969</cdr:x>
      <cdr:y>0.00996</cdr:y>
    </cdr:from>
    <cdr:to>
      <cdr:x>0.91959</cdr:x>
      <cdr:y>0.0663</cdr:y>
    </cdr:to>
    <cdr:sp macro="" textlink="">
      <cdr:nvSpPr>
        <cdr:cNvPr id="4" name="テキスト ボックス 1">
          <a:extLst xmlns:a="http://schemas.openxmlformats.org/drawingml/2006/main">
            <a:ext uri="{FF2B5EF4-FFF2-40B4-BE49-F238E27FC236}">
              <a16:creationId xmlns:a16="http://schemas.microsoft.com/office/drawing/2014/main" id="{D5E5FFC3-892D-43C5-BEDC-7FA66480CFA6}"/>
            </a:ext>
          </a:extLst>
        </cdr:cNvPr>
        <cdr:cNvSpPr txBox="1"/>
      </cdr:nvSpPr>
      <cdr:spPr>
        <a:xfrm xmlns:a="http://schemas.openxmlformats.org/drawingml/2006/main">
          <a:off x="286960" y="59531"/>
          <a:ext cx="5023227" cy="33674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rtl="0" eaLnBrk="1" fontAlgn="auto" latinLnBrk="0" hangingPunct="1"/>
          <a:r>
            <a:rPr lang="en-US" altLang="ja-JP" sz="1800" b="1" i="0" baseline="0">
              <a:effectLst/>
              <a:latin typeface="Times New Roman" panose="02020603050405020304" pitchFamily="18" charset="0"/>
              <a:ea typeface="+mn-ea"/>
              <a:cs typeface="Times New Roman" panose="02020603050405020304" pitchFamily="18" charset="0"/>
            </a:rPr>
            <a:t>CO</a:t>
          </a:r>
          <a:r>
            <a:rPr lang="en-US" altLang="ja-JP" sz="1800" b="1" i="0" baseline="-25000">
              <a:effectLst/>
              <a:latin typeface="Times New Roman" panose="02020603050405020304" pitchFamily="18" charset="0"/>
              <a:ea typeface="+mn-ea"/>
              <a:cs typeface="Times New Roman" panose="02020603050405020304" pitchFamily="18" charset="0"/>
            </a:rPr>
            <a:t>2</a:t>
          </a:r>
          <a:r>
            <a:rPr lang="en-US" altLang="ja-JP" sz="1800" b="1" i="0" baseline="0">
              <a:effectLst/>
              <a:latin typeface="Times New Roman" panose="02020603050405020304" pitchFamily="18" charset="0"/>
              <a:ea typeface="+mn-ea"/>
              <a:cs typeface="Times New Roman" panose="02020603050405020304" pitchFamily="18" charset="0"/>
            </a:rPr>
            <a:t> emissions per capita (by purpose) in FY2017</a:t>
          </a:r>
          <a:endParaRPr lang="ja-JP" altLang="ja-JP" sz="2800">
            <a:effectLst/>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0.01</cdr:x>
      <cdr:y>0.73824</cdr:y>
    </cdr:from>
    <cdr:to>
      <cdr:x>0.99231</cdr:x>
      <cdr:y>0.98569</cdr:y>
    </cdr:to>
    <cdr:sp macro="" textlink="">
      <cdr:nvSpPr>
        <cdr:cNvPr id="6" name="テキスト ボックス 1">
          <a:extLst xmlns:a="http://schemas.openxmlformats.org/drawingml/2006/main">
            <a:ext uri="{FF2B5EF4-FFF2-40B4-BE49-F238E27FC236}">
              <a16:creationId xmlns:a16="http://schemas.microsoft.com/office/drawing/2014/main" id="{0DD1C07C-6ADB-4118-A640-2241A7AFC57F}"/>
            </a:ext>
          </a:extLst>
        </cdr:cNvPr>
        <cdr:cNvSpPr txBox="1"/>
      </cdr:nvSpPr>
      <cdr:spPr>
        <a:xfrm xmlns:a="http://schemas.openxmlformats.org/drawingml/2006/main">
          <a:off x="59352" y="4298155"/>
          <a:ext cx="5830203" cy="144065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altLang="ja-JP" sz="1100" b="0" i="0">
              <a:solidFill>
                <a:schemeClr val="tx1"/>
              </a:solidFill>
              <a:effectLst/>
              <a:latin typeface="+mn-lt"/>
              <a:ea typeface="+mn-ea"/>
              <a:cs typeface="+mn-cs"/>
            </a:rPr>
            <a:t>*</a:t>
          </a:r>
          <a:r>
            <a:rPr lang="ja-JP" altLang="ja-JP" sz="1100" b="0" i="0" baseline="0">
              <a:solidFill>
                <a:schemeClr val="tx1"/>
              </a:solidFill>
              <a:effectLst/>
              <a:latin typeface="+mn-lt"/>
              <a:ea typeface="+mn-ea"/>
              <a:cs typeface="+mn-cs"/>
            </a:rPr>
            <a:t> </a:t>
          </a:r>
          <a:r>
            <a:rPr lang="en-US" altLang="ja-JP" sz="1100">
              <a:solidFill>
                <a:schemeClr val="tx1"/>
              </a:solidFill>
              <a:effectLst/>
              <a:latin typeface="+mn-lt"/>
              <a:ea typeface="+mn-ea"/>
              <a:cs typeface="+mn-cs"/>
            </a:rPr>
            <a:t>Household CO</a:t>
          </a:r>
          <a:r>
            <a:rPr lang="en-US" altLang="ja-JP" sz="1100" baseline="-25000">
              <a:solidFill>
                <a:schemeClr val="tx1"/>
              </a:solidFill>
              <a:effectLst/>
              <a:latin typeface="+mn-lt"/>
              <a:ea typeface="+mn-ea"/>
              <a:cs typeface="+mn-cs"/>
            </a:rPr>
            <a:t>2</a:t>
          </a:r>
          <a:r>
            <a:rPr lang="en-US" altLang="ja-JP" sz="1100">
              <a:solidFill>
                <a:schemeClr val="tx1"/>
              </a:solidFill>
              <a:effectLst/>
              <a:latin typeface="+mn-lt"/>
              <a:ea typeface="+mn-ea"/>
              <a:cs typeface="+mn-cs"/>
            </a:rPr>
            <a:t> emissions are the sum of emissions from relevant GHG inventory categories  (the residential sector, household use car, municipal solid waste), and emissions from tap water.</a:t>
          </a:r>
          <a:endParaRPr lang="ja-JP" altLang="ja-JP" sz="900">
            <a:effectLst/>
          </a:endParaRPr>
        </a:p>
        <a:p xmlns:a="http://schemas.openxmlformats.org/drawingml/2006/main">
          <a:pPr rtl="0"/>
          <a:r>
            <a:rPr lang="en-US" altLang="ja-JP" sz="1100" b="0" i="0">
              <a:solidFill>
                <a:schemeClr val="tx1"/>
              </a:solidFill>
              <a:effectLst/>
              <a:latin typeface="+mn-lt"/>
              <a:ea typeface="+mn-ea"/>
              <a:cs typeface="+mn-cs"/>
            </a:rPr>
            <a:t>* </a:t>
          </a:r>
          <a:r>
            <a:rPr lang="en-US" altLang="ja-JP" sz="1100">
              <a:solidFill>
                <a:schemeClr val="tx1"/>
              </a:solidFill>
              <a:effectLst/>
              <a:latin typeface="+mn-lt"/>
              <a:ea typeface="+mn-ea"/>
              <a:cs typeface="+mn-cs"/>
            </a:rPr>
            <a:t>CO</a:t>
          </a:r>
          <a:r>
            <a:rPr lang="en-US" altLang="ja-JP" sz="1100" baseline="-25000">
              <a:solidFill>
                <a:schemeClr val="tx1"/>
              </a:solidFill>
              <a:effectLst/>
              <a:latin typeface="+mn-lt"/>
              <a:ea typeface="+mn-ea"/>
              <a:cs typeface="+mn-cs"/>
            </a:rPr>
            <a:t>2</a:t>
          </a:r>
          <a:r>
            <a:rPr lang="en-US" altLang="ja-JP" sz="1100">
              <a:solidFill>
                <a:schemeClr val="tx1"/>
              </a:solidFill>
              <a:effectLst/>
              <a:latin typeface="+mn-lt"/>
              <a:ea typeface="+mn-ea"/>
              <a:cs typeface="+mn-cs"/>
            </a:rPr>
            <a:t> emissions from municipal solid waste are an estimation of household related emissions, out of the emissions from waste incineration of non-biomass waste (e.g., plastics) and from the</a:t>
          </a:r>
          <a:r>
            <a:rPr lang="en-US" altLang="ja-JP" sz="1100" baseline="0">
              <a:solidFill>
                <a:schemeClr val="tx1"/>
              </a:solidFill>
              <a:effectLst/>
              <a:latin typeface="+mn-lt"/>
              <a:ea typeface="+mn-ea"/>
              <a:cs typeface="+mn-cs"/>
            </a:rPr>
            <a:t> e</a:t>
          </a:r>
          <a:r>
            <a:rPr lang="en-US" altLang="ja-JP" sz="1100">
              <a:solidFill>
                <a:schemeClr val="tx1"/>
              </a:solidFill>
              <a:effectLst/>
              <a:latin typeface="+mn-lt"/>
              <a:ea typeface="+mn-ea"/>
              <a:cs typeface="+mn-cs"/>
            </a:rPr>
            <a:t>nergy use at waste disposal and treatment facilities.</a:t>
          </a:r>
          <a:r>
            <a:rPr lang="ja-JP" altLang="ja-JP" sz="1100" b="0" i="0">
              <a:solidFill>
                <a:schemeClr val="tx1"/>
              </a:solidFill>
              <a:effectLst/>
              <a:latin typeface="+mn-lt"/>
              <a:ea typeface="+mn-ea"/>
              <a:cs typeface="+mn-cs"/>
            </a:rPr>
            <a:t>　　　　　</a:t>
          </a:r>
          <a:endParaRPr lang="ja-JP" altLang="ja-JP" sz="900">
            <a:effectLst/>
          </a:endParaRPr>
        </a:p>
        <a:p xmlns:a="http://schemas.openxmlformats.org/drawingml/2006/main">
          <a:r>
            <a:rPr lang="en-US" altLang="ja-JP" sz="1100" b="0" i="0">
              <a:solidFill>
                <a:schemeClr val="tx1"/>
              </a:solidFill>
              <a:effectLst/>
              <a:latin typeface="+mn-lt"/>
              <a:ea typeface="+mn-ea"/>
              <a:cs typeface="+mn-cs"/>
            </a:rPr>
            <a:t>* </a:t>
          </a:r>
          <a:r>
            <a:rPr lang="en-US" altLang="ja-JP" sz="1100">
              <a:solidFill>
                <a:schemeClr val="tx1"/>
              </a:solidFill>
              <a:effectLst/>
              <a:latin typeface="+mn-lt"/>
              <a:ea typeface="+mn-ea"/>
              <a:cs typeface="+mn-cs"/>
            </a:rPr>
            <a:t>This figure is produced by the Greenhouse Gas Inventory Office of Japan (National Institute for Environmental Studies), based on the End-Use Energy Consumption by Source reported by the Energy Data and Modelling Center (The Institute of Energy Economics, Japan).</a:t>
          </a:r>
          <a:endParaRPr lang="ja-JP" altLang="ja-JP" sz="900">
            <a:effectLst/>
          </a:endParaRPr>
        </a:p>
      </cdr:txBody>
    </cdr:sp>
  </cdr:relSizeAnchor>
</c:userShapes>
</file>

<file path=xl/drawings/drawing87.xml><?xml version="1.0" encoding="utf-8"?>
<c:userShapes xmlns:c="http://schemas.openxmlformats.org/drawingml/2006/chart">
  <cdr:relSizeAnchor xmlns:cdr="http://schemas.openxmlformats.org/drawingml/2006/chartDrawing">
    <cdr:from>
      <cdr:x>0.86352</cdr:x>
      <cdr:y>0.81513</cdr:y>
    </cdr:from>
    <cdr:to>
      <cdr:x>0.86352</cdr:x>
      <cdr:y>0.94597</cdr:y>
    </cdr:to>
    <cdr:sp macro="" textlink="">
      <cdr:nvSpPr>
        <cdr:cNvPr id="3" name="テキスト ボックス 1">
          <a:extLst xmlns:a="http://schemas.openxmlformats.org/drawingml/2006/main">
            <a:ext uri="{FF2B5EF4-FFF2-40B4-BE49-F238E27FC236}">
              <a16:creationId xmlns:a16="http://schemas.microsoft.com/office/drawing/2014/main" id="{6FF0EA84-1D95-447B-89C9-A98CEFC97364}"/>
            </a:ext>
          </a:extLst>
        </cdr:cNvPr>
        <cdr:cNvSpPr txBox="1"/>
      </cdr:nvSpPr>
      <cdr:spPr>
        <a:xfrm xmlns:a="http://schemas.openxmlformats.org/drawingml/2006/main">
          <a:off x="6233855" y="4410016"/>
          <a:ext cx="0" cy="707886"/>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lnSpc>
              <a:spcPts val="1200"/>
            </a:lnSpc>
          </a:pPr>
          <a:r>
            <a:rPr lang="ja-JP" altLang="en-US" sz="1100"/>
            <a:t>（年度）</a:t>
          </a:r>
        </a:p>
      </cdr:txBody>
    </cdr:sp>
  </cdr:relSizeAnchor>
  <cdr:relSizeAnchor xmlns:cdr="http://schemas.openxmlformats.org/drawingml/2006/chartDrawing">
    <cdr:from>
      <cdr:x>0.44979</cdr:x>
      <cdr:y>0.87139</cdr:y>
    </cdr:from>
    <cdr:to>
      <cdr:x>0.62558</cdr:x>
      <cdr:y>0.92453</cdr:y>
    </cdr:to>
    <cdr:sp macro="" textlink="">
      <cdr:nvSpPr>
        <cdr:cNvPr id="7" name="テキスト ボックス 1">
          <a:extLst xmlns:a="http://schemas.openxmlformats.org/drawingml/2006/main">
            <a:ext uri="{FF2B5EF4-FFF2-40B4-BE49-F238E27FC236}">
              <a16:creationId xmlns:a16="http://schemas.microsoft.com/office/drawing/2014/main" id="{0CEB2EFD-A61D-4425-A265-0C59BEABD0D0}"/>
            </a:ext>
          </a:extLst>
        </cdr:cNvPr>
        <cdr:cNvSpPr txBox="1"/>
      </cdr:nvSpPr>
      <cdr:spPr>
        <a:xfrm xmlns:a="http://schemas.openxmlformats.org/drawingml/2006/main">
          <a:off x="3277479" y="4713188"/>
          <a:ext cx="1280916" cy="287436"/>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altLang="ja-JP" sz="1100">
              <a:effectLst/>
              <a:latin typeface="Calibri"/>
              <a:ea typeface="+mn-ea"/>
              <a:cs typeface="+mn-cs"/>
            </a:rPr>
            <a:t>(Fiscal Year)</a:t>
          </a:r>
          <a:endParaRPr lang="ja-JP" altLang="ja-JP" sz="1200">
            <a:effectLst/>
          </a:endParaRPr>
        </a:p>
      </cdr:txBody>
    </cdr:sp>
  </cdr:relSizeAnchor>
  <cdr:relSizeAnchor xmlns:cdr="http://schemas.openxmlformats.org/drawingml/2006/chartDrawing">
    <cdr:from>
      <cdr:x>1.37238E-7</cdr:x>
      <cdr:y>0.20127</cdr:y>
    </cdr:from>
    <cdr:to>
      <cdr:x>0.03593</cdr:x>
      <cdr:y>0.81234</cdr:y>
    </cdr:to>
    <cdr:sp macro="" textlink="">
      <cdr:nvSpPr>
        <cdr:cNvPr id="5" name="テキスト ボックス 1">
          <a:extLst xmlns:a="http://schemas.openxmlformats.org/drawingml/2006/main">
            <a:ext uri="{FF2B5EF4-FFF2-40B4-BE49-F238E27FC236}">
              <a16:creationId xmlns:a16="http://schemas.microsoft.com/office/drawing/2014/main" id="{183BBDFA-BC3B-4720-8448-FD16B4F3E722}"/>
            </a:ext>
          </a:extLst>
        </cdr:cNvPr>
        <cdr:cNvSpPr txBox="1"/>
      </cdr:nvSpPr>
      <cdr:spPr>
        <a:xfrm xmlns:a="http://schemas.openxmlformats.org/drawingml/2006/main" rot="16200000">
          <a:off x="-1521673" y="2610297"/>
          <a:ext cx="3305155" cy="261808"/>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200">
              <a:latin typeface="+mn-lt"/>
              <a:ea typeface="+mn-ea"/>
            </a:rPr>
            <a:t>Household CO</a:t>
          </a:r>
          <a:r>
            <a:rPr lang="en-US" altLang="ja-JP" sz="1200" baseline="-25000">
              <a:latin typeface="+mn-lt"/>
              <a:ea typeface="+mn-ea"/>
            </a:rPr>
            <a:t>2 </a:t>
          </a:r>
          <a:r>
            <a:rPr lang="en-US" altLang="ja-JP" sz="1200">
              <a:latin typeface="+mn-lt"/>
              <a:ea typeface="+mn-ea"/>
            </a:rPr>
            <a:t>emissions   (kg CO</a:t>
          </a:r>
          <a:r>
            <a:rPr lang="en-US" altLang="ja-JP" sz="1200" baseline="-25000">
              <a:latin typeface="+mn-lt"/>
              <a:ea typeface="+mn-ea"/>
            </a:rPr>
            <a:t>2</a:t>
          </a:r>
          <a:r>
            <a:rPr lang="en-US" altLang="ja-JP" sz="1200">
              <a:latin typeface="+mn-lt"/>
              <a:ea typeface="+mn-ea"/>
            </a:rPr>
            <a:t> / capita)</a:t>
          </a:r>
          <a:endParaRPr lang="ja-JP" altLang="en-US" sz="1200">
            <a:latin typeface="+mn-lt"/>
            <a:ea typeface="+mn-ea"/>
          </a:endParaRPr>
        </a:p>
      </cdr:txBody>
    </cdr:sp>
  </cdr:relSizeAnchor>
</c:userShapes>
</file>

<file path=xl/drawings/drawing88.xml><?xml version="1.0" encoding="utf-8"?>
<c:userShapes xmlns:c="http://schemas.openxmlformats.org/drawingml/2006/chart">
  <cdr:relSizeAnchor xmlns:cdr="http://schemas.openxmlformats.org/drawingml/2006/chartDrawing">
    <cdr:from>
      <cdr:x>0.42111</cdr:x>
      <cdr:y>0.89586</cdr:y>
    </cdr:from>
    <cdr:to>
      <cdr:x>0.57969</cdr:x>
      <cdr:y>0.95125</cdr:y>
    </cdr:to>
    <cdr:sp macro="" textlink="">
      <cdr:nvSpPr>
        <cdr:cNvPr id="3" name="テキスト ボックス 1">
          <a:extLst xmlns:a="http://schemas.openxmlformats.org/drawingml/2006/main">
            <a:ext uri="{FF2B5EF4-FFF2-40B4-BE49-F238E27FC236}">
              <a16:creationId xmlns:a16="http://schemas.microsoft.com/office/drawing/2014/main" id="{B08EBFE3-0AC4-4849-AD3A-D6545CC217B6}"/>
            </a:ext>
          </a:extLst>
        </cdr:cNvPr>
        <cdr:cNvSpPr txBox="1"/>
      </cdr:nvSpPr>
      <cdr:spPr>
        <a:xfrm xmlns:a="http://schemas.openxmlformats.org/drawingml/2006/main">
          <a:off x="3043390" y="4949201"/>
          <a:ext cx="1146073" cy="306002"/>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altLang="ja-JP" sz="1100">
              <a:effectLst/>
              <a:latin typeface="Calibri"/>
              <a:ea typeface="+mn-ea"/>
              <a:cs typeface="+mn-cs"/>
            </a:rPr>
            <a:t>(Fiscal Year)</a:t>
          </a:r>
          <a:endParaRPr lang="ja-JP" altLang="ja-JP" sz="1200">
            <a:effectLst/>
          </a:endParaRPr>
        </a:p>
      </cdr:txBody>
    </cdr:sp>
  </cdr:relSizeAnchor>
  <cdr:relSizeAnchor xmlns:cdr="http://schemas.openxmlformats.org/drawingml/2006/chartDrawing">
    <cdr:from>
      <cdr:x>0.0037</cdr:x>
      <cdr:y>0.10665</cdr:y>
    </cdr:from>
    <cdr:to>
      <cdr:x>0.04718</cdr:x>
      <cdr:y>0.85199</cdr:y>
    </cdr:to>
    <cdr:sp macro="" textlink="">
      <cdr:nvSpPr>
        <cdr:cNvPr id="4" name="テキスト ボックス 1">
          <a:extLst xmlns:a="http://schemas.openxmlformats.org/drawingml/2006/main">
            <a:ext uri="{FF2B5EF4-FFF2-40B4-BE49-F238E27FC236}">
              <a16:creationId xmlns:a16="http://schemas.microsoft.com/office/drawing/2014/main" id="{3FF813D4-D3BE-4AF6-9B8C-622B9A0AAE05}"/>
            </a:ext>
          </a:extLst>
        </cdr:cNvPr>
        <cdr:cNvSpPr txBox="1"/>
      </cdr:nvSpPr>
      <cdr:spPr>
        <a:xfrm xmlns:a="http://schemas.openxmlformats.org/drawingml/2006/main" rot="16200000">
          <a:off x="-1874956" y="2490883"/>
          <a:ext cx="4117630" cy="314234"/>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altLang="ja-JP" sz="1200">
              <a:latin typeface="+mn-lt"/>
              <a:ea typeface="+mn-ea"/>
            </a:rPr>
            <a:t>Household CO</a:t>
          </a:r>
          <a:r>
            <a:rPr lang="en-US" altLang="ja-JP" sz="1200" baseline="-25000">
              <a:latin typeface="+mn-lt"/>
              <a:ea typeface="+mn-ea"/>
            </a:rPr>
            <a:t>2</a:t>
          </a:r>
          <a:r>
            <a:rPr lang="en-US" altLang="ja-JP" sz="1200">
              <a:latin typeface="+mn-lt"/>
              <a:ea typeface="+mn-ea"/>
            </a:rPr>
            <a:t> emissions   (kg CO</a:t>
          </a:r>
          <a:r>
            <a:rPr lang="en-US" altLang="ja-JP" sz="1200" baseline="-25000">
              <a:latin typeface="+mn-lt"/>
              <a:ea typeface="+mn-ea"/>
            </a:rPr>
            <a:t>2</a:t>
          </a:r>
          <a:r>
            <a:rPr lang="en-US" altLang="ja-JP" sz="1200">
              <a:latin typeface="+mn-lt"/>
              <a:ea typeface="+mn-ea"/>
            </a:rPr>
            <a:t> / capita)</a:t>
          </a:r>
          <a:endParaRPr lang="ja-JP" altLang="en-US" sz="1200">
            <a:latin typeface="+mn-lt"/>
            <a:ea typeface="+mn-ea"/>
          </a:endParaRPr>
        </a:p>
      </cdr:txBody>
    </cdr:sp>
  </cdr:relSizeAnchor>
</c:userShapes>
</file>

<file path=xl/drawings/drawing89.xml><?xml version="1.0" encoding="utf-8"?>
<xdr:wsDr xmlns:xdr="http://schemas.openxmlformats.org/drawingml/2006/spreadsheetDrawing" xmlns:a="http://schemas.openxmlformats.org/drawingml/2006/main">
  <xdr:twoCellAnchor>
    <xdr:from>
      <xdr:col>28</xdr:col>
      <xdr:colOff>295275</xdr:colOff>
      <xdr:row>100</xdr:row>
      <xdr:rowOff>0</xdr:rowOff>
    </xdr:from>
    <xdr:to>
      <xdr:col>35</xdr:col>
      <xdr:colOff>142875</xdr:colOff>
      <xdr:row>100</xdr:row>
      <xdr:rowOff>0</xdr:rowOff>
    </xdr:to>
    <xdr:graphicFrame macro="">
      <xdr:nvGraphicFramePr>
        <xdr:cNvPr id="8213899" name="Chart 1">
          <a:extLst>
            <a:ext uri="{FF2B5EF4-FFF2-40B4-BE49-F238E27FC236}">
              <a16:creationId xmlns:a16="http://schemas.microsoft.com/office/drawing/2014/main" id="{00000000-0008-0000-1500-00008B557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0.7029</cdr:x>
      <cdr:y>0.31292</cdr:y>
    </cdr:from>
    <cdr:to>
      <cdr:x>0.72939</cdr:x>
      <cdr:y>0.40189</cdr:y>
    </cdr:to>
    <cdr:sp macro="" textlink="">
      <cdr:nvSpPr>
        <cdr:cNvPr id="375809" name="Text Box 1">
          <a:extLst xmlns:a="http://schemas.openxmlformats.org/drawingml/2006/main">
            <a:ext uri="{FF2B5EF4-FFF2-40B4-BE49-F238E27FC236}">
              <a16:creationId xmlns:a16="http://schemas.microsoft.com/office/drawing/2014/main" id="{0C4F73AE-E399-4B25-AD70-03319DE7AABF}"/>
            </a:ext>
          </a:extLst>
        </cdr:cNvPr>
        <cdr:cNvSpPr txBox="1">
          <a:spLocks xmlns:a="http://schemas.openxmlformats.org/drawingml/2006/main" noChangeArrowheads="1"/>
        </cdr:cNvSpPr>
      </cdr:nvSpPr>
      <cdr:spPr bwMode="auto">
        <a:xfrm xmlns:a="http://schemas.openxmlformats.org/drawingml/2006/main">
          <a:off x="175587" y="232680"/>
          <a:ext cx="351673" cy="6525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wordArtVertRtl" wrap="square" lIns="36576" tIns="0" rIns="36576" bIns="0" anchor="ctr" upright="1"/>
        <a:lstStyle xmlns:a="http://schemas.openxmlformats.org/drawingml/2006/main"/>
        <a:p xmlns:a="http://schemas.openxmlformats.org/drawingml/2006/main">
          <a:pPr algn="ctr" rtl="1">
            <a:defRPr sz="1000"/>
          </a:pPr>
          <a:r>
            <a:rPr lang="ja-JP" altLang="en-US" sz="1400" b="0" i="0" strike="noStrike">
              <a:solidFill>
                <a:srgbClr val="000000"/>
              </a:solidFill>
              <a:latin typeface="ＭＳ Ｐゴシック"/>
              <a:ea typeface="ＭＳ Ｐゴシック"/>
            </a:rPr>
            <a:t>排出量　（単位　百万トン</a:t>
          </a:r>
          <a:r>
            <a:rPr lang="en-US" altLang="ja-JP" sz="1400" b="0" i="0" strike="noStrike">
              <a:solidFill>
                <a:srgbClr val="000000"/>
              </a:solidFill>
              <a:latin typeface="ＭＳ Ｐゴシック"/>
              <a:ea typeface="ＭＳ Ｐゴシック"/>
            </a:rPr>
            <a:t>CO2</a:t>
          </a:r>
          <a:r>
            <a:rPr lang="ja-JP" altLang="en-US" sz="1400" b="0" i="0" strike="noStrike">
              <a:solidFill>
                <a:srgbClr val="000000"/>
              </a:solidFill>
              <a:latin typeface="ＭＳ Ｐゴシック"/>
              <a:ea typeface="ＭＳ Ｐゴシック"/>
            </a:rPr>
            <a:t>）</a:t>
          </a:r>
        </a:p>
      </cdr:txBody>
    </cdr:sp>
  </cdr:relSizeAnchor>
  <cdr:relSizeAnchor xmlns:cdr="http://schemas.openxmlformats.org/drawingml/2006/chartDrawing">
    <cdr:from>
      <cdr:x>0.78556</cdr:x>
      <cdr:y>0.68534</cdr:y>
    </cdr:from>
    <cdr:to>
      <cdr:x>0.80778</cdr:x>
      <cdr:y>0.91048</cdr:y>
    </cdr:to>
    <cdr:sp macro="" textlink="">
      <cdr:nvSpPr>
        <cdr:cNvPr id="375810" name="Text Box 2">
          <a:extLst xmlns:a="http://schemas.openxmlformats.org/drawingml/2006/main">
            <a:ext uri="{FF2B5EF4-FFF2-40B4-BE49-F238E27FC236}">
              <a16:creationId xmlns:a16="http://schemas.microsoft.com/office/drawing/2014/main" id="{74315096-9549-4D20-BA68-EED931947EF5}"/>
            </a:ext>
          </a:extLst>
        </cdr:cNvPr>
        <cdr:cNvSpPr txBox="1">
          <a:spLocks xmlns:a="http://schemas.openxmlformats.org/drawingml/2006/main" noChangeArrowheads="1"/>
        </cdr:cNvSpPr>
      </cdr:nvSpPr>
      <cdr:spPr bwMode="auto">
        <a:xfrm xmlns:a="http://schemas.openxmlformats.org/drawingml/2006/main">
          <a:off x="3115645" y="505819"/>
          <a:ext cx="1000187" cy="16512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1">
            <a:defRPr sz="1000"/>
          </a:pPr>
          <a:r>
            <a:rPr lang="ja-JP" altLang="en-US" sz="1400" b="0" i="0" strike="noStrike">
              <a:solidFill>
                <a:srgbClr val="000000"/>
              </a:solidFill>
              <a:latin typeface="ＭＳ Ｐゴシック"/>
              <a:ea typeface="ＭＳ Ｐゴシック"/>
            </a:rPr>
            <a:t>（年度）</a:t>
          </a:r>
        </a:p>
      </cdr:txBody>
    </cdr:sp>
  </cdr:relSizeAnchor>
  <cdr:relSizeAnchor xmlns:cdr="http://schemas.openxmlformats.org/drawingml/2006/chartDrawing">
    <cdr:from>
      <cdr:x>0.78382</cdr:x>
      <cdr:y>0.31575</cdr:y>
    </cdr:from>
    <cdr:to>
      <cdr:x>0.81207</cdr:x>
      <cdr:y>0.32271</cdr:y>
    </cdr:to>
    <cdr:sp macro="" textlink="">
      <cdr:nvSpPr>
        <cdr:cNvPr id="375811" name="Text Box 3">
          <a:extLst xmlns:a="http://schemas.openxmlformats.org/drawingml/2006/main">
            <a:ext uri="{FF2B5EF4-FFF2-40B4-BE49-F238E27FC236}">
              <a16:creationId xmlns:a16="http://schemas.microsoft.com/office/drawing/2014/main" id="{2DCA2712-CB23-4BED-918E-02EEF6802323}"/>
            </a:ext>
          </a:extLst>
        </cdr:cNvPr>
        <cdr:cNvSpPr txBox="1">
          <a:spLocks xmlns:a="http://schemas.openxmlformats.org/drawingml/2006/main" noChangeArrowheads="1"/>
        </cdr:cNvSpPr>
      </cdr:nvSpPr>
      <cdr:spPr bwMode="auto">
        <a:xfrm xmlns:a="http://schemas.openxmlformats.org/drawingml/2006/main">
          <a:off x="3060814" y="234754"/>
          <a:ext cx="1268668" cy="510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1">
            <a:defRPr sz="1000"/>
          </a:pPr>
          <a:r>
            <a:rPr lang="ja-JP" altLang="en-US" sz="1800" b="0" i="0" strike="noStrike">
              <a:solidFill>
                <a:srgbClr val="000000"/>
              </a:solidFill>
              <a:latin typeface="ＭＳ Ｐゴシック"/>
              <a:ea typeface="ＭＳ Ｐゴシック"/>
            </a:rPr>
            <a:t>産業部門</a:t>
          </a:r>
        </a:p>
      </cdr:txBody>
    </cdr:sp>
  </cdr:relSizeAnchor>
  <cdr:relSizeAnchor xmlns:cdr="http://schemas.openxmlformats.org/drawingml/2006/chartDrawing">
    <cdr:from>
      <cdr:x>0.78381</cdr:x>
      <cdr:y>0.35708</cdr:y>
    </cdr:from>
    <cdr:to>
      <cdr:x>0.81204</cdr:x>
      <cdr:y>0.36382</cdr:y>
    </cdr:to>
    <cdr:sp macro="" textlink="">
      <cdr:nvSpPr>
        <cdr:cNvPr id="375812" name="Text Box 4">
          <a:extLst xmlns:a="http://schemas.openxmlformats.org/drawingml/2006/main">
            <a:ext uri="{FF2B5EF4-FFF2-40B4-BE49-F238E27FC236}">
              <a16:creationId xmlns:a16="http://schemas.microsoft.com/office/drawing/2014/main" id="{88C9D05F-0A7B-41D3-960B-E8CEC7DF2189}"/>
            </a:ext>
          </a:extLst>
        </cdr:cNvPr>
        <cdr:cNvSpPr txBox="1">
          <a:spLocks xmlns:a="http://schemas.openxmlformats.org/drawingml/2006/main" noChangeArrowheads="1"/>
        </cdr:cNvSpPr>
      </cdr:nvSpPr>
      <cdr:spPr bwMode="auto">
        <a:xfrm xmlns:a="http://schemas.openxmlformats.org/drawingml/2006/main">
          <a:off x="3066486" y="265067"/>
          <a:ext cx="1257324" cy="49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1">
            <a:defRPr sz="1000"/>
          </a:pPr>
          <a:r>
            <a:rPr lang="ja-JP" altLang="en-US" sz="1800" b="0" i="0" strike="noStrike">
              <a:solidFill>
                <a:srgbClr val="000000"/>
              </a:solidFill>
              <a:latin typeface="ＭＳ Ｐゴシック"/>
              <a:ea typeface="ＭＳ Ｐゴシック"/>
            </a:rPr>
            <a:t>民生部門</a:t>
          </a:r>
        </a:p>
      </cdr:txBody>
    </cdr:sp>
  </cdr:relSizeAnchor>
  <cdr:relSizeAnchor xmlns:cdr="http://schemas.openxmlformats.org/drawingml/2006/chartDrawing">
    <cdr:from>
      <cdr:x>0.78381</cdr:x>
      <cdr:y>0.38079</cdr:y>
    </cdr:from>
    <cdr:to>
      <cdr:x>0.81204</cdr:x>
      <cdr:y>0.38754</cdr:y>
    </cdr:to>
    <cdr:sp macro="" textlink="">
      <cdr:nvSpPr>
        <cdr:cNvPr id="375813" name="Text Box 5">
          <a:extLst xmlns:a="http://schemas.openxmlformats.org/drawingml/2006/main">
            <a:ext uri="{FF2B5EF4-FFF2-40B4-BE49-F238E27FC236}">
              <a16:creationId xmlns:a16="http://schemas.microsoft.com/office/drawing/2014/main" id="{528A63BA-4ECA-4F7F-BCEB-BC83D187244D}"/>
            </a:ext>
          </a:extLst>
        </cdr:cNvPr>
        <cdr:cNvSpPr txBox="1">
          <a:spLocks xmlns:a="http://schemas.openxmlformats.org/drawingml/2006/main" noChangeArrowheads="1"/>
        </cdr:cNvSpPr>
      </cdr:nvSpPr>
      <cdr:spPr bwMode="auto">
        <a:xfrm xmlns:a="http://schemas.openxmlformats.org/drawingml/2006/main">
          <a:off x="3066486" y="282458"/>
          <a:ext cx="1257324" cy="494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1">
            <a:defRPr sz="1000"/>
          </a:pPr>
          <a:r>
            <a:rPr lang="ja-JP" altLang="en-US" sz="1800" b="0" i="0" strike="noStrike">
              <a:solidFill>
                <a:srgbClr val="000000"/>
              </a:solidFill>
              <a:latin typeface="ＭＳ Ｐゴシック"/>
              <a:ea typeface="ＭＳ Ｐゴシック"/>
            </a:rPr>
            <a:t>運輸部門</a:t>
          </a:r>
        </a:p>
      </cdr:txBody>
    </cdr:sp>
  </cdr:relSizeAnchor>
  <cdr:relSizeAnchor xmlns:cdr="http://schemas.openxmlformats.org/drawingml/2006/chartDrawing">
    <cdr:from>
      <cdr:x>0.74266</cdr:x>
      <cdr:y>0.33402</cdr:y>
    </cdr:from>
    <cdr:to>
      <cdr:x>0.76347</cdr:x>
      <cdr:y>0.33859</cdr:y>
    </cdr:to>
    <cdr:sp macro="" textlink="">
      <cdr:nvSpPr>
        <cdr:cNvPr id="375814" name="Text Box 6">
          <a:extLst xmlns:a="http://schemas.openxmlformats.org/drawingml/2006/main">
            <a:ext uri="{FF2B5EF4-FFF2-40B4-BE49-F238E27FC236}">
              <a16:creationId xmlns:a16="http://schemas.microsoft.com/office/drawing/2014/main" id="{17A0B234-D903-4F87-9B4E-88DBDE3B3FF8}"/>
            </a:ext>
          </a:extLst>
        </cdr:cNvPr>
        <cdr:cNvSpPr txBox="1">
          <a:spLocks xmlns:a="http://schemas.openxmlformats.org/drawingml/2006/main" noChangeArrowheads="1"/>
        </cdr:cNvSpPr>
      </cdr:nvSpPr>
      <cdr:spPr bwMode="auto">
        <a:xfrm xmlns:a="http://schemas.openxmlformats.org/drawingml/2006/main">
          <a:off x="1139850" y="248156"/>
          <a:ext cx="979389" cy="335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1">
            <a:defRPr sz="1000"/>
          </a:pPr>
          <a:r>
            <a:rPr lang="en-US" altLang="ja-JP" sz="1400" b="1" i="0" strike="noStrike">
              <a:solidFill>
                <a:srgbClr val="000000"/>
              </a:solidFill>
              <a:latin typeface="Century"/>
            </a:rPr>
            <a:t>476</a:t>
          </a:r>
          <a:r>
            <a:rPr lang="ja-JP" altLang="en-US" sz="1400" b="1" i="0" strike="noStrike">
              <a:solidFill>
                <a:srgbClr val="000000"/>
              </a:solidFill>
              <a:latin typeface="ＭＳ Ｐ明朝"/>
              <a:ea typeface="ＭＳ Ｐ明朝"/>
            </a:rPr>
            <a:t>百万ｔ</a:t>
          </a:r>
        </a:p>
      </cdr:txBody>
    </cdr:sp>
  </cdr:relSizeAnchor>
  <cdr:relSizeAnchor xmlns:cdr="http://schemas.openxmlformats.org/drawingml/2006/chartDrawing">
    <cdr:from>
      <cdr:x>0.74266</cdr:x>
      <cdr:y>0.36578</cdr:y>
    </cdr:from>
    <cdr:to>
      <cdr:x>0.76347</cdr:x>
      <cdr:y>0.37057</cdr:y>
    </cdr:to>
    <cdr:sp macro="" textlink="">
      <cdr:nvSpPr>
        <cdr:cNvPr id="375815" name="Text Box 7">
          <a:extLst xmlns:a="http://schemas.openxmlformats.org/drawingml/2006/main">
            <a:ext uri="{FF2B5EF4-FFF2-40B4-BE49-F238E27FC236}">
              <a16:creationId xmlns:a16="http://schemas.microsoft.com/office/drawing/2014/main" id="{91DB71BB-1A37-4A77-AF77-47772063CB75}"/>
            </a:ext>
          </a:extLst>
        </cdr:cNvPr>
        <cdr:cNvSpPr txBox="1">
          <a:spLocks xmlns:a="http://schemas.openxmlformats.org/drawingml/2006/main" noChangeArrowheads="1"/>
        </cdr:cNvSpPr>
      </cdr:nvSpPr>
      <cdr:spPr bwMode="auto">
        <a:xfrm xmlns:a="http://schemas.openxmlformats.org/drawingml/2006/main">
          <a:off x="1139850" y="271449"/>
          <a:ext cx="979389" cy="351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1">
            <a:defRPr sz="1000"/>
          </a:pPr>
          <a:r>
            <a:rPr lang="en-US" altLang="ja-JP" sz="1400" b="1" i="0" strike="noStrike">
              <a:solidFill>
                <a:srgbClr val="000000"/>
              </a:solidFill>
              <a:latin typeface="Century"/>
            </a:rPr>
            <a:t>273</a:t>
          </a:r>
          <a:r>
            <a:rPr lang="ja-JP" altLang="en-US" sz="1400" b="1" i="0" strike="noStrike">
              <a:solidFill>
                <a:srgbClr val="000000"/>
              </a:solidFill>
              <a:latin typeface="ＭＳ Ｐ明朝"/>
              <a:ea typeface="ＭＳ Ｐ明朝"/>
            </a:rPr>
            <a:t>百万ｔ</a:t>
          </a:r>
        </a:p>
      </cdr:txBody>
    </cdr:sp>
  </cdr:relSizeAnchor>
  <cdr:relSizeAnchor xmlns:cdr="http://schemas.openxmlformats.org/drawingml/2006/chartDrawing">
    <cdr:from>
      <cdr:x>0.74266</cdr:x>
      <cdr:y>0.38928</cdr:y>
    </cdr:from>
    <cdr:to>
      <cdr:x>0.76347</cdr:x>
      <cdr:y>0.39406</cdr:y>
    </cdr:to>
    <cdr:sp macro="" textlink="">
      <cdr:nvSpPr>
        <cdr:cNvPr id="375816" name="Text Box 8">
          <a:extLst xmlns:a="http://schemas.openxmlformats.org/drawingml/2006/main">
            <a:ext uri="{FF2B5EF4-FFF2-40B4-BE49-F238E27FC236}">
              <a16:creationId xmlns:a16="http://schemas.microsoft.com/office/drawing/2014/main" id="{808DF807-1DA8-421A-BC7A-73B097B411FF}"/>
            </a:ext>
          </a:extLst>
        </cdr:cNvPr>
        <cdr:cNvSpPr txBox="1">
          <a:spLocks xmlns:a="http://schemas.openxmlformats.org/drawingml/2006/main" noChangeArrowheads="1"/>
        </cdr:cNvSpPr>
      </cdr:nvSpPr>
      <cdr:spPr bwMode="auto">
        <a:xfrm xmlns:a="http://schemas.openxmlformats.org/drawingml/2006/main">
          <a:off x="1139850" y="288680"/>
          <a:ext cx="979389" cy="351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1">
            <a:defRPr sz="1000"/>
          </a:pPr>
          <a:r>
            <a:rPr lang="en-US" altLang="ja-JP" sz="1400" b="1" i="0" strike="noStrike">
              <a:solidFill>
                <a:srgbClr val="000000"/>
              </a:solidFill>
              <a:latin typeface="Century"/>
            </a:rPr>
            <a:t>217</a:t>
          </a:r>
          <a:r>
            <a:rPr lang="ja-JP" altLang="en-US" sz="1400" b="1" i="0" strike="noStrike">
              <a:solidFill>
                <a:srgbClr val="000000"/>
              </a:solidFill>
              <a:latin typeface="ＭＳ Ｐ明朝"/>
              <a:ea typeface="ＭＳ Ｐ明朝"/>
            </a:rPr>
            <a:t>百万ｔ</a:t>
          </a:r>
        </a:p>
      </cdr:txBody>
    </cdr:sp>
  </cdr:relSizeAnchor>
  <cdr:relSizeAnchor xmlns:cdr="http://schemas.openxmlformats.org/drawingml/2006/chartDrawing">
    <cdr:from>
      <cdr:x>0.86907</cdr:x>
      <cdr:y>0.06725</cdr:y>
    </cdr:from>
    <cdr:to>
      <cdr:x>0.87595</cdr:x>
      <cdr:y>0.06725</cdr:y>
    </cdr:to>
    <cdr:sp macro="" textlink="">
      <cdr:nvSpPr>
        <cdr:cNvPr id="375817" name="Text Box 9">
          <a:extLst xmlns:a="http://schemas.openxmlformats.org/drawingml/2006/main">
            <a:ext uri="{FF2B5EF4-FFF2-40B4-BE49-F238E27FC236}">
              <a16:creationId xmlns:a16="http://schemas.microsoft.com/office/drawing/2014/main" id="{3E84231B-56C2-4215-8843-4A8BE7F96C45}"/>
            </a:ext>
          </a:extLst>
        </cdr:cNvPr>
        <cdr:cNvSpPr txBox="1">
          <a:spLocks xmlns:a="http://schemas.openxmlformats.org/drawingml/2006/main" noChangeArrowheads="1"/>
        </cdr:cNvSpPr>
      </cdr:nvSpPr>
      <cdr:spPr bwMode="auto">
        <a:xfrm xmlns:a="http://schemas.openxmlformats.org/drawingml/2006/main">
          <a:off x="6025452" y="244805"/>
          <a:ext cx="1574963" cy="1292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1">
            <a:defRPr sz="1000"/>
          </a:pPr>
          <a:r>
            <a:rPr lang="en-US" altLang="ja-JP" sz="1400" b="1" i="0" strike="noStrike">
              <a:solidFill>
                <a:srgbClr val="000000"/>
              </a:solidFill>
              <a:latin typeface="Century"/>
            </a:rPr>
            <a:t>452</a:t>
          </a:r>
          <a:r>
            <a:rPr lang="ja-JP" altLang="en-US" sz="1400" b="1" i="0" strike="noStrike">
              <a:solidFill>
                <a:srgbClr val="000000"/>
              </a:solidFill>
              <a:latin typeface="ＭＳ Ｐ明朝"/>
              <a:ea typeface="ＭＳ Ｐ明朝"/>
            </a:rPr>
            <a:t>百万ｔ</a:t>
          </a:r>
        </a:p>
        <a:p xmlns:a="http://schemas.openxmlformats.org/drawingml/2006/main">
          <a:pPr algn="l" rtl="1">
            <a:defRPr sz="1000"/>
          </a:pPr>
          <a:r>
            <a:rPr lang="ja-JP" altLang="en-US" sz="1400" b="0" i="0" strike="noStrike">
              <a:solidFill>
                <a:srgbClr val="000000"/>
              </a:solidFill>
              <a:latin typeface="ＭＳ Ｐ明朝"/>
              <a:ea typeface="ＭＳ Ｐ明朝"/>
            </a:rPr>
            <a:t>（前年度比▲</a:t>
          </a:r>
          <a:r>
            <a:rPr lang="en-US" altLang="ja-JP" sz="1400" b="0" i="0" strike="noStrike">
              <a:solidFill>
                <a:srgbClr val="000000"/>
              </a:solidFill>
              <a:latin typeface="Century"/>
            </a:rPr>
            <a:t>3.8%</a:t>
          </a:r>
          <a:r>
            <a:rPr lang="ja-JP" altLang="en-US" sz="1400" b="0" i="0" strike="noStrike">
              <a:solidFill>
                <a:srgbClr val="000000"/>
              </a:solidFill>
              <a:latin typeface="ＭＳ Ｐ明朝"/>
              <a:ea typeface="ＭＳ Ｐ明朝"/>
            </a:rPr>
            <a:t>）</a:t>
          </a:r>
        </a:p>
      </cdr:txBody>
    </cdr:sp>
  </cdr:relSizeAnchor>
  <cdr:relSizeAnchor xmlns:cdr="http://schemas.openxmlformats.org/drawingml/2006/chartDrawing">
    <cdr:from>
      <cdr:x>0.86907</cdr:x>
      <cdr:y>0.082</cdr:y>
    </cdr:from>
    <cdr:to>
      <cdr:x>0.87595</cdr:x>
      <cdr:y>0.082</cdr:y>
    </cdr:to>
    <cdr:sp macro="" textlink="">
      <cdr:nvSpPr>
        <cdr:cNvPr id="375818" name="Text Box 10">
          <a:extLst xmlns:a="http://schemas.openxmlformats.org/drawingml/2006/main">
            <a:ext uri="{FF2B5EF4-FFF2-40B4-BE49-F238E27FC236}">
              <a16:creationId xmlns:a16="http://schemas.microsoft.com/office/drawing/2014/main" id="{8D4A78C7-D0AD-4F37-B23F-D144DE0DEE8D}"/>
            </a:ext>
          </a:extLst>
        </cdr:cNvPr>
        <cdr:cNvSpPr txBox="1">
          <a:spLocks xmlns:a="http://schemas.openxmlformats.org/drawingml/2006/main" noChangeArrowheads="1"/>
        </cdr:cNvSpPr>
      </cdr:nvSpPr>
      <cdr:spPr bwMode="auto">
        <a:xfrm xmlns:a="http://schemas.openxmlformats.org/drawingml/2006/main">
          <a:off x="6025452" y="262195"/>
          <a:ext cx="1576854" cy="1276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1">
            <a:defRPr sz="1000"/>
          </a:pPr>
          <a:r>
            <a:rPr lang="en-US" altLang="ja-JP" sz="1400" b="1" i="0" strike="noStrike">
              <a:solidFill>
                <a:srgbClr val="000000"/>
              </a:solidFill>
              <a:latin typeface="Century"/>
            </a:rPr>
            <a:t>342</a:t>
          </a:r>
          <a:r>
            <a:rPr lang="ja-JP" altLang="en-US" sz="1400" b="1" i="0" strike="noStrike">
              <a:solidFill>
                <a:srgbClr val="000000"/>
              </a:solidFill>
              <a:latin typeface="ＭＳ Ｐ明朝"/>
              <a:ea typeface="ＭＳ Ｐ明朝"/>
            </a:rPr>
            <a:t>百万ｔ</a:t>
          </a:r>
        </a:p>
        <a:p xmlns:a="http://schemas.openxmlformats.org/drawingml/2006/main">
          <a:pPr algn="l" rtl="1">
            <a:defRPr sz="1000"/>
          </a:pPr>
          <a:r>
            <a:rPr lang="ja-JP" altLang="en-US" sz="1400" b="0" i="0" strike="noStrike">
              <a:solidFill>
                <a:srgbClr val="000000"/>
              </a:solidFill>
              <a:latin typeface="ＭＳ Ｐ明朝"/>
              <a:ea typeface="ＭＳ Ｐ明朝"/>
            </a:rPr>
            <a:t>（前年度比▲</a:t>
          </a:r>
          <a:r>
            <a:rPr lang="en-US" altLang="ja-JP" sz="1400" b="0" i="0" strike="noStrike">
              <a:solidFill>
                <a:srgbClr val="000000"/>
              </a:solidFill>
              <a:latin typeface="Century"/>
            </a:rPr>
            <a:t>0.4%</a:t>
          </a:r>
          <a:r>
            <a:rPr lang="ja-JP" altLang="en-US" sz="1400" b="0" i="0" strike="noStrike">
              <a:solidFill>
                <a:srgbClr val="000000"/>
              </a:solidFill>
              <a:latin typeface="ＭＳ Ｐ明朝"/>
              <a:ea typeface="ＭＳ Ｐ明朝"/>
            </a:rPr>
            <a:t>）</a:t>
          </a:r>
        </a:p>
      </cdr:txBody>
    </cdr:sp>
  </cdr:relSizeAnchor>
  <cdr:relSizeAnchor xmlns:cdr="http://schemas.openxmlformats.org/drawingml/2006/chartDrawing">
    <cdr:from>
      <cdr:x>0.86907</cdr:x>
      <cdr:y>0.09275</cdr:y>
    </cdr:from>
    <cdr:to>
      <cdr:x>0.87595</cdr:x>
      <cdr:y>0.09275</cdr:y>
    </cdr:to>
    <cdr:sp macro="" textlink="">
      <cdr:nvSpPr>
        <cdr:cNvPr id="375819" name="Text Box 11">
          <a:extLst xmlns:a="http://schemas.openxmlformats.org/drawingml/2006/main">
            <a:ext uri="{FF2B5EF4-FFF2-40B4-BE49-F238E27FC236}">
              <a16:creationId xmlns:a16="http://schemas.microsoft.com/office/drawing/2014/main" id="{80E1CB53-831A-475D-8B1B-70ED528DDAD9}"/>
            </a:ext>
          </a:extLst>
        </cdr:cNvPr>
        <cdr:cNvSpPr txBox="1">
          <a:spLocks xmlns:a="http://schemas.openxmlformats.org/drawingml/2006/main" noChangeArrowheads="1"/>
        </cdr:cNvSpPr>
      </cdr:nvSpPr>
      <cdr:spPr bwMode="auto">
        <a:xfrm xmlns:a="http://schemas.openxmlformats.org/drawingml/2006/main">
          <a:off x="6025452" y="274959"/>
          <a:ext cx="1576854" cy="1292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1">
            <a:defRPr sz="1000"/>
          </a:pPr>
          <a:r>
            <a:rPr lang="en-US" altLang="ja-JP" sz="1400" b="1" i="0" strike="noStrike">
              <a:solidFill>
                <a:srgbClr val="000000"/>
              </a:solidFill>
              <a:latin typeface="Century"/>
            </a:rPr>
            <a:t>267</a:t>
          </a:r>
          <a:r>
            <a:rPr lang="ja-JP" altLang="en-US" sz="1400" b="1" i="0" strike="noStrike">
              <a:solidFill>
                <a:srgbClr val="000000"/>
              </a:solidFill>
              <a:latin typeface="ＭＳ Ｐ明朝"/>
              <a:ea typeface="ＭＳ Ｐ明朝"/>
            </a:rPr>
            <a:t>百万ｔ</a:t>
          </a:r>
        </a:p>
        <a:p xmlns:a="http://schemas.openxmlformats.org/drawingml/2006/main">
          <a:pPr algn="l" rtl="1">
            <a:defRPr sz="1000"/>
          </a:pPr>
          <a:r>
            <a:rPr lang="ja-JP" altLang="en-US" sz="1400" b="0" i="0" strike="noStrike">
              <a:solidFill>
                <a:srgbClr val="000000"/>
              </a:solidFill>
              <a:latin typeface="ＭＳ Ｐ明朝"/>
              <a:ea typeface="ＭＳ Ｐ明朝"/>
            </a:rPr>
            <a:t>（前年度比＋</a:t>
          </a:r>
          <a:r>
            <a:rPr lang="en-US" altLang="ja-JP" sz="1400" b="0" i="0" strike="noStrike">
              <a:solidFill>
                <a:srgbClr val="000000"/>
              </a:solidFill>
              <a:latin typeface="Century"/>
            </a:rPr>
            <a:t>0.8%</a:t>
          </a:r>
          <a:r>
            <a:rPr lang="ja-JP" altLang="en-US" sz="1400" b="0" i="0" strike="noStrike">
              <a:solidFill>
                <a:srgbClr val="000000"/>
              </a:solidFill>
              <a:latin typeface="ＭＳ Ｐ明朝"/>
              <a:ea typeface="ＭＳ Ｐ明朝"/>
            </a:rPr>
            <a:t>）</a:t>
          </a:r>
        </a:p>
      </cdr:txBody>
    </cdr:sp>
  </cdr:relSizeAnchor>
</c:userShapes>
</file>

<file path=xl/drawings/drawing90.xml><?xml version="1.0" encoding="utf-8"?>
<c:userShapes xmlns:c="http://schemas.openxmlformats.org/drawingml/2006/chart">
  <cdr:relSizeAnchor xmlns:cdr="http://schemas.openxmlformats.org/drawingml/2006/chartDrawing">
    <cdr:from>
      <cdr:x>0.56161</cdr:x>
      <cdr:y>0.31292</cdr:y>
    </cdr:from>
    <cdr:to>
      <cdr:x>0.6127</cdr:x>
      <cdr:y>0.40189</cdr:y>
    </cdr:to>
    <cdr:sp macro="" textlink="">
      <cdr:nvSpPr>
        <cdr:cNvPr id="375809" name="Text Box 1">
          <a:extLst xmlns:a="http://schemas.openxmlformats.org/drawingml/2006/main">
            <a:ext uri="{FF2B5EF4-FFF2-40B4-BE49-F238E27FC236}">
              <a16:creationId xmlns:a16="http://schemas.microsoft.com/office/drawing/2014/main" id="{94E02817-0544-408C-B8E3-F6B44F22F7C6}"/>
            </a:ext>
          </a:extLst>
        </cdr:cNvPr>
        <cdr:cNvSpPr txBox="1">
          <a:spLocks xmlns:a="http://schemas.openxmlformats.org/drawingml/2006/main" noChangeArrowheads="1"/>
        </cdr:cNvSpPr>
      </cdr:nvSpPr>
      <cdr:spPr bwMode="auto">
        <a:xfrm xmlns:a="http://schemas.openxmlformats.org/drawingml/2006/main">
          <a:off x="175587" y="232680"/>
          <a:ext cx="351673" cy="6525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wordArtVertRtl" wrap="square" lIns="36576" tIns="0" rIns="36576" bIns="0" anchor="ctr" upright="1"/>
        <a:lstStyle xmlns:a="http://schemas.openxmlformats.org/drawingml/2006/main"/>
        <a:p xmlns:a="http://schemas.openxmlformats.org/drawingml/2006/main">
          <a:pPr algn="ctr" rtl="1">
            <a:defRPr sz="1000"/>
          </a:pPr>
          <a:r>
            <a:rPr lang="ja-JP" altLang="en-US" sz="1400" b="0" i="0" strike="noStrike">
              <a:solidFill>
                <a:srgbClr val="000000"/>
              </a:solidFill>
              <a:latin typeface="ＭＳ Ｐゴシック"/>
              <a:ea typeface="ＭＳ Ｐゴシック"/>
            </a:rPr>
            <a:t>排出量　（単位　百万トン</a:t>
          </a:r>
          <a:r>
            <a:rPr lang="en-US" altLang="ja-JP" sz="1400" b="0" i="0" strike="noStrike">
              <a:solidFill>
                <a:srgbClr val="000000"/>
              </a:solidFill>
              <a:latin typeface="ＭＳ Ｐゴシック"/>
              <a:ea typeface="ＭＳ Ｐゴシック"/>
            </a:rPr>
            <a:t>CO2</a:t>
          </a:r>
          <a:r>
            <a:rPr lang="ja-JP" altLang="en-US" sz="1400" b="0" i="0" strike="noStrike">
              <a:solidFill>
                <a:srgbClr val="000000"/>
              </a:solidFill>
              <a:latin typeface="ＭＳ Ｐゴシック"/>
              <a:ea typeface="ＭＳ Ｐゴシック"/>
            </a:rPr>
            <a:t>）</a:t>
          </a:r>
        </a:p>
      </cdr:txBody>
    </cdr:sp>
  </cdr:relSizeAnchor>
  <cdr:relSizeAnchor xmlns:cdr="http://schemas.openxmlformats.org/drawingml/2006/chartDrawing">
    <cdr:from>
      <cdr:x>0.72251</cdr:x>
      <cdr:y>0.68534</cdr:y>
    </cdr:from>
    <cdr:to>
      <cdr:x>0.76545</cdr:x>
      <cdr:y>0.91048</cdr:y>
    </cdr:to>
    <cdr:sp macro="" textlink="">
      <cdr:nvSpPr>
        <cdr:cNvPr id="375810" name="Text Box 2">
          <a:extLst xmlns:a="http://schemas.openxmlformats.org/drawingml/2006/main">
            <a:ext uri="{FF2B5EF4-FFF2-40B4-BE49-F238E27FC236}">
              <a16:creationId xmlns:a16="http://schemas.microsoft.com/office/drawing/2014/main" id="{4AEF2A22-28CB-4FBB-BD0F-E52CAD18C9E2}"/>
            </a:ext>
          </a:extLst>
        </cdr:cNvPr>
        <cdr:cNvSpPr txBox="1">
          <a:spLocks xmlns:a="http://schemas.openxmlformats.org/drawingml/2006/main" noChangeArrowheads="1"/>
        </cdr:cNvSpPr>
      </cdr:nvSpPr>
      <cdr:spPr bwMode="auto">
        <a:xfrm xmlns:a="http://schemas.openxmlformats.org/drawingml/2006/main">
          <a:off x="3115645" y="505819"/>
          <a:ext cx="1000187" cy="16512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1">
            <a:defRPr sz="1000"/>
          </a:pPr>
          <a:r>
            <a:rPr lang="ja-JP" altLang="en-US" sz="1400" b="0" i="0" strike="noStrike">
              <a:solidFill>
                <a:srgbClr val="000000"/>
              </a:solidFill>
              <a:latin typeface="ＭＳ Ｐゴシック"/>
              <a:ea typeface="ＭＳ Ｐゴシック"/>
            </a:rPr>
            <a:t>（年度）</a:t>
          </a:r>
        </a:p>
      </cdr:txBody>
    </cdr:sp>
  </cdr:relSizeAnchor>
  <cdr:relSizeAnchor xmlns:cdr="http://schemas.openxmlformats.org/drawingml/2006/chartDrawing">
    <cdr:from>
      <cdr:x>0.721</cdr:x>
      <cdr:y>0.31575</cdr:y>
    </cdr:from>
    <cdr:to>
      <cdr:x>0.77396</cdr:x>
      <cdr:y>0.32271</cdr:y>
    </cdr:to>
    <cdr:sp macro="" textlink="">
      <cdr:nvSpPr>
        <cdr:cNvPr id="375811" name="Text Box 3">
          <a:extLst xmlns:a="http://schemas.openxmlformats.org/drawingml/2006/main">
            <a:ext uri="{FF2B5EF4-FFF2-40B4-BE49-F238E27FC236}">
              <a16:creationId xmlns:a16="http://schemas.microsoft.com/office/drawing/2014/main" id="{C4753F7A-F2BA-494C-9459-B64DD378D3C8}"/>
            </a:ext>
          </a:extLst>
        </cdr:cNvPr>
        <cdr:cNvSpPr txBox="1">
          <a:spLocks xmlns:a="http://schemas.openxmlformats.org/drawingml/2006/main" noChangeArrowheads="1"/>
        </cdr:cNvSpPr>
      </cdr:nvSpPr>
      <cdr:spPr bwMode="auto">
        <a:xfrm xmlns:a="http://schemas.openxmlformats.org/drawingml/2006/main">
          <a:off x="3060814" y="234754"/>
          <a:ext cx="1268668" cy="510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1">
            <a:defRPr sz="1000"/>
          </a:pPr>
          <a:r>
            <a:rPr lang="ja-JP" altLang="en-US" sz="1800" b="0" i="0" strike="noStrike">
              <a:solidFill>
                <a:srgbClr val="000000"/>
              </a:solidFill>
              <a:latin typeface="ＭＳ Ｐゴシック"/>
              <a:ea typeface="ＭＳ Ｐゴシック"/>
            </a:rPr>
            <a:t>産業部門</a:t>
          </a:r>
        </a:p>
      </cdr:txBody>
    </cdr:sp>
  </cdr:relSizeAnchor>
  <cdr:relSizeAnchor xmlns:cdr="http://schemas.openxmlformats.org/drawingml/2006/chartDrawing">
    <cdr:from>
      <cdr:x>0.721</cdr:x>
      <cdr:y>0.35708</cdr:y>
    </cdr:from>
    <cdr:to>
      <cdr:x>0.77392</cdr:x>
      <cdr:y>0.36382</cdr:y>
    </cdr:to>
    <cdr:sp macro="" textlink="">
      <cdr:nvSpPr>
        <cdr:cNvPr id="375812" name="Text Box 4">
          <a:extLst xmlns:a="http://schemas.openxmlformats.org/drawingml/2006/main">
            <a:ext uri="{FF2B5EF4-FFF2-40B4-BE49-F238E27FC236}">
              <a16:creationId xmlns:a16="http://schemas.microsoft.com/office/drawing/2014/main" id="{916A8B6F-C711-44BC-B684-20D4D662637B}"/>
            </a:ext>
          </a:extLst>
        </cdr:cNvPr>
        <cdr:cNvSpPr txBox="1">
          <a:spLocks xmlns:a="http://schemas.openxmlformats.org/drawingml/2006/main" noChangeArrowheads="1"/>
        </cdr:cNvSpPr>
      </cdr:nvSpPr>
      <cdr:spPr bwMode="auto">
        <a:xfrm xmlns:a="http://schemas.openxmlformats.org/drawingml/2006/main">
          <a:off x="3066486" y="265067"/>
          <a:ext cx="1257324" cy="49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1">
            <a:defRPr sz="1000"/>
          </a:pPr>
          <a:r>
            <a:rPr lang="ja-JP" altLang="en-US" sz="1800" b="0" i="0" strike="noStrike">
              <a:solidFill>
                <a:srgbClr val="000000"/>
              </a:solidFill>
              <a:latin typeface="ＭＳ Ｐゴシック"/>
              <a:ea typeface="ＭＳ Ｐゴシック"/>
            </a:rPr>
            <a:t>民生部門</a:t>
          </a:r>
        </a:p>
      </cdr:txBody>
    </cdr:sp>
  </cdr:relSizeAnchor>
  <cdr:relSizeAnchor xmlns:cdr="http://schemas.openxmlformats.org/drawingml/2006/chartDrawing">
    <cdr:from>
      <cdr:x>0.721</cdr:x>
      <cdr:y>0.38079</cdr:y>
    </cdr:from>
    <cdr:to>
      <cdr:x>0.77392</cdr:x>
      <cdr:y>0.38754</cdr:y>
    </cdr:to>
    <cdr:sp macro="" textlink="">
      <cdr:nvSpPr>
        <cdr:cNvPr id="375813" name="Text Box 5">
          <a:extLst xmlns:a="http://schemas.openxmlformats.org/drawingml/2006/main">
            <a:ext uri="{FF2B5EF4-FFF2-40B4-BE49-F238E27FC236}">
              <a16:creationId xmlns:a16="http://schemas.microsoft.com/office/drawing/2014/main" id="{E945EDE4-FBB3-458A-96A4-5707B2722379}"/>
            </a:ext>
          </a:extLst>
        </cdr:cNvPr>
        <cdr:cNvSpPr txBox="1">
          <a:spLocks xmlns:a="http://schemas.openxmlformats.org/drawingml/2006/main" noChangeArrowheads="1"/>
        </cdr:cNvSpPr>
      </cdr:nvSpPr>
      <cdr:spPr bwMode="auto">
        <a:xfrm xmlns:a="http://schemas.openxmlformats.org/drawingml/2006/main">
          <a:off x="3066486" y="282458"/>
          <a:ext cx="1257324" cy="494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1">
            <a:defRPr sz="1000"/>
          </a:pPr>
          <a:r>
            <a:rPr lang="ja-JP" altLang="en-US" sz="1800" b="0" i="0" strike="noStrike">
              <a:solidFill>
                <a:srgbClr val="000000"/>
              </a:solidFill>
              <a:latin typeface="ＭＳ Ｐゴシック"/>
              <a:ea typeface="ＭＳ Ｐゴシック"/>
            </a:rPr>
            <a:t>運輸部門</a:t>
          </a:r>
        </a:p>
      </cdr:txBody>
    </cdr:sp>
  </cdr:relSizeAnchor>
  <cdr:relSizeAnchor xmlns:cdr="http://schemas.openxmlformats.org/drawingml/2006/chartDrawing">
    <cdr:from>
      <cdr:x>0.63954</cdr:x>
      <cdr:y>0.33402</cdr:y>
    </cdr:from>
    <cdr:to>
      <cdr:x>0.68124</cdr:x>
      <cdr:y>0.33859</cdr:y>
    </cdr:to>
    <cdr:sp macro="" textlink="">
      <cdr:nvSpPr>
        <cdr:cNvPr id="375814" name="Text Box 6">
          <a:extLst xmlns:a="http://schemas.openxmlformats.org/drawingml/2006/main">
            <a:ext uri="{FF2B5EF4-FFF2-40B4-BE49-F238E27FC236}">
              <a16:creationId xmlns:a16="http://schemas.microsoft.com/office/drawing/2014/main" id="{4D391292-81EF-47A4-9B70-34CA12C2E915}"/>
            </a:ext>
          </a:extLst>
        </cdr:cNvPr>
        <cdr:cNvSpPr txBox="1">
          <a:spLocks xmlns:a="http://schemas.openxmlformats.org/drawingml/2006/main" noChangeArrowheads="1"/>
        </cdr:cNvSpPr>
      </cdr:nvSpPr>
      <cdr:spPr bwMode="auto">
        <a:xfrm xmlns:a="http://schemas.openxmlformats.org/drawingml/2006/main">
          <a:off x="1139850" y="248156"/>
          <a:ext cx="979389" cy="335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1">
            <a:defRPr sz="1000"/>
          </a:pPr>
          <a:r>
            <a:rPr lang="en-US" altLang="ja-JP" sz="1400" b="1" i="0" strike="noStrike">
              <a:solidFill>
                <a:srgbClr val="000000"/>
              </a:solidFill>
              <a:latin typeface="Century"/>
            </a:rPr>
            <a:t>476</a:t>
          </a:r>
          <a:r>
            <a:rPr lang="ja-JP" altLang="en-US" sz="1400" b="1" i="0" strike="noStrike">
              <a:solidFill>
                <a:srgbClr val="000000"/>
              </a:solidFill>
              <a:latin typeface="ＭＳ Ｐ明朝"/>
              <a:ea typeface="ＭＳ Ｐ明朝"/>
            </a:rPr>
            <a:t>百万ｔ</a:t>
          </a:r>
        </a:p>
      </cdr:txBody>
    </cdr:sp>
  </cdr:relSizeAnchor>
  <cdr:relSizeAnchor xmlns:cdr="http://schemas.openxmlformats.org/drawingml/2006/chartDrawing">
    <cdr:from>
      <cdr:x>0.63954</cdr:x>
      <cdr:y>0.36578</cdr:y>
    </cdr:from>
    <cdr:to>
      <cdr:x>0.68124</cdr:x>
      <cdr:y>0.37057</cdr:y>
    </cdr:to>
    <cdr:sp macro="" textlink="">
      <cdr:nvSpPr>
        <cdr:cNvPr id="375815" name="Text Box 7">
          <a:extLst xmlns:a="http://schemas.openxmlformats.org/drawingml/2006/main">
            <a:ext uri="{FF2B5EF4-FFF2-40B4-BE49-F238E27FC236}">
              <a16:creationId xmlns:a16="http://schemas.microsoft.com/office/drawing/2014/main" id="{116EFFD0-C67E-4A00-8474-4E86182D68A1}"/>
            </a:ext>
          </a:extLst>
        </cdr:cNvPr>
        <cdr:cNvSpPr txBox="1">
          <a:spLocks xmlns:a="http://schemas.openxmlformats.org/drawingml/2006/main" noChangeArrowheads="1"/>
        </cdr:cNvSpPr>
      </cdr:nvSpPr>
      <cdr:spPr bwMode="auto">
        <a:xfrm xmlns:a="http://schemas.openxmlformats.org/drawingml/2006/main">
          <a:off x="1139850" y="271449"/>
          <a:ext cx="979389" cy="351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1">
            <a:defRPr sz="1000"/>
          </a:pPr>
          <a:r>
            <a:rPr lang="en-US" altLang="ja-JP" sz="1400" b="1" i="0" strike="noStrike">
              <a:solidFill>
                <a:srgbClr val="000000"/>
              </a:solidFill>
              <a:latin typeface="Century"/>
            </a:rPr>
            <a:t>273</a:t>
          </a:r>
          <a:r>
            <a:rPr lang="ja-JP" altLang="en-US" sz="1400" b="1" i="0" strike="noStrike">
              <a:solidFill>
                <a:srgbClr val="000000"/>
              </a:solidFill>
              <a:latin typeface="ＭＳ Ｐ明朝"/>
              <a:ea typeface="ＭＳ Ｐ明朝"/>
            </a:rPr>
            <a:t>百万ｔ</a:t>
          </a:r>
        </a:p>
      </cdr:txBody>
    </cdr:sp>
  </cdr:relSizeAnchor>
  <cdr:relSizeAnchor xmlns:cdr="http://schemas.openxmlformats.org/drawingml/2006/chartDrawing">
    <cdr:from>
      <cdr:x>0.63954</cdr:x>
      <cdr:y>0.38928</cdr:y>
    </cdr:from>
    <cdr:to>
      <cdr:x>0.68124</cdr:x>
      <cdr:y>0.39406</cdr:y>
    </cdr:to>
    <cdr:sp macro="" textlink="">
      <cdr:nvSpPr>
        <cdr:cNvPr id="375816" name="Text Box 8">
          <a:extLst xmlns:a="http://schemas.openxmlformats.org/drawingml/2006/main">
            <a:ext uri="{FF2B5EF4-FFF2-40B4-BE49-F238E27FC236}">
              <a16:creationId xmlns:a16="http://schemas.microsoft.com/office/drawing/2014/main" id="{1E032E92-152E-4670-B584-14F05349A352}"/>
            </a:ext>
          </a:extLst>
        </cdr:cNvPr>
        <cdr:cNvSpPr txBox="1">
          <a:spLocks xmlns:a="http://schemas.openxmlformats.org/drawingml/2006/main" noChangeArrowheads="1"/>
        </cdr:cNvSpPr>
      </cdr:nvSpPr>
      <cdr:spPr bwMode="auto">
        <a:xfrm xmlns:a="http://schemas.openxmlformats.org/drawingml/2006/main">
          <a:off x="1139850" y="288680"/>
          <a:ext cx="979389" cy="351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1">
            <a:defRPr sz="1000"/>
          </a:pPr>
          <a:r>
            <a:rPr lang="en-US" altLang="ja-JP" sz="1400" b="1" i="0" strike="noStrike">
              <a:solidFill>
                <a:srgbClr val="000000"/>
              </a:solidFill>
              <a:latin typeface="Century"/>
            </a:rPr>
            <a:t>217</a:t>
          </a:r>
          <a:r>
            <a:rPr lang="ja-JP" altLang="en-US" sz="1400" b="1" i="0" strike="noStrike">
              <a:solidFill>
                <a:srgbClr val="000000"/>
              </a:solidFill>
              <a:latin typeface="ＭＳ Ｐ明朝"/>
              <a:ea typeface="ＭＳ Ｐ明朝"/>
            </a:rPr>
            <a:t>百万ｔ</a:t>
          </a:r>
        </a:p>
      </cdr:txBody>
    </cdr:sp>
  </cdr:relSizeAnchor>
  <cdr:relSizeAnchor xmlns:cdr="http://schemas.openxmlformats.org/drawingml/2006/chartDrawing">
    <cdr:from>
      <cdr:x>0.89023</cdr:x>
      <cdr:y>0.06725</cdr:y>
    </cdr:from>
    <cdr:to>
      <cdr:x>0.90648</cdr:x>
      <cdr:y>0.06725</cdr:y>
    </cdr:to>
    <cdr:sp macro="" textlink="">
      <cdr:nvSpPr>
        <cdr:cNvPr id="375817" name="Text Box 9">
          <a:extLst xmlns:a="http://schemas.openxmlformats.org/drawingml/2006/main">
            <a:ext uri="{FF2B5EF4-FFF2-40B4-BE49-F238E27FC236}">
              <a16:creationId xmlns:a16="http://schemas.microsoft.com/office/drawing/2014/main" id="{935986FF-A565-447E-8890-CE068C778096}"/>
            </a:ext>
          </a:extLst>
        </cdr:cNvPr>
        <cdr:cNvSpPr txBox="1">
          <a:spLocks xmlns:a="http://schemas.openxmlformats.org/drawingml/2006/main" noChangeArrowheads="1"/>
        </cdr:cNvSpPr>
      </cdr:nvSpPr>
      <cdr:spPr bwMode="auto">
        <a:xfrm xmlns:a="http://schemas.openxmlformats.org/drawingml/2006/main">
          <a:off x="6025452" y="244805"/>
          <a:ext cx="1574963" cy="1292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1">
            <a:defRPr sz="1000"/>
          </a:pPr>
          <a:r>
            <a:rPr lang="en-US" altLang="ja-JP" sz="1400" b="1" i="0" strike="noStrike">
              <a:solidFill>
                <a:srgbClr val="000000"/>
              </a:solidFill>
              <a:latin typeface="Century"/>
            </a:rPr>
            <a:t>452</a:t>
          </a:r>
          <a:r>
            <a:rPr lang="ja-JP" altLang="en-US" sz="1400" b="1" i="0" strike="noStrike">
              <a:solidFill>
                <a:srgbClr val="000000"/>
              </a:solidFill>
              <a:latin typeface="ＭＳ Ｐ明朝"/>
              <a:ea typeface="ＭＳ Ｐ明朝"/>
            </a:rPr>
            <a:t>百万ｔ</a:t>
          </a:r>
        </a:p>
        <a:p xmlns:a="http://schemas.openxmlformats.org/drawingml/2006/main">
          <a:pPr algn="l" rtl="1">
            <a:defRPr sz="1000"/>
          </a:pPr>
          <a:r>
            <a:rPr lang="ja-JP" altLang="en-US" sz="1400" b="0" i="0" strike="noStrike">
              <a:solidFill>
                <a:srgbClr val="000000"/>
              </a:solidFill>
              <a:latin typeface="ＭＳ Ｐ明朝"/>
              <a:ea typeface="ＭＳ Ｐ明朝"/>
            </a:rPr>
            <a:t>（前年度比▲</a:t>
          </a:r>
          <a:r>
            <a:rPr lang="en-US" altLang="ja-JP" sz="1400" b="0" i="0" strike="noStrike">
              <a:solidFill>
                <a:srgbClr val="000000"/>
              </a:solidFill>
              <a:latin typeface="Century"/>
            </a:rPr>
            <a:t>3.8%</a:t>
          </a:r>
          <a:r>
            <a:rPr lang="ja-JP" altLang="en-US" sz="1400" b="0" i="0" strike="noStrike">
              <a:solidFill>
                <a:srgbClr val="000000"/>
              </a:solidFill>
              <a:latin typeface="ＭＳ Ｐ明朝"/>
              <a:ea typeface="ＭＳ Ｐ明朝"/>
            </a:rPr>
            <a:t>）</a:t>
          </a:r>
        </a:p>
      </cdr:txBody>
    </cdr:sp>
  </cdr:relSizeAnchor>
  <cdr:relSizeAnchor xmlns:cdr="http://schemas.openxmlformats.org/drawingml/2006/chartDrawing">
    <cdr:from>
      <cdr:x>0.89023</cdr:x>
      <cdr:y>0.082</cdr:y>
    </cdr:from>
    <cdr:to>
      <cdr:x>0.90648</cdr:x>
      <cdr:y>0.082</cdr:y>
    </cdr:to>
    <cdr:sp macro="" textlink="">
      <cdr:nvSpPr>
        <cdr:cNvPr id="375818" name="Text Box 10">
          <a:extLst xmlns:a="http://schemas.openxmlformats.org/drawingml/2006/main">
            <a:ext uri="{FF2B5EF4-FFF2-40B4-BE49-F238E27FC236}">
              <a16:creationId xmlns:a16="http://schemas.microsoft.com/office/drawing/2014/main" id="{611DA908-5660-43A3-B643-BF96996C80C6}"/>
            </a:ext>
          </a:extLst>
        </cdr:cNvPr>
        <cdr:cNvSpPr txBox="1">
          <a:spLocks xmlns:a="http://schemas.openxmlformats.org/drawingml/2006/main" noChangeArrowheads="1"/>
        </cdr:cNvSpPr>
      </cdr:nvSpPr>
      <cdr:spPr bwMode="auto">
        <a:xfrm xmlns:a="http://schemas.openxmlformats.org/drawingml/2006/main">
          <a:off x="6025452" y="262195"/>
          <a:ext cx="1576854" cy="1276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1">
            <a:defRPr sz="1000"/>
          </a:pPr>
          <a:r>
            <a:rPr lang="en-US" altLang="ja-JP" sz="1400" b="1" i="0" strike="noStrike">
              <a:solidFill>
                <a:srgbClr val="000000"/>
              </a:solidFill>
              <a:latin typeface="Century"/>
            </a:rPr>
            <a:t>342</a:t>
          </a:r>
          <a:r>
            <a:rPr lang="ja-JP" altLang="en-US" sz="1400" b="1" i="0" strike="noStrike">
              <a:solidFill>
                <a:srgbClr val="000000"/>
              </a:solidFill>
              <a:latin typeface="ＭＳ Ｐ明朝"/>
              <a:ea typeface="ＭＳ Ｐ明朝"/>
            </a:rPr>
            <a:t>百万ｔ</a:t>
          </a:r>
        </a:p>
        <a:p xmlns:a="http://schemas.openxmlformats.org/drawingml/2006/main">
          <a:pPr algn="l" rtl="1">
            <a:defRPr sz="1000"/>
          </a:pPr>
          <a:r>
            <a:rPr lang="ja-JP" altLang="en-US" sz="1400" b="0" i="0" strike="noStrike">
              <a:solidFill>
                <a:srgbClr val="000000"/>
              </a:solidFill>
              <a:latin typeface="ＭＳ Ｐ明朝"/>
              <a:ea typeface="ＭＳ Ｐ明朝"/>
            </a:rPr>
            <a:t>（前年度比▲</a:t>
          </a:r>
          <a:r>
            <a:rPr lang="en-US" altLang="ja-JP" sz="1400" b="0" i="0" strike="noStrike">
              <a:solidFill>
                <a:srgbClr val="000000"/>
              </a:solidFill>
              <a:latin typeface="Century"/>
            </a:rPr>
            <a:t>0.4%</a:t>
          </a:r>
          <a:r>
            <a:rPr lang="ja-JP" altLang="en-US" sz="1400" b="0" i="0" strike="noStrike">
              <a:solidFill>
                <a:srgbClr val="000000"/>
              </a:solidFill>
              <a:latin typeface="ＭＳ Ｐ明朝"/>
              <a:ea typeface="ＭＳ Ｐ明朝"/>
            </a:rPr>
            <a:t>）</a:t>
          </a:r>
        </a:p>
      </cdr:txBody>
    </cdr:sp>
  </cdr:relSizeAnchor>
  <cdr:relSizeAnchor xmlns:cdr="http://schemas.openxmlformats.org/drawingml/2006/chartDrawing">
    <cdr:from>
      <cdr:x>0.89023</cdr:x>
      <cdr:y>0.09275</cdr:y>
    </cdr:from>
    <cdr:to>
      <cdr:x>0.90648</cdr:x>
      <cdr:y>0.09275</cdr:y>
    </cdr:to>
    <cdr:sp macro="" textlink="">
      <cdr:nvSpPr>
        <cdr:cNvPr id="375819" name="Text Box 11">
          <a:extLst xmlns:a="http://schemas.openxmlformats.org/drawingml/2006/main">
            <a:ext uri="{FF2B5EF4-FFF2-40B4-BE49-F238E27FC236}">
              <a16:creationId xmlns:a16="http://schemas.microsoft.com/office/drawing/2014/main" id="{B8CB9FAC-FD0F-401F-BEED-4D018A613CB4}"/>
            </a:ext>
          </a:extLst>
        </cdr:cNvPr>
        <cdr:cNvSpPr txBox="1">
          <a:spLocks xmlns:a="http://schemas.openxmlformats.org/drawingml/2006/main" noChangeArrowheads="1"/>
        </cdr:cNvSpPr>
      </cdr:nvSpPr>
      <cdr:spPr bwMode="auto">
        <a:xfrm xmlns:a="http://schemas.openxmlformats.org/drawingml/2006/main">
          <a:off x="6025452" y="274959"/>
          <a:ext cx="1576854" cy="1292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1">
            <a:defRPr sz="1000"/>
          </a:pPr>
          <a:r>
            <a:rPr lang="en-US" altLang="ja-JP" sz="1400" b="1" i="0" strike="noStrike">
              <a:solidFill>
                <a:srgbClr val="000000"/>
              </a:solidFill>
              <a:latin typeface="Century"/>
            </a:rPr>
            <a:t>267</a:t>
          </a:r>
          <a:r>
            <a:rPr lang="ja-JP" altLang="en-US" sz="1400" b="1" i="0" strike="noStrike">
              <a:solidFill>
                <a:srgbClr val="000000"/>
              </a:solidFill>
              <a:latin typeface="ＭＳ Ｐ明朝"/>
              <a:ea typeface="ＭＳ Ｐ明朝"/>
            </a:rPr>
            <a:t>百万ｔ</a:t>
          </a:r>
        </a:p>
        <a:p xmlns:a="http://schemas.openxmlformats.org/drawingml/2006/main">
          <a:pPr algn="l" rtl="1">
            <a:defRPr sz="1000"/>
          </a:pPr>
          <a:r>
            <a:rPr lang="ja-JP" altLang="en-US" sz="1400" b="0" i="0" strike="noStrike">
              <a:solidFill>
                <a:srgbClr val="000000"/>
              </a:solidFill>
              <a:latin typeface="ＭＳ Ｐ明朝"/>
              <a:ea typeface="ＭＳ Ｐ明朝"/>
            </a:rPr>
            <a:t>（前年度比＋</a:t>
          </a:r>
          <a:r>
            <a:rPr lang="en-US" altLang="ja-JP" sz="1400" b="0" i="0" strike="noStrike">
              <a:solidFill>
                <a:srgbClr val="000000"/>
              </a:solidFill>
              <a:latin typeface="Century"/>
            </a:rPr>
            <a:t>0.8%</a:t>
          </a:r>
          <a:r>
            <a:rPr lang="ja-JP" altLang="en-US" sz="1400" b="0" i="0" strike="noStrike">
              <a:solidFill>
                <a:srgbClr val="000000"/>
              </a:solidFill>
              <a:latin typeface="ＭＳ Ｐ明朝"/>
              <a:ea typeface="ＭＳ Ｐ明朝"/>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orimotohd\ccmpg\JNGI2004\Inv(030825submission%20to%20UNFCCC)\CRF-1996-v01-JPN-20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1s1"/>
      <sheetName val="Table1s2"/>
      <sheetName val="Table1.A(a)s1"/>
      <sheetName val="Table1.A(a)s2"/>
      <sheetName val="Table1.A(a)s3"/>
      <sheetName val="Table1.A(a)s4"/>
      <sheetName val="Table1.A(b)"/>
      <sheetName val="Table1.A(c)"/>
      <sheetName val="Table1.A(d)"/>
      <sheetName val="Table1.B.1"/>
      <sheetName val="Table1.B.2"/>
      <sheetName val="Table1.C"/>
      <sheetName val="Table2(I)s1"/>
      <sheetName val="Table2(I)s2"/>
      <sheetName val="Table2(I).A-Gs1"/>
      <sheetName val="Table2(I).A-Gs2"/>
      <sheetName val="Table2(II)s1"/>
      <sheetName val="Table2(II)s2"/>
      <sheetName val="Table2(II).C,E"/>
      <sheetName val="Table2(II).Fs1"/>
      <sheetName val="Table2(II).Fs2"/>
      <sheetName val="Table3"/>
      <sheetName val="Table3.A-D"/>
      <sheetName val="Table4s1"/>
      <sheetName val="Table4s2"/>
      <sheetName val="Table4.A"/>
      <sheetName val="Table4.B(a)"/>
      <sheetName val="Table4.B(b)"/>
      <sheetName val="Table4.C"/>
      <sheetName val="Table4.D"/>
      <sheetName val="Table4.E"/>
      <sheetName val="Table4.F"/>
      <sheetName val="Table5"/>
      <sheetName val="Table5.A"/>
      <sheetName val="Table5.B"/>
      <sheetName val="Table5.C"/>
      <sheetName val="Table5.D"/>
      <sheetName val="Table6"/>
      <sheetName val="Table6.A,C"/>
      <sheetName val="Table6.B"/>
      <sheetName val="Summary1.As1"/>
      <sheetName val="Summary1.As2"/>
      <sheetName val="Summary1.As3"/>
      <sheetName val="Summary1.B"/>
      <sheetName val="Summary2"/>
      <sheetName val="Summary3s1"/>
      <sheetName val="Summary3s2"/>
      <sheetName val="Table7s1"/>
      <sheetName val="Table7s2"/>
      <sheetName val="Table7s3"/>
      <sheetName val="Table8(a)s1"/>
      <sheetName val="Table8(a)s2"/>
      <sheetName val="Table8(b)"/>
      <sheetName val="Table9s1"/>
      <sheetName val="Table9s2"/>
      <sheetName val="Table10s1"/>
      <sheetName val="Table10s2"/>
      <sheetName val="Table10s3"/>
      <sheetName val="Table10s4"/>
      <sheetName val="Table10s5"/>
      <sheetName val="Table11"/>
      <sheetName val="Help"/>
    </sheetNames>
    <sheetDataSet>
      <sheetData sheetId="0" refreshError="1">
        <row r="4">
          <cell r="C4" t="str">
            <v>Japan</v>
          </cell>
        </row>
        <row r="6">
          <cell r="C6">
            <v>1996</v>
          </cell>
        </row>
        <row r="30">
          <cell r="C30">
            <v>2003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38100" cap="flat" cmpd="dbl"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38100" cap="flat" cmpd="dbl"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gio.nies.go.jp/index.html" TargetMode="External"/><Relationship Id="rId1" Type="http://schemas.openxmlformats.org/officeDocument/2006/relationships/hyperlink" Target="http://www-gio.nies.go.jp/aboutghg/nir/nir-j.htm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C1:E28"/>
  <sheetViews>
    <sheetView tabSelected="1" zoomScale="80" zoomScaleNormal="80" workbookViewId="0"/>
  </sheetViews>
  <sheetFormatPr defaultRowHeight="14.25"/>
  <cols>
    <col min="1" max="1" width="1.25" style="212" customWidth="1"/>
    <col min="2" max="2" width="2" style="212" customWidth="1"/>
    <col min="3" max="3" width="28.75" style="212" customWidth="1"/>
    <col min="4" max="4" width="66.875" style="212" customWidth="1"/>
    <col min="5" max="5" width="94.125" style="212" customWidth="1"/>
    <col min="6" max="16384" width="9" style="212"/>
  </cols>
  <sheetData>
    <row r="1" spans="3:5" ht="23.25" customHeight="1">
      <c r="C1" s="1033" t="s">
        <v>1284</v>
      </c>
      <c r="E1" s="1033" t="s">
        <v>1381</v>
      </c>
    </row>
    <row r="2" spans="3:5" ht="23.25" customHeight="1">
      <c r="C2" s="1696" t="s">
        <v>1278</v>
      </c>
    </row>
    <row r="3" spans="3:5">
      <c r="D3" s="1034">
        <v>43571</v>
      </c>
      <c r="E3" s="1697" t="s">
        <v>1407</v>
      </c>
    </row>
    <row r="4" spans="3:5">
      <c r="D4" s="976" t="s">
        <v>95</v>
      </c>
      <c r="E4" s="976" t="s">
        <v>523</v>
      </c>
    </row>
    <row r="5" spans="3:5">
      <c r="D5" s="1035" t="s">
        <v>22</v>
      </c>
      <c r="E5" s="1035" t="s">
        <v>524</v>
      </c>
    </row>
    <row r="6" spans="3:5">
      <c r="D6" s="1035"/>
      <c r="E6" s="1035"/>
    </row>
    <row r="7" spans="3:5" ht="18" customHeight="1">
      <c r="C7" s="1036" t="s">
        <v>1279</v>
      </c>
      <c r="D7" s="1036" t="s">
        <v>94</v>
      </c>
      <c r="E7" s="1036" t="s">
        <v>525</v>
      </c>
    </row>
    <row r="8" spans="3:5" ht="18" customHeight="1">
      <c r="C8" s="1698" t="s">
        <v>6</v>
      </c>
      <c r="D8" s="1037" t="s">
        <v>96</v>
      </c>
      <c r="E8" s="1037" t="s">
        <v>526</v>
      </c>
    </row>
    <row r="9" spans="3:5" ht="18" customHeight="1">
      <c r="C9" s="1699" t="s">
        <v>1151</v>
      </c>
      <c r="D9" s="1700" t="s">
        <v>1280</v>
      </c>
      <c r="E9" s="1700" t="s">
        <v>527</v>
      </c>
    </row>
    <row r="10" spans="3:5" ht="18" customHeight="1">
      <c r="C10" s="1699" t="s">
        <v>3</v>
      </c>
      <c r="D10" s="1700" t="s">
        <v>1281</v>
      </c>
      <c r="E10" s="1700" t="s">
        <v>528</v>
      </c>
    </row>
    <row r="11" spans="3:5" ht="30" customHeight="1">
      <c r="C11" s="1699" t="s">
        <v>7</v>
      </c>
      <c r="D11" s="1700" t="s">
        <v>1311</v>
      </c>
      <c r="E11" s="1700" t="s">
        <v>1316</v>
      </c>
    </row>
    <row r="12" spans="3:5" ht="30" customHeight="1">
      <c r="C12" s="1699" t="s">
        <v>8</v>
      </c>
      <c r="D12" s="1700" t="s">
        <v>1312</v>
      </c>
      <c r="E12" s="1700" t="s">
        <v>1317</v>
      </c>
    </row>
    <row r="13" spans="3:5" ht="30.75" customHeight="1">
      <c r="C13" s="1699" t="s">
        <v>9</v>
      </c>
      <c r="D13" s="1700" t="s">
        <v>1313</v>
      </c>
      <c r="E13" s="1700" t="s">
        <v>1318</v>
      </c>
    </row>
    <row r="14" spans="3:5" ht="18" customHeight="1">
      <c r="C14" s="1699" t="s">
        <v>529</v>
      </c>
      <c r="D14" s="1701" t="s">
        <v>1398</v>
      </c>
      <c r="E14" s="1700" t="s">
        <v>1399</v>
      </c>
    </row>
    <row r="15" spans="3:5" ht="18" customHeight="1">
      <c r="C15" s="1699" t="s">
        <v>33</v>
      </c>
      <c r="D15" s="1701" t="s">
        <v>1314</v>
      </c>
      <c r="E15" s="1700" t="s">
        <v>1319</v>
      </c>
    </row>
    <row r="16" spans="3:5" ht="18" customHeight="1">
      <c r="C16" s="1699" t="s">
        <v>34</v>
      </c>
      <c r="D16" s="1701" t="s">
        <v>1315</v>
      </c>
      <c r="E16" s="1700" t="s">
        <v>1320</v>
      </c>
    </row>
    <row r="17" spans="3:5" ht="18" customHeight="1">
      <c r="C17" s="1699" t="s">
        <v>35</v>
      </c>
      <c r="D17" s="1700" t="s">
        <v>1400</v>
      </c>
      <c r="E17" s="1700" t="s">
        <v>1321</v>
      </c>
    </row>
    <row r="18" spans="3:5" ht="18" customHeight="1">
      <c r="C18" s="1699" t="s">
        <v>36</v>
      </c>
      <c r="D18" s="1700" t="s">
        <v>1307</v>
      </c>
      <c r="E18" s="1700" t="s">
        <v>1322</v>
      </c>
    </row>
    <row r="19" spans="3:5" ht="18" customHeight="1">
      <c r="C19" s="1699" t="s">
        <v>37</v>
      </c>
      <c r="D19" s="1700" t="s">
        <v>1306</v>
      </c>
      <c r="E19" s="1700" t="s">
        <v>1323</v>
      </c>
    </row>
    <row r="20" spans="3:5" ht="18" customHeight="1">
      <c r="C20" s="1699" t="s">
        <v>38</v>
      </c>
      <c r="D20" s="1700" t="s">
        <v>1308</v>
      </c>
      <c r="E20" s="1700" t="s">
        <v>1325</v>
      </c>
    </row>
    <row r="21" spans="3:5" ht="18" customHeight="1">
      <c r="C21" s="1699" t="s">
        <v>39</v>
      </c>
      <c r="D21" s="1700" t="s">
        <v>1309</v>
      </c>
      <c r="E21" s="1700" t="s">
        <v>1326</v>
      </c>
    </row>
    <row r="22" spans="3:5" ht="18" customHeight="1">
      <c r="C22" s="1699" t="s">
        <v>40</v>
      </c>
      <c r="D22" s="1700" t="s">
        <v>1310</v>
      </c>
      <c r="E22" s="1700" t="s">
        <v>1327</v>
      </c>
    </row>
    <row r="23" spans="3:5" ht="18" customHeight="1">
      <c r="C23" s="1702" t="s">
        <v>1304</v>
      </c>
      <c r="D23" s="1701" t="s">
        <v>1401</v>
      </c>
      <c r="E23" s="1700" t="s">
        <v>1402</v>
      </c>
    </row>
    <row r="24" spans="3:5" ht="18" customHeight="1">
      <c r="C24" s="1702" t="s">
        <v>1305</v>
      </c>
      <c r="D24" s="1701" t="s">
        <v>1403</v>
      </c>
      <c r="E24" s="1700" t="s">
        <v>1404</v>
      </c>
    </row>
    <row r="25" spans="3:5" ht="18" customHeight="1">
      <c r="C25" s="1699" t="s">
        <v>41</v>
      </c>
      <c r="D25" s="1701" t="s">
        <v>1282</v>
      </c>
      <c r="E25" s="1700" t="s">
        <v>530</v>
      </c>
    </row>
    <row r="26" spans="3:5" ht="18" customHeight="1">
      <c r="C26" s="1699" t="s">
        <v>1405</v>
      </c>
      <c r="D26" s="1700" t="s">
        <v>1283</v>
      </c>
      <c r="E26" s="1700" t="s">
        <v>1328</v>
      </c>
    </row>
    <row r="27" spans="3:5" ht="30">
      <c r="C27" s="1703" t="s">
        <v>1287</v>
      </c>
      <c r="D27" s="1875" t="s">
        <v>1397</v>
      </c>
      <c r="E27" s="1875" t="s">
        <v>1406</v>
      </c>
    </row>
    <row r="28" spans="3:5">
      <c r="C28" s="1704"/>
      <c r="D28" s="1705"/>
      <c r="E28" s="1705"/>
    </row>
  </sheetData>
  <phoneticPr fontId="9"/>
  <hyperlinks>
    <hyperlink ref="D5" r:id="rId1" xr:uid="{00000000-0004-0000-0000-000000000000}"/>
    <hyperlink ref="E5" r:id="rId2" xr:uid="{00000000-0004-0000-0000-000014000000}"/>
    <hyperlink ref="D9" location="Notes!A1" display="単位／地球温暖化係数／その他注意事項" xr:uid="{50B1CC57-D5C6-4595-999E-07842C4CEF67}"/>
    <hyperlink ref="D10" location="'1.Total'!BM1" display="温室効果ガス排出量" xr:uid="{4C91842C-26C1-4D0F-A980-6752AAC1031F}"/>
    <hyperlink ref="E9" location="Notes!AJ1" display="Notes / Units of measures / Global Warming Potentials  " xr:uid="{65DF0C44-A118-4BFD-B84F-55BE8902BA1A}"/>
    <hyperlink ref="D14" location="'5.CO2-Share'!A1" display="部門別CO2 排出量の電気・熱配分前後のシェア" xr:uid="{1F56B2F9-3219-4E54-A392-3389CD878857}"/>
    <hyperlink ref="E14" location="'5.CO2-Share'!AI1" display="Breakdown of CO2 emissions (Share of Unallocated and Allocated emissions)" xr:uid="{25B3172E-395B-4525-937A-0AF64ECF8D1F}"/>
    <hyperlink ref="D11" location="'2.CO2-Sector'!BJ1" display="部門別CO2 排出量【電気・熱配分前排出量】（簡約表）" xr:uid="{AF457960-B5A7-4821-A29D-B25EBDA4467D}"/>
    <hyperlink ref="D12" location="'3.Allocated_CO2-Sector'!BL1" display="部門別CO2 排出量【電気・熱配分後排出量】（簡約表）" xr:uid="{7FEAD615-269E-4E43-B12D-BDDAFC25160C}"/>
    <hyperlink ref="E12" location="'3.Allocated_CO2-Sector'!V1" display="Allocated CO2 emissions by sector (Summary) (with allocation of CO2 emissions from power generation and steam generation to each sector)" xr:uid="{CA26ABBF-EC82-4995-99B0-B66D501964CB}"/>
    <hyperlink ref="D13" location="'4.Allocated_CO2-Sector (detail)'!BI1" display="部門別CO2 排出量【電気・熱配分後排出量】（詳細表）" xr:uid="{C03E1991-ED12-4C80-8FFA-FFDF762C38B1}"/>
    <hyperlink ref="E13" location="'4.Allocated_CO2-Sector (detail)'!V1" display="Allocated CO2 emissions by sector (Detail)   (with allocation of CO2 emissions from power generation and steam generation to each sector)" xr:uid="{DD682EC9-538E-45EB-BDAD-5C9050D03A2F}"/>
    <hyperlink ref="D15" location="'6.CO2-capita'!BF1" display="一人あたりCO2 排出量" xr:uid="{7B2DFFBB-6C72-47FE-8897-00B369F8949F}"/>
    <hyperlink ref="E15" location="'6.CO2-capita'!X1" display="CO2 emissions per capita" xr:uid="{AA0D3300-7AD8-41AA-AAD5-1BD11F0FA5DF}"/>
    <hyperlink ref="D16" location="'7.CO2-GDP'!BF1" display="GDPあたりCO2 排出量" xr:uid="{99559349-1881-4E5C-8EFF-F8F02A28EEA2}"/>
    <hyperlink ref="E16" location="'7.CO2-GDP'!X1" display="CO2 emissions per GDP" xr:uid="{04266816-5AE5-4DA1-9F3C-269318F88E4F}"/>
    <hyperlink ref="D17" location="'8.CO2-fuel'!BH1" display="エネルギー起源CO2 排出量（燃料種別）" xr:uid="{85C21F2E-E90B-4C86-A069-30021B9C0E0B}"/>
    <hyperlink ref="E17" location="'8.CO2-fuel'!Y1" display="CO2 emissions by fuel type " xr:uid="{EA392025-AEB2-4C60-A651-6CBBF1F2C198}"/>
    <hyperlink ref="D18" location="'9.CH4'!BM1" display="CH4 排出量（簡約表）" xr:uid="{7BCA941D-8093-4073-875E-BA1F4FF9BB8C}"/>
    <hyperlink ref="E18" location="'9.CH4'!Y1" display="CH4 emissions (Summary)" xr:uid="{05E66B8D-32AC-4C28-A450-6E670069E406}"/>
    <hyperlink ref="D19" location="'10.CH4_detail'!BH1" display="CH4 排出量（詳細表）" xr:uid="{F98A376A-3336-4A5F-BF72-20D9E220DC45}"/>
    <hyperlink ref="E19" location="'10.CH4_detail'!X1" display="CH4 emissions (Detail)" xr:uid="{3F48CEFD-3CDF-4EFA-82AB-968377902043}"/>
    <hyperlink ref="D20" location="'11.N2O'!BM1" display="N2O排出量（簡約表）" xr:uid="{4CDAB14B-08B7-4CC3-B58E-B02B9564E7C9}"/>
    <hyperlink ref="E20" location="'11.N2O'!Y1" display="N2O emissions (Summary)" xr:uid="{A63CF409-038E-428C-8A70-C14F01FF0174}"/>
    <hyperlink ref="D21" location="'12.N2O_detail'!BH1" display="N2O排出量（詳細表）" xr:uid="{1DC40CA6-76A4-44B6-8D76-FDB6CF6452EC}"/>
    <hyperlink ref="E21" location="'12.N2O_detail'!X1" display="N2O emissions (Detail)" xr:uid="{38CE6F63-204C-451B-9998-521E7E89ECEC}"/>
    <hyperlink ref="D22" location="'13.F-gas'!BS1" display="F-gas（HFCs, PFCs, SF6, NF3）排出量" xr:uid="{288D4212-B279-4D57-85D7-669630BE7D12}"/>
    <hyperlink ref="E22" location="'13.F-gas'!X1" display="F-gas (HFCs, PFCs, SF6, NF3) emissions" xr:uid="{23AFE7E8-4E5E-44FA-912B-BA1AB6343123}"/>
    <hyperlink ref="E23" location="'14.Household (per household)'!Y1" display="Household CO2 emissions (per household) " xr:uid="{41D63F61-0745-497D-84C3-E33365389A99}"/>
    <hyperlink ref="D24" location="'15.Household (per capita)'!BP1" display="家庭におけるCO2 排出量（一人あたり）" xr:uid="{458762E0-6392-40DE-9770-7834C84C5BD1}"/>
    <hyperlink ref="D25" location="'16.KP-LULUCF'!A1" display="京都議定書に基づく吸収源活動の排出・吸収量" xr:uid="{2C9AD521-FBC7-4ADE-B88A-9F32770EF2A9}"/>
    <hyperlink ref="E25" location="'16.KP-LULUCF'!X1" display="The Removals by Forest and Other Carbon Sinks under the Kyoto Protocol" xr:uid="{8CC2CE17-EA53-4E89-8E22-4E1BEF4A5650}"/>
    <hyperlink ref="D26" location="'17.【Annex】GHG-bunker'!BG1" display="国際バンカー油起源のGHG 排出量　【参考値】" xr:uid="{98FCA2DB-7499-4A6A-884B-1DF020BC92EF}"/>
    <hyperlink ref="E26" location="'17.【Annex】GHG-bunker'!Z1" display="GHG emissions from international bunker fuel " xr:uid="{9ECCB4E3-C4C3-4ACE-AECC-D224EBE0CF21}"/>
    <hyperlink ref="D27" location="'18.【Annex】CRF-CO2'!BF1" display="【参考】UNFCCCに提出された共通報告様式（CRF）及び日本国温室効果ガスインベントリ報告書（NIR）に記載されている部門別CO2 排出量" xr:uid="{5D7D8D85-C0FE-415C-9CF1-3856BBF64BD3}"/>
    <hyperlink ref="E27" location="'18.【Annex】CRF-CO2'!X1" display="【Annex】CO2 emissions by sector reported in the common reporting format (CRF) and national inventory report (NIR) submitted to the UNFCCC" xr:uid="{28178EFC-8298-4B8C-A9F8-B08B050E8AB0}"/>
    <hyperlink ref="E24" location="'15.Household (per capita)'!Y1" display="Household CO2 emissions (per capita)" xr:uid="{1B5EF585-B754-4568-B711-9B09E7EA09D8}"/>
    <hyperlink ref="E11" location="'2.CO2-Sector'!V1" display="CO2 emissions by sector (without allocation of CO2 emissions from power generation and steam generation to each sector) (Summary)" xr:uid="{63DAF269-F01F-427C-8CD1-0C0C2FD28B2B}"/>
    <hyperlink ref="E10" location="'1.Total'!W1" display="GHG emissions" xr:uid="{AB1A47B3-1A57-48AB-9119-E029AC8AA5D5}"/>
    <hyperlink ref="D23" location="'14.Household (per household)'!BP1" display="家庭におけるCO2 排出量（世帯あたり）" xr:uid="{082EB5B9-E3A4-4921-8516-6E8DD2EC2CF3}"/>
  </hyperlinks>
  <pageMargins left="0.78740157480314965" right="0.78740157480314965" top="0.98425196850393704" bottom="0.98425196850393704" header="0.51181102362204722" footer="0.51181102362204722"/>
  <pageSetup paperSize="9"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B1:BG21"/>
  <sheetViews>
    <sheetView topLeftCell="V1" zoomScale="80" zoomScaleNormal="80" workbookViewId="0">
      <pane xSplit="2" ySplit="4" topLeftCell="AN5" activePane="bottomRight" state="frozen"/>
      <selection activeCell="V1" sqref="V1"/>
      <selection pane="topRight" activeCell="X1" sqref="X1"/>
      <selection pane="bottomLeft" activeCell="V5" sqref="V5"/>
      <selection pane="bottomRight" activeCell="BH1" sqref="BH1"/>
    </sheetView>
  </sheetViews>
  <sheetFormatPr defaultRowHeight="14.25"/>
  <cols>
    <col min="1" max="1" width="1.625" style="1" customWidth="1"/>
    <col min="2" max="21" width="1.625" style="1" hidden="1" customWidth="1"/>
    <col min="22" max="22" width="1.625" style="1" customWidth="1"/>
    <col min="23" max="23" width="20.375" style="1" customWidth="1"/>
    <col min="24" max="24" width="1.625" style="1" customWidth="1"/>
    <col min="25" max="25" width="18.875" style="1" customWidth="1"/>
    <col min="26" max="26" width="9.375" style="1" hidden="1" customWidth="1"/>
    <col min="27" max="54" width="9.875" style="1" customWidth="1"/>
    <col min="55" max="57" width="9.375" style="1" hidden="1" customWidth="1"/>
    <col min="58" max="58" width="20.625" style="1" hidden="1" customWidth="1"/>
    <col min="59" max="59" width="18.625" style="1" hidden="1" customWidth="1"/>
    <col min="60" max="16384" width="9" style="1"/>
  </cols>
  <sheetData>
    <row r="1" spans="23:59" ht="63.75">
      <c r="W1" s="1559" t="s">
        <v>1295</v>
      </c>
      <c r="Y1" s="1558" t="s">
        <v>771</v>
      </c>
    </row>
    <row r="2" spans="23:59">
      <c r="W2" s="1861"/>
    </row>
    <row r="3" spans="23:59" ht="18.75">
      <c r="W3" s="1" t="s">
        <v>772</v>
      </c>
      <c r="Y3" s="1" t="s">
        <v>773</v>
      </c>
    </row>
    <row r="4" spans="23:59">
      <c r="W4" s="850" t="s">
        <v>100</v>
      </c>
      <c r="Y4" s="38" t="s">
        <v>685</v>
      </c>
      <c r="Z4" s="199"/>
      <c r="AA4" s="10">
        <v>1990</v>
      </c>
      <c r="AB4" s="10">
        <f t="shared" ref="AB4:BE4" si="0">AA4+1</f>
        <v>1991</v>
      </c>
      <c r="AC4" s="10">
        <f t="shared" si="0"/>
        <v>1992</v>
      </c>
      <c r="AD4" s="10">
        <f t="shared" si="0"/>
        <v>1993</v>
      </c>
      <c r="AE4" s="10">
        <f t="shared" si="0"/>
        <v>1994</v>
      </c>
      <c r="AF4" s="10">
        <f t="shared" si="0"/>
        <v>1995</v>
      </c>
      <c r="AG4" s="10">
        <f t="shared" si="0"/>
        <v>1996</v>
      </c>
      <c r="AH4" s="10">
        <f t="shared" si="0"/>
        <v>1997</v>
      </c>
      <c r="AI4" s="10">
        <f t="shared" si="0"/>
        <v>1998</v>
      </c>
      <c r="AJ4" s="10">
        <f t="shared" si="0"/>
        <v>1999</v>
      </c>
      <c r="AK4" s="10">
        <f t="shared" si="0"/>
        <v>2000</v>
      </c>
      <c r="AL4" s="10">
        <f t="shared" si="0"/>
        <v>2001</v>
      </c>
      <c r="AM4" s="10">
        <f t="shared" si="0"/>
        <v>2002</v>
      </c>
      <c r="AN4" s="10">
        <f t="shared" si="0"/>
        <v>2003</v>
      </c>
      <c r="AO4" s="10">
        <f>AN4+1</f>
        <v>2004</v>
      </c>
      <c r="AP4" s="10">
        <f t="shared" si="0"/>
        <v>2005</v>
      </c>
      <c r="AQ4" s="10">
        <f t="shared" si="0"/>
        <v>2006</v>
      </c>
      <c r="AR4" s="10">
        <f t="shared" si="0"/>
        <v>2007</v>
      </c>
      <c r="AS4" s="10">
        <f t="shared" si="0"/>
        <v>2008</v>
      </c>
      <c r="AT4" s="10">
        <f t="shared" si="0"/>
        <v>2009</v>
      </c>
      <c r="AU4" s="10">
        <f t="shared" si="0"/>
        <v>2010</v>
      </c>
      <c r="AV4" s="10">
        <f t="shared" si="0"/>
        <v>2011</v>
      </c>
      <c r="AW4" s="10">
        <f t="shared" si="0"/>
        <v>2012</v>
      </c>
      <c r="AX4" s="10">
        <f t="shared" si="0"/>
        <v>2013</v>
      </c>
      <c r="AY4" s="10">
        <f t="shared" si="0"/>
        <v>2014</v>
      </c>
      <c r="AZ4" s="10">
        <f t="shared" si="0"/>
        <v>2015</v>
      </c>
      <c r="BA4" s="10">
        <f t="shared" si="0"/>
        <v>2016</v>
      </c>
      <c r="BB4" s="10">
        <f t="shared" si="0"/>
        <v>2017</v>
      </c>
      <c r="BC4" s="10">
        <f t="shared" si="0"/>
        <v>2018</v>
      </c>
      <c r="BD4" s="10">
        <f t="shared" si="0"/>
        <v>2019</v>
      </c>
      <c r="BE4" s="10">
        <f t="shared" si="0"/>
        <v>2020</v>
      </c>
      <c r="BF4" s="10" t="s">
        <v>23</v>
      </c>
      <c r="BG4" s="10" t="s">
        <v>2</v>
      </c>
    </row>
    <row r="5" spans="23:59" ht="18" customHeight="1">
      <c r="W5" s="719" t="s">
        <v>149</v>
      </c>
      <c r="Y5" s="1276" t="s">
        <v>686</v>
      </c>
      <c r="Z5" s="282"/>
      <c r="AA5" s="282">
        <v>125224.35086769791</v>
      </c>
      <c r="AB5" s="282">
        <v>133336.39740021425</v>
      </c>
      <c r="AC5" s="282">
        <v>138568.56345044918</v>
      </c>
      <c r="AD5" s="282">
        <v>145982.76681078706</v>
      </c>
      <c r="AE5" s="282">
        <v>157869.33332369212</v>
      </c>
      <c r="AF5" s="282">
        <v>169209.8815114501</v>
      </c>
      <c r="AG5" s="282">
        <v>177381.5765400253</v>
      </c>
      <c r="AH5" s="282">
        <v>185557.10455546761</v>
      </c>
      <c r="AI5" s="282">
        <v>181894.64906777226</v>
      </c>
      <c r="AJ5" s="282">
        <v>195065.42554864203</v>
      </c>
      <c r="AK5" s="282">
        <v>213859.76225286312</v>
      </c>
      <c r="AL5" s="282">
        <v>226048.86084113325</v>
      </c>
      <c r="AM5" s="282">
        <v>239113.7559609267</v>
      </c>
      <c r="AN5" s="282">
        <v>253666.91405112355</v>
      </c>
      <c r="AO5" s="282">
        <v>262684.55128926213</v>
      </c>
      <c r="AP5" s="282">
        <v>275421.20866641618</v>
      </c>
      <c r="AQ5" s="282">
        <v>268515.1631746862</v>
      </c>
      <c r="AR5" s="282">
        <v>282843.94460207172</v>
      </c>
      <c r="AS5" s="282">
        <v>277790.57827816578</v>
      </c>
      <c r="AT5" s="282">
        <v>269790.30068953754</v>
      </c>
      <c r="AU5" s="282">
        <v>288068.7655805212</v>
      </c>
      <c r="AV5" s="282">
        <v>284348.92793667829</v>
      </c>
      <c r="AW5" s="282">
        <v>303239.93646302586</v>
      </c>
      <c r="AX5" s="282">
        <v>330269.72842046648</v>
      </c>
      <c r="AY5" s="282">
        <v>322041.63949128892</v>
      </c>
      <c r="AZ5" s="282">
        <v>320603.57596816297</v>
      </c>
      <c r="BA5" s="282">
        <v>315022.70290050982</v>
      </c>
      <c r="BB5" s="282">
        <v>317472.49823306489</v>
      </c>
      <c r="BC5" s="282">
        <v>0</v>
      </c>
      <c r="BD5" s="282">
        <v>0</v>
      </c>
      <c r="BE5" s="282">
        <v>0</v>
      </c>
      <c r="BF5" s="283"/>
      <c r="BG5" s="283"/>
    </row>
    <row r="6" spans="23:59" ht="18" customHeight="1">
      <c r="W6" s="720" t="s">
        <v>150</v>
      </c>
      <c r="Y6" s="1277" t="s">
        <v>687</v>
      </c>
      <c r="Z6" s="284"/>
      <c r="AA6" s="284">
        <v>184257.75168656121</v>
      </c>
      <c r="AB6" s="284">
        <v>176142.58958791205</v>
      </c>
      <c r="AC6" s="284">
        <v>165616.05124304345</v>
      </c>
      <c r="AD6" s="284">
        <v>163896.45476555158</v>
      </c>
      <c r="AE6" s="284">
        <v>159577.83107643871</v>
      </c>
      <c r="AF6" s="284">
        <v>157892.16650862095</v>
      </c>
      <c r="AG6" s="284">
        <v>158519.05775453872</v>
      </c>
      <c r="AH6" s="284">
        <v>155844.27674693207</v>
      </c>
      <c r="AI6" s="284">
        <v>137737.01228720276</v>
      </c>
      <c r="AJ6" s="284">
        <v>142437.49569823116</v>
      </c>
      <c r="AK6" s="284">
        <v>150219.20500563525</v>
      </c>
      <c r="AL6" s="284">
        <v>147158.35456438598</v>
      </c>
      <c r="AM6" s="284">
        <v>151355.17634815795</v>
      </c>
      <c r="AN6" s="284">
        <v>150421.29892660386</v>
      </c>
      <c r="AO6" s="284">
        <v>149236.46992075775</v>
      </c>
      <c r="AP6" s="284">
        <v>147026.24751978318</v>
      </c>
      <c r="AQ6" s="284">
        <v>150954.30494326868</v>
      </c>
      <c r="AR6" s="284">
        <v>153970.02957959808</v>
      </c>
      <c r="AS6" s="284">
        <v>141005.80643713957</v>
      </c>
      <c r="AT6" s="284">
        <v>134800.9964939474</v>
      </c>
      <c r="AU6" s="284">
        <v>150443.76718806446</v>
      </c>
      <c r="AV6" s="284">
        <v>138896.50141388745</v>
      </c>
      <c r="AW6" s="284">
        <v>139537.80531880388</v>
      </c>
      <c r="AX6" s="284">
        <v>143351.71018038766</v>
      </c>
      <c r="AY6" s="284">
        <v>144485.116158283</v>
      </c>
      <c r="AZ6" s="284">
        <v>139505.93322542266</v>
      </c>
      <c r="BA6" s="284">
        <v>136626.13482012303</v>
      </c>
      <c r="BB6" s="284">
        <v>133887.348502687</v>
      </c>
      <c r="BC6" s="284">
        <v>0</v>
      </c>
      <c r="BD6" s="284">
        <v>0</v>
      </c>
      <c r="BE6" s="284">
        <v>0</v>
      </c>
      <c r="BF6" s="285"/>
      <c r="BG6" s="285"/>
    </row>
    <row r="7" spans="23:59" ht="18" customHeight="1">
      <c r="W7" s="720" t="s">
        <v>151</v>
      </c>
      <c r="Y7" s="1277" t="s">
        <v>688</v>
      </c>
      <c r="Z7" s="284"/>
      <c r="AA7" s="284">
        <v>61080.855164067922</v>
      </c>
      <c r="AB7" s="284">
        <v>56393.287077834742</v>
      </c>
      <c r="AC7" s="284">
        <v>56878.969434301049</v>
      </c>
      <c r="AD7" s="284">
        <v>44074.703304420822</v>
      </c>
      <c r="AE7" s="284">
        <v>58748.347764844046</v>
      </c>
      <c r="AF7" s="284">
        <v>46957.254268162054</v>
      </c>
      <c r="AG7" s="284">
        <v>46428.835069869514</v>
      </c>
      <c r="AH7" s="284">
        <v>33910.996759942376</v>
      </c>
      <c r="AI7" s="284">
        <v>26938.027641532688</v>
      </c>
      <c r="AJ7" s="284">
        <v>26218.519338170136</v>
      </c>
      <c r="AK7" s="284">
        <v>21291.523854675754</v>
      </c>
      <c r="AL7" s="284">
        <v>13178.34447490083</v>
      </c>
      <c r="AM7" s="284">
        <v>18670.745517089606</v>
      </c>
      <c r="AN7" s="284">
        <v>16526.901453836956</v>
      </c>
      <c r="AO7" s="284">
        <v>17020.86200830101</v>
      </c>
      <c r="AP7" s="284">
        <v>21648.386206714258</v>
      </c>
      <c r="AQ7" s="284">
        <v>17063.564357533756</v>
      </c>
      <c r="AR7" s="284">
        <v>31441.496796094834</v>
      </c>
      <c r="AS7" s="284">
        <v>22211.404840475599</v>
      </c>
      <c r="AT7" s="284">
        <v>10307.191400559523</v>
      </c>
      <c r="AU7" s="284">
        <v>13347.783765216675</v>
      </c>
      <c r="AV7" s="284">
        <v>32012.100521749817</v>
      </c>
      <c r="AW7" s="284">
        <v>37162.556843288083</v>
      </c>
      <c r="AX7" s="284">
        <v>32087.92964262719</v>
      </c>
      <c r="AY7" s="284">
        <v>18820.488484550813</v>
      </c>
      <c r="AZ7" s="284">
        <v>16046.312694324073</v>
      </c>
      <c r="BA7" s="284">
        <v>9032.6454889634952</v>
      </c>
      <c r="BB7" s="284">
        <v>5818.9214285195685</v>
      </c>
      <c r="BC7" s="284">
        <v>0</v>
      </c>
      <c r="BD7" s="284">
        <v>0</v>
      </c>
      <c r="BE7" s="284">
        <v>0</v>
      </c>
      <c r="BF7" s="286"/>
      <c r="BG7" s="286"/>
    </row>
    <row r="8" spans="23:59" ht="18" customHeight="1">
      <c r="W8" s="720" t="s">
        <v>152</v>
      </c>
      <c r="Y8" s="1277" t="s">
        <v>689</v>
      </c>
      <c r="Z8" s="284"/>
      <c r="AA8" s="284">
        <v>582841.98734161351</v>
      </c>
      <c r="AB8" s="284">
        <v>589591.57397931104</v>
      </c>
      <c r="AC8" s="284">
        <v>600897.89980910346</v>
      </c>
      <c r="AD8" s="284">
        <v>600166.58090792282</v>
      </c>
      <c r="AE8" s="284">
        <v>621605.15223405103</v>
      </c>
      <c r="AF8" s="284">
        <v>630055.75926026411</v>
      </c>
      <c r="AG8" s="284">
        <v>626777.94980065967</v>
      </c>
      <c r="AH8" s="284">
        <v>623322.65982511337</v>
      </c>
      <c r="AI8" s="284">
        <v>614499.45123896538</v>
      </c>
      <c r="AJ8" s="284">
        <v>624575.72544677509</v>
      </c>
      <c r="AK8" s="284">
        <v>618857.10936103598</v>
      </c>
      <c r="AL8" s="284">
        <v>605592.40038944012</v>
      </c>
      <c r="AM8" s="284">
        <v>610506.13923132583</v>
      </c>
      <c r="AN8" s="284">
        <v>601901.2388550347</v>
      </c>
      <c r="AO8" s="284">
        <v>590822.52533183061</v>
      </c>
      <c r="AP8" s="284">
        <v>584010.03117699362</v>
      </c>
      <c r="AQ8" s="284">
        <v>553137.83737575309</v>
      </c>
      <c r="AR8" s="284">
        <v>540810.9762086625</v>
      </c>
      <c r="AS8" s="284">
        <v>504727.68881590979</v>
      </c>
      <c r="AT8" s="284">
        <v>473106.42414593964</v>
      </c>
      <c r="AU8" s="284">
        <v>475237.69710985792</v>
      </c>
      <c r="AV8" s="284">
        <v>488041.91076769546</v>
      </c>
      <c r="AW8" s="284">
        <v>493323.90203321422</v>
      </c>
      <c r="AX8" s="284">
        <v>476108.66249404475</v>
      </c>
      <c r="AY8" s="284">
        <v>445665.3323190806</v>
      </c>
      <c r="AZ8" s="284">
        <v>427722.91599445359</v>
      </c>
      <c r="BA8" s="284">
        <v>420317.60324367741</v>
      </c>
      <c r="BB8" s="284">
        <v>411568.39333500166</v>
      </c>
      <c r="BC8" s="284">
        <v>0</v>
      </c>
      <c r="BD8" s="284">
        <v>0</v>
      </c>
      <c r="BE8" s="284">
        <v>0</v>
      </c>
      <c r="BF8" s="286"/>
      <c r="BG8" s="286"/>
    </row>
    <row r="9" spans="23:59" ht="18" customHeight="1">
      <c r="W9" s="720" t="s">
        <v>153</v>
      </c>
      <c r="Y9" s="1277" t="s">
        <v>690</v>
      </c>
      <c r="Z9" s="284"/>
      <c r="AA9" s="284">
        <v>80889.761780647154</v>
      </c>
      <c r="AB9" s="284">
        <v>85992.458220133209</v>
      </c>
      <c r="AC9" s="284">
        <v>85243.205428816451</v>
      </c>
      <c r="AD9" s="284">
        <v>85290.376389400757</v>
      </c>
      <c r="AE9" s="284">
        <v>90867.935717931192</v>
      </c>
      <c r="AF9" s="284">
        <v>92389.203951710399</v>
      </c>
      <c r="AG9" s="284">
        <v>96952.839646211651</v>
      </c>
      <c r="AH9" s="284">
        <v>100469.31409845706</v>
      </c>
      <c r="AI9" s="284">
        <v>102649.9148205604</v>
      </c>
      <c r="AJ9" s="284">
        <v>108761.66192064084</v>
      </c>
      <c r="AK9" s="284">
        <v>111946.13369347723</v>
      </c>
      <c r="AL9" s="284">
        <v>110342.91416644132</v>
      </c>
      <c r="AM9" s="284">
        <v>109732.07170577317</v>
      </c>
      <c r="AN9" s="284">
        <v>113239.09505825292</v>
      </c>
      <c r="AO9" s="284">
        <v>108796.75442601541</v>
      </c>
      <c r="AP9" s="284">
        <v>102447.69137999351</v>
      </c>
      <c r="AQ9" s="284">
        <v>111859.25613923463</v>
      </c>
      <c r="AR9" s="284">
        <v>122920.68807540464</v>
      </c>
      <c r="AS9" s="284">
        <v>121613.04261156407</v>
      </c>
      <c r="AT9" s="284">
        <v>122721.64919727498</v>
      </c>
      <c r="AU9" s="284">
        <v>131714.25193935941</v>
      </c>
      <c r="AV9" s="284">
        <v>163925.67869025536</v>
      </c>
      <c r="AW9" s="284">
        <v>173176.59959258584</v>
      </c>
      <c r="AX9" s="284">
        <v>174050.04763944176</v>
      </c>
      <c r="AY9" s="284">
        <v>174871.35925657471</v>
      </c>
      <c r="AZ9" s="284">
        <v>162112.35088418575</v>
      </c>
      <c r="BA9" s="284">
        <v>165100.79528387438</v>
      </c>
      <c r="BB9" s="284">
        <v>157827.41598576604</v>
      </c>
      <c r="BC9" s="284">
        <v>0</v>
      </c>
      <c r="BD9" s="284">
        <v>0</v>
      </c>
      <c r="BE9" s="284">
        <v>0</v>
      </c>
      <c r="BF9" s="286"/>
      <c r="BG9" s="286"/>
    </row>
    <row r="10" spans="23:59" ht="18" customHeight="1" thickBot="1">
      <c r="W10" s="721" t="s">
        <v>154</v>
      </c>
      <c r="Y10" s="1278" t="s">
        <v>691</v>
      </c>
      <c r="Z10" s="291"/>
      <c r="AA10" s="291">
        <v>33276.973267912115</v>
      </c>
      <c r="AB10" s="291">
        <v>36379.76869203055</v>
      </c>
      <c r="AC10" s="291">
        <v>38617.432539531241</v>
      </c>
      <c r="AD10" s="291">
        <v>41590.743564937788</v>
      </c>
      <c r="AE10" s="291">
        <v>42177.002160085751</v>
      </c>
      <c r="AF10" s="291">
        <v>45537.795569917711</v>
      </c>
      <c r="AG10" s="291">
        <v>46734.348736427084</v>
      </c>
      <c r="AH10" s="291">
        <v>47852.653736804823</v>
      </c>
      <c r="AI10" s="291">
        <v>49429.487039271087</v>
      </c>
      <c r="AJ10" s="291">
        <v>52419.855541414014</v>
      </c>
      <c r="AK10" s="291">
        <v>54126.426817229898</v>
      </c>
      <c r="AL10" s="291">
        <v>55039.266399344429</v>
      </c>
      <c r="AM10" s="291">
        <v>59612.916655723726</v>
      </c>
      <c r="AN10" s="291">
        <v>61542.765052368813</v>
      </c>
      <c r="AO10" s="291">
        <v>64881.248053028634</v>
      </c>
      <c r="AP10" s="291">
        <v>69967.507448290897</v>
      </c>
      <c r="AQ10" s="291">
        <v>77187.555589610711</v>
      </c>
      <c r="AR10" s="291">
        <v>82502.180600538006</v>
      </c>
      <c r="AS10" s="291">
        <v>79672.667037772873</v>
      </c>
      <c r="AT10" s="291">
        <v>76405.003061459298</v>
      </c>
      <c r="AU10" s="291">
        <v>78217.393179302933</v>
      </c>
      <c r="AV10" s="291">
        <v>80759.958193719169</v>
      </c>
      <c r="AW10" s="291">
        <v>80874.645390724661</v>
      </c>
      <c r="AX10" s="291">
        <v>79329.208397795504</v>
      </c>
      <c r="AY10" s="291">
        <v>80638.410325555611</v>
      </c>
      <c r="AZ10" s="291">
        <v>81256.945187267556</v>
      </c>
      <c r="BA10" s="291">
        <v>83062.548324017233</v>
      </c>
      <c r="BB10" s="291">
        <v>84335.594647832753</v>
      </c>
      <c r="BC10" s="291">
        <v>0</v>
      </c>
      <c r="BD10" s="291">
        <v>0</v>
      </c>
      <c r="BE10" s="291">
        <v>0</v>
      </c>
      <c r="BF10" s="292"/>
      <c r="BG10" s="292"/>
    </row>
    <row r="11" spans="23:59" ht="18" customHeight="1" thickTop="1">
      <c r="W11" s="1297" t="s">
        <v>59</v>
      </c>
      <c r="Y11" s="1279" t="s">
        <v>5</v>
      </c>
      <c r="Z11" s="289"/>
      <c r="AA11" s="289">
        <f>SUM(AA5:AA10)</f>
        <v>1067571.6801084999</v>
      </c>
      <c r="AB11" s="289">
        <f t="shared" ref="AB11:AX11" si="1">SUM(AB5:AB10)</f>
        <v>1077836.0749574357</v>
      </c>
      <c r="AC11" s="289">
        <f t="shared" si="1"/>
        <v>1085822.1219052449</v>
      </c>
      <c r="AD11" s="289">
        <f t="shared" si="1"/>
        <v>1081001.6257430208</v>
      </c>
      <c r="AE11" s="289">
        <f t="shared" si="1"/>
        <v>1130845.602277043</v>
      </c>
      <c r="AF11" s="289">
        <f t="shared" si="1"/>
        <v>1142042.0610701253</v>
      </c>
      <c r="AG11" s="289">
        <f t="shared" si="1"/>
        <v>1152794.6075477318</v>
      </c>
      <c r="AH11" s="289">
        <f t="shared" si="1"/>
        <v>1146957.0057227174</v>
      </c>
      <c r="AI11" s="289">
        <f t="shared" si="1"/>
        <v>1113148.5420953047</v>
      </c>
      <c r="AJ11" s="289">
        <f t="shared" si="1"/>
        <v>1149478.6834938733</v>
      </c>
      <c r="AK11" s="289">
        <f t="shared" si="1"/>
        <v>1170300.1609849173</v>
      </c>
      <c r="AL11" s="289">
        <f t="shared" si="1"/>
        <v>1157360.1408356461</v>
      </c>
      <c r="AM11" s="289">
        <f t="shared" si="1"/>
        <v>1188990.8054189971</v>
      </c>
      <c r="AN11" s="289">
        <f t="shared" si="1"/>
        <v>1197298.2133972207</v>
      </c>
      <c r="AO11" s="289">
        <f t="shared" si="1"/>
        <v>1193442.4110291956</v>
      </c>
      <c r="AP11" s="289">
        <f t="shared" si="1"/>
        <v>1200521.0723981916</v>
      </c>
      <c r="AQ11" s="289">
        <f t="shared" si="1"/>
        <v>1178717.6815800872</v>
      </c>
      <c r="AR11" s="289">
        <f t="shared" si="1"/>
        <v>1214489.3158623697</v>
      </c>
      <c r="AS11" s="289">
        <f t="shared" si="1"/>
        <v>1147021.1880210277</v>
      </c>
      <c r="AT11" s="289">
        <f t="shared" si="1"/>
        <v>1087131.5649887184</v>
      </c>
      <c r="AU11" s="289">
        <f t="shared" si="1"/>
        <v>1137029.6587623227</v>
      </c>
      <c r="AV11" s="289">
        <f t="shared" si="1"/>
        <v>1187985.0775239856</v>
      </c>
      <c r="AW11" s="289">
        <f t="shared" si="1"/>
        <v>1227315.4456416427</v>
      </c>
      <c r="AX11" s="289">
        <f t="shared" si="1"/>
        <v>1235197.2867747631</v>
      </c>
      <c r="AY11" s="289">
        <f>SUM(AY5:AY10)</f>
        <v>1186522.3460353336</v>
      </c>
      <c r="AZ11" s="289">
        <f>SUM(AZ5:AZ10)</f>
        <v>1147248.0339538166</v>
      </c>
      <c r="BA11" s="289">
        <f>SUM(BA5:BA10)</f>
        <v>1129162.4300611655</v>
      </c>
      <c r="BB11" s="289">
        <f t="shared" ref="BB11" si="2">SUM(BB5:BB10)</f>
        <v>1110910.1721328718</v>
      </c>
      <c r="BC11" s="289">
        <f>SUM(BC5:BC10)</f>
        <v>0</v>
      </c>
      <c r="BD11" s="289">
        <f>SUM(BD5:BD10)</f>
        <v>0</v>
      </c>
      <c r="BE11" s="289">
        <f>SUM(BE5:BE10)</f>
        <v>0</v>
      </c>
      <c r="BF11" s="290"/>
      <c r="BG11" s="46"/>
    </row>
    <row r="12" spans="23:59">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row>
    <row r="13" spans="23:59">
      <c r="W13" s="1" t="s">
        <v>155</v>
      </c>
      <c r="Y13" s="1" t="s">
        <v>774</v>
      </c>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row>
    <row r="14" spans="23:59">
      <c r="W14" s="850" t="s">
        <v>100</v>
      </c>
      <c r="Y14" s="38" t="s">
        <v>685</v>
      </c>
      <c r="Z14" s="199"/>
      <c r="AA14" s="10">
        <v>1990</v>
      </c>
      <c r="AB14" s="10">
        <f t="shared" ref="AB14:AX14" si="3">AA14+1</f>
        <v>1991</v>
      </c>
      <c r="AC14" s="10">
        <f t="shared" si="3"/>
        <v>1992</v>
      </c>
      <c r="AD14" s="10">
        <f t="shared" si="3"/>
        <v>1993</v>
      </c>
      <c r="AE14" s="10">
        <f t="shared" si="3"/>
        <v>1994</v>
      </c>
      <c r="AF14" s="10">
        <f t="shared" si="3"/>
        <v>1995</v>
      </c>
      <c r="AG14" s="10">
        <f t="shared" si="3"/>
        <v>1996</v>
      </c>
      <c r="AH14" s="10">
        <f t="shared" si="3"/>
        <v>1997</v>
      </c>
      <c r="AI14" s="10">
        <f t="shared" si="3"/>
        <v>1998</v>
      </c>
      <c r="AJ14" s="10">
        <f t="shared" si="3"/>
        <v>1999</v>
      </c>
      <c r="AK14" s="10">
        <f t="shared" si="3"/>
        <v>2000</v>
      </c>
      <c r="AL14" s="10">
        <f t="shared" si="3"/>
        <v>2001</v>
      </c>
      <c r="AM14" s="10">
        <f t="shared" si="3"/>
        <v>2002</v>
      </c>
      <c r="AN14" s="10">
        <f t="shared" si="3"/>
        <v>2003</v>
      </c>
      <c r="AO14" s="10">
        <f t="shared" si="3"/>
        <v>2004</v>
      </c>
      <c r="AP14" s="10">
        <f t="shared" si="3"/>
        <v>2005</v>
      </c>
      <c r="AQ14" s="10">
        <f t="shared" si="3"/>
        <v>2006</v>
      </c>
      <c r="AR14" s="10">
        <f t="shared" si="3"/>
        <v>2007</v>
      </c>
      <c r="AS14" s="10">
        <f t="shared" si="3"/>
        <v>2008</v>
      </c>
      <c r="AT14" s="10">
        <f t="shared" si="3"/>
        <v>2009</v>
      </c>
      <c r="AU14" s="10">
        <f t="shared" si="3"/>
        <v>2010</v>
      </c>
      <c r="AV14" s="10">
        <f t="shared" si="3"/>
        <v>2011</v>
      </c>
      <c r="AW14" s="10">
        <f t="shared" si="3"/>
        <v>2012</v>
      </c>
      <c r="AX14" s="10">
        <f t="shared" si="3"/>
        <v>2013</v>
      </c>
      <c r="AY14" s="10">
        <f>AX14+1</f>
        <v>2014</v>
      </c>
      <c r="AZ14" s="10">
        <f>AY14+1</f>
        <v>2015</v>
      </c>
      <c r="BA14" s="10">
        <f>AZ14+1</f>
        <v>2016</v>
      </c>
      <c r="BB14" s="10">
        <f t="shared" ref="BB14" si="4">BA14+1</f>
        <v>2017</v>
      </c>
      <c r="BC14" s="10">
        <f>BB14+1</f>
        <v>2018</v>
      </c>
      <c r="BD14" s="10">
        <f>BC14+1</f>
        <v>2019</v>
      </c>
      <c r="BE14" s="10">
        <f>BD14+1</f>
        <v>2020</v>
      </c>
      <c r="BF14" s="10" t="s">
        <v>23</v>
      </c>
      <c r="BG14" s="10" t="s">
        <v>2</v>
      </c>
    </row>
    <row r="15" spans="23:59" ht="18" customHeight="1">
      <c r="W15" s="719" t="s">
        <v>149</v>
      </c>
      <c r="Y15" s="1276" t="s">
        <v>686</v>
      </c>
      <c r="Z15" s="282"/>
      <c r="AA15" s="1835">
        <f t="shared" ref="AA15:AA20" si="5">AA5/AA$11</f>
        <v>0.11729830717781034</v>
      </c>
      <c r="AB15" s="1835">
        <f t="shared" ref="AB15:AX20" si="6">AB5/AB$11</f>
        <v>0.12370749179598556</v>
      </c>
      <c r="AC15" s="1835">
        <f t="shared" si="6"/>
        <v>0.12761626481445132</v>
      </c>
      <c r="AD15" s="1835">
        <f t="shared" si="6"/>
        <v>0.13504398451801269</v>
      </c>
      <c r="AE15" s="1835">
        <f t="shared" si="6"/>
        <v>0.1396029068918076</v>
      </c>
      <c r="AF15" s="1835">
        <f t="shared" si="6"/>
        <v>0.14816431660397492</v>
      </c>
      <c r="AG15" s="1835">
        <f t="shared" si="6"/>
        <v>0.15387092841920738</v>
      </c>
      <c r="AH15" s="1835">
        <f t="shared" si="6"/>
        <v>0.16178209264134089</v>
      </c>
      <c r="AI15" s="1835">
        <f t="shared" si="6"/>
        <v>0.16340554938462018</v>
      </c>
      <c r="AJ15" s="1835">
        <f t="shared" si="6"/>
        <v>0.16969903691970614</v>
      </c>
      <c r="AK15" s="1835">
        <f t="shared" si="6"/>
        <v>0.18273924022438831</v>
      </c>
      <c r="AL15" s="1835">
        <f t="shared" si="6"/>
        <v>0.19531419206982514</v>
      </c>
      <c r="AM15" s="1835">
        <f t="shared" si="6"/>
        <v>0.20110648027817479</v>
      </c>
      <c r="AN15" s="1835">
        <f t="shared" si="6"/>
        <v>0.21186610922216914</v>
      </c>
      <c r="AO15" s="1835">
        <f t="shared" si="6"/>
        <v>0.2201065999177366</v>
      </c>
      <c r="AP15" s="1835">
        <f t="shared" si="6"/>
        <v>0.22941805437552856</v>
      </c>
      <c r="AQ15" s="1835">
        <f t="shared" si="6"/>
        <v>0.22780277870671961</v>
      </c>
      <c r="AR15" s="1835">
        <f t="shared" si="6"/>
        <v>0.23289125800273783</v>
      </c>
      <c r="AS15" s="1835">
        <f t="shared" si="6"/>
        <v>0.24218434775162426</v>
      </c>
      <c r="AT15" s="1835">
        <f t="shared" si="6"/>
        <v>0.2481671118548906</v>
      </c>
      <c r="AU15" s="1835">
        <f t="shared" si="6"/>
        <v>0.2533520241627551</v>
      </c>
      <c r="AV15" s="1835">
        <f t="shared" si="6"/>
        <v>0.239353955968304</v>
      </c>
      <c r="AW15" s="1835">
        <f t="shared" si="6"/>
        <v>0.24707579256813761</v>
      </c>
      <c r="AX15" s="1835">
        <f t="shared" si="6"/>
        <v>0.26738216797968956</v>
      </c>
      <c r="AY15" s="1835">
        <f t="shared" ref="AY15:AY20" si="7">AY5/AY$11</f>
        <v>0.27141641332534905</v>
      </c>
      <c r="AZ15" s="1835">
        <f t="shared" ref="AZ15:BB20" si="8">AZ5/AZ$11</f>
        <v>0.27945445664722673</v>
      </c>
      <c r="BA15" s="1835">
        <f>BA5/BA$11</f>
        <v>0.27898794231353002</v>
      </c>
      <c r="BB15" s="1835">
        <f t="shared" ref="BB15:BE20" si="9">BB5/BB$11</f>
        <v>0.28577692976160202</v>
      </c>
      <c r="BC15" s="293" t="e">
        <f t="shared" si="9"/>
        <v>#DIV/0!</v>
      </c>
      <c r="BD15" s="293" t="e">
        <f t="shared" si="9"/>
        <v>#DIV/0!</v>
      </c>
      <c r="BE15" s="293" t="e">
        <f>BE5/BE$11</f>
        <v>#DIV/0!</v>
      </c>
      <c r="BF15" s="281"/>
      <c r="BG15" s="41"/>
    </row>
    <row r="16" spans="23:59" ht="18" customHeight="1">
      <c r="W16" s="720" t="s">
        <v>150</v>
      </c>
      <c r="Y16" s="1277" t="s">
        <v>687</v>
      </c>
      <c r="Z16" s="284"/>
      <c r="AA16" s="1836">
        <f t="shared" si="5"/>
        <v>0.1725952037879411</v>
      </c>
      <c r="AB16" s="1836">
        <f t="shared" ref="AB16:AP16" si="10">AB6/AB$11</f>
        <v>0.16342242914338156</v>
      </c>
      <c r="AC16" s="1836">
        <f t="shared" si="10"/>
        <v>0.1525259505235021</v>
      </c>
      <c r="AD16" s="1836">
        <f t="shared" si="10"/>
        <v>0.15161536380937282</v>
      </c>
      <c r="AE16" s="1836">
        <f t="shared" si="10"/>
        <v>0.14111372123225019</v>
      </c>
      <c r="AF16" s="1836">
        <f t="shared" si="10"/>
        <v>0.13825424814973242</v>
      </c>
      <c r="AG16" s="1836">
        <f t="shared" si="10"/>
        <v>0.13750850040125226</v>
      </c>
      <c r="AH16" s="1836">
        <f t="shared" si="10"/>
        <v>0.13587630222349259</v>
      </c>
      <c r="AI16" s="1836">
        <f t="shared" si="10"/>
        <v>0.12373641708943647</v>
      </c>
      <c r="AJ16" s="1836">
        <f t="shared" si="10"/>
        <v>0.12391486483706536</v>
      </c>
      <c r="AK16" s="1836">
        <f t="shared" si="10"/>
        <v>0.12835955254352158</v>
      </c>
      <c r="AL16" s="1836">
        <f t="shared" si="10"/>
        <v>0.12715001093621003</v>
      </c>
      <c r="AM16" s="1836">
        <f t="shared" si="10"/>
        <v>0.1272971798085695</v>
      </c>
      <c r="AN16" s="1836">
        <f t="shared" si="10"/>
        <v>0.12563394586533091</v>
      </c>
      <c r="AO16" s="1836">
        <f t="shared" si="10"/>
        <v>0.12504706430875023</v>
      </c>
      <c r="AP16" s="1836">
        <f t="shared" si="10"/>
        <v>0.12246869371986932</v>
      </c>
      <c r="AQ16" s="1836">
        <f t="shared" si="6"/>
        <v>0.12806654833658929</v>
      </c>
      <c r="AR16" s="1836">
        <f t="shared" si="6"/>
        <v>0.12677759085123685</v>
      </c>
      <c r="AS16" s="1836">
        <f t="shared" si="6"/>
        <v>0.12293217240425953</v>
      </c>
      <c r="AT16" s="1836">
        <f t="shared" si="6"/>
        <v>0.1239969483319586</v>
      </c>
      <c r="AU16" s="1836">
        <f t="shared" si="6"/>
        <v>0.13231296653407021</v>
      </c>
      <c r="AV16" s="1836">
        <f t="shared" si="6"/>
        <v>0.11691771558560095</v>
      </c>
      <c r="AW16" s="1836">
        <f t="shared" si="6"/>
        <v>0.11369351360672664</v>
      </c>
      <c r="AX16" s="1836">
        <f t="shared" si="6"/>
        <v>0.11605571977468866</v>
      </c>
      <c r="AY16" s="1836">
        <f t="shared" si="7"/>
        <v>0.1217719300787449</v>
      </c>
      <c r="AZ16" s="1836">
        <f t="shared" si="8"/>
        <v>0.12160049884298915</v>
      </c>
      <c r="BA16" s="1836">
        <f t="shared" si="8"/>
        <v>0.12099776895049735</v>
      </c>
      <c r="BB16" s="1836">
        <f t="shared" si="8"/>
        <v>0.12052040917550734</v>
      </c>
      <c r="BC16" s="294" t="e">
        <f t="shared" si="9"/>
        <v>#DIV/0!</v>
      </c>
      <c r="BD16" s="294" t="e">
        <f t="shared" si="9"/>
        <v>#DIV/0!</v>
      </c>
      <c r="BE16" s="294" t="e">
        <f t="shared" si="9"/>
        <v>#DIV/0!</v>
      </c>
      <c r="BF16" s="283"/>
      <c r="BG16" s="283"/>
    </row>
    <row r="17" spans="23:59" ht="18" customHeight="1">
      <c r="W17" s="720" t="s">
        <v>151</v>
      </c>
      <c r="Y17" s="1277" t="s">
        <v>688</v>
      </c>
      <c r="Z17" s="284"/>
      <c r="AA17" s="1836">
        <f t="shared" si="5"/>
        <v>5.7214757849196718E-2</v>
      </c>
      <c r="AB17" s="1836">
        <f t="shared" si="6"/>
        <v>5.2320838379863788E-2</v>
      </c>
      <c r="AC17" s="1836">
        <f t="shared" si="6"/>
        <v>5.2383321620393948E-2</v>
      </c>
      <c r="AD17" s="1836">
        <f t="shared" si="6"/>
        <v>4.0772097150294576E-2</v>
      </c>
      <c r="AE17" s="1836">
        <f t="shared" si="6"/>
        <v>5.1950812424392694E-2</v>
      </c>
      <c r="AF17" s="1836">
        <f t="shared" si="6"/>
        <v>4.111692193207122E-2</v>
      </c>
      <c r="AG17" s="1836">
        <f t="shared" si="6"/>
        <v>4.0275027976262555E-2</v>
      </c>
      <c r="AH17" s="1836">
        <f t="shared" si="6"/>
        <v>2.9566057481443669E-2</v>
      </c>
      <c r="AI17" s="1836">
        <f t="shared" si="6"/>
        <v>2.4199849905769656E-2</v>
      </c>
      <c r="AJ17" s="1836">
        <f t="shared" si="6"/>
        <v>2.2809052237905095E-2</v>
      </c>
      <c r="AK17" s="1836">
        <f t="shared" si="6"/>
        <v>1.8193216205966287E-2</v>
      </c>
      <c r="AL17" s="1836">
        <f t="shared" si="6"/>
        <v>1.1386554634053407E-2</v>
      </c>
      <c r="AM17" s="1836">
        <f t="shared" si="6"/>
        <v>1.5703019259690646E-2</v>
      </c>
      <c r="AN17" s="1836">
        <f t="shared" si="6"/>
        <v>1.3803496296000837E-2</v>
      </c>
      <c r="AO17" s="1836">
        <f t="shared" si="6"/>
        <v>1.426198855596445E-2</v>
      </c>
      <c r="AP17" s="1836">
        <f t="shared" si="6"/>
        <v>1.8032491644206537E-2</v>
      </c>
      <c r="AQ17" s="1836">
        <f t="shared" si="6"/>
        <v>1.4476379394478765E-2</v>
      </c>
      <c r="AR17" s="1836">
        <f t="shared" si="6"/>
        <v>2.5888656561601154E-2</v>
      </c>
      <c r="AS17" s="1836">
        <f t="shared" si="6"/>
        <v>1.9364424190626554E-2</v>
      </c>
      <c r="AT17" s="1838">
        <f t="shared" si="6"/>
        <v>9.4810892558956153E-3</v>
      </c>
      <c r="AU17" s="1836">
        <f t="shared" si="6"/>
        <v>1.1739169389605876E-2</v>
      </c>
      <c r="AV17" s="1836">
        <f t="shared" si="6"/>
        <v>2.694655103620482E-2</v>
      </c>
      <c r="AW17" s="1836">
        <f t="shared" si="6"/>
        <v>3.0279547915132311E-2</v>
      </c>
      <c r="AX17" s="1836">
        <f t="shared" si="6"/>
        <v>2.5977979377215382E-2</v>
      </c>
      <c r="AY17" s="1836">
        <f t="shared" si="7"/>
        <v>1.5861891305661392E-2</v>
      </c>
      <c r="AZ17" s="1836">
        <f t="shared" si="8"/>
        <v>1.3986785960332298E-2</v>
      </c>
      <c r="BA17" s="1838">
        <f t="shared" si="8"/>
        <v>7.9994208525643266E-3</v>
      </c>
      <c r="BB17" s="1838">
        <f t="shared" si="8"/>
        <v>5.2379765479576412E-3</v>
      </c>
      <c r="BC17" s="294" t="e">
        <f t="shared" si="9"/>
        <v>#DIV/0!</v>
      </c>
      <c r="BD17" s="294" t="e">
        <f t="shared" si="9"/>
        <v>#DIV/0!</v>
      </c>
      <c r="BE17" s="294" t="e">
        <f t="shared" si="9"/>
        <v>#DIV/0!</v>
      </c>
      <c r="BF17" s="285"/>
      <c r="BG17" s="285"/>
    </row>
    <row r="18" spans="23:59" ht="18" customHeight="1">
      <c r="W18" s="720" t="s">
        <v>152</v>
      </c>
      <c r="Y18" s="1277" t="s">
        <v>689</v>
      </c>
      <c r="Z18" s="284"/>
      <c r="AA18" s="1836">
        <f t="shared" si="5"/>
        <v>0.54595115082331314</v>
      </c>
      <c r="AB18" s="1836">
        <f t="shared" si="6"/>
        <v>0.54701414034837748</v>
      </c>
      <c r="AC18" s="1836">
        <f t="shared" si="6"/>
        <v>0.55340362632761064</v>
      </c>
      <c r="AD18" s="1836">
        <f t="shared" si="6"/>
        <v>0.55519489204782779</v>
      </c>
      <c r="AE18" s="1836">
        <f t="shared" si="6"/>
        <v>0.54968171692263035</v>
      </c>
      <c r="AF18" s="1836">
        <f t="shared" si="6"/>
        <v>0.55169225437273672</v>
      </c>
      <c r="AG18" s="1836">
        <f t="shared" si="6"/>
        <v>0.54370305490408688</v>
      </c>
      <c r="AH18" s="1836">
        <f t="shared" si="6"/>
        <v>0.54345773792309415</v>
      </c>
      <c r="AI18" s="1836">
        <f t="shared" si="6"/>
        <v>0.55203724211171235</v>
      </c>
      <c r="AJ18" s="1836">
        <f t="shared" si="6"/>
        <v>0.54335563974823731</v>
      </c>
      <c r="AK18" s="1836">
        <f t="shared" si="6"/>
        <v>0.52880203728264863</v>
      </c>
      <c r="AL18" s="1836">
        <f t="shared" si="6"/>
        <v>0.52325320271716425</v>
      </c>
      <c r="AM18" s="1836">
        <f t="shared" si="6"/>
        <v>0.51346582029806798</v>
      </c>
      <c r="AN18" s="1836">
        <f t="shared" si="6"/>
        <v>0.50271622568215213</v>
      </c>
      <c r="AO18" s="1836">
        <f t="shared" si="6"/>
        <v>0.49505742369447026</v>
      </c>
      <c r="AP18" s="1836">
        <f t="shared" si="6"/>
        <v>0.48646379026930386</v>
      </c>
      <c r="AQ18" s="1836">
        <f t="shared" si="6"/>
        <v>0.46927084069381592</v>
      </c>
      <c r="AR18" s="1836">
        <f t="shared" si="6"/>
        <v>0.44529908097598214</v>
      </c>
      <c r="AS18" s="1836">
        <f t="shared" si="6"/>
        <v>0.44003344845505754</v>
      </c>
      <c r="AT18" s="1836">
        <f t="shared" si="6"/>
        <v>0.43518782765805286</v>
      </c>
      <c r="AU18" s="1836">
        <f t="shared" si="6"/>
        <v>0.4179642047571237</v>
      </c>
      <c r="AV18" s="1836">
        <f t="shared" si="6"/>
        <v>0.41081484944649216</v>
      </c>
      <c r="AW18" s="1836">
        <f t="shared" si="6"/>
        <v>0.40195363285378</v>
      </c>
      <c r="AX18" s="1836">
        <f t="shared" si="6"/>
        <v>0.38545151255733179</v>
      </c>
      <c r="AY18" s="1836">
        <f t="shared" si="7"/>
        <v>0.3756063539875456</v>
      </c>
      <c r="AZ18" s="1836">
        <f t="shared" si="8"/>
        <v>0.3728251462069378</v>
      </c>
      <c r="BA18" s="1836">
        <f t="shared" si="8"/>
        <v>0.37223838843177703</v>
      </c>
      <c r="BB18" s="1836">
        <f t="shared" si="8"/>
        <v>0.37047855322525169</v>
      </c>
      <c r="BC18" s="294" t="e">
        <f t="shared" si="9"/>
        <v>#DIV/0!</v>
      </c>
      <c r="BD18" s="294" t="e">
        <f t="shared" si="9"/>
        <v>#DIV/0!</v>
      </c>
      <c r="BE18" s="294" t="e">
        <f t="shared" si="9"/>
        <v>#DIV/0!</v>
      </c>
      <c r="BF18" s="286"/>
      <c r="BG18" s="286"/>
    </row>
    <row r="19" spans="23:59" ht="18" customHeight="1">
      <c r="W19" s="720" t="s">
        <v>153</v>
      </c>
      <c r="Y19" s="1277" t="s">
        <v>690</v>
      </c>
      <c r="Z19" s="284"/>
      <c r="AA19" s="1836">
        <f t="shared" si="5"/>
        <v>7.5769864719927874E-2</v>
      </c>
      <c r="AB19" s="1836">
        <f t="shared" si="6"/>
        <v>7.978250145647528E-2</v>
      </c>
      <c r="AC19" s="1836">
        <f t="shared" si="6"/>
        <v>7.8505681279769757E-2</v>
      </c>
      <c r="AD19" s="1836">
        <f t="shared" si="6"/>
        <v>7.8899396965084911E-2</v>
      </c>
      <c r="AE19" s="1836">
        <f t="shared" si="6"/>
        <v>8.0353971872872604E-2</v>
      </c>
      <c r="AF19" s="1836">
        <f t="shared" si="6"/>
        <v>8.0898249811516693E-2</v>
      </c>
      <c r="AG19" s="1836">
        <f t="shared" si="6"/>
        <v>8.4102440288520597E-2</v>
      </c>
      <c r="AH19" s="1836">
        <f t="shared" si="6"/>
        <v>8.759640823253842E-2</v>
      </c>
      <c r="AI19" s="1836">
        <f t="shared" si="6"/>
        <v>9.2215828291289978E-2</v>
      </c>
      <c r="AJ19" s="1836">
        <f t="shared" si="6"/>
        <v>9.4618250414228347E-2</v>
      </c>
      <c r="AK19" s="1836">
        <f t="shared" si="6"/>
        <v>9.5655915828691387E-2</v>
      </c>
      <c r="AL19" s="1836">
        <f t="shared" si="6"/>
        <v>9.5340171372042135E-2</v>
      </c>
      <c r="AM19" s="1836">
        <f t="shared" si="6"/>
        <v>9.2290092745590149E-2</v>
      </c>
      <c r="AN19" s="1836">
        <f t="shared" si="6"/>
        <v>9.4578855786435753E-2</v>
      </c>
      <c r="AO19" s="1836">
        <f t="shared" si="6"/>
        <v>9.1162131846975122E-2</v>
      </c>
      <c r="AP19" s="1836">
        <f t="shared" si="6"/>
        <v>8.5336020945755986E-2</v>
      </c>
      <c r="AQ19" s="1836">
        <f t="shared" si="6"/>
        <v>9.489910763812906E-2</v>
      </c>
      <c r="AR19" s="1836">
        <f t="shared" si="6"/>
        <v>0.10121183156570021</v>
      </c>
      <c r="AS19" s="1836">
        <f t="shared" si="6"/>
        <v>0.10602510562283929</v>
      </c>
      <c r="AT19" s="1836">
        <f t="shared" si="6"/>
        <v>0.11288573816596753</v>
      </c>
      <c r="AU19" s="1836">
        <f t="shared" si="6"/>
        <v>0.11584064753661109</v>
      </c>
      <c r="AV19" s="1836">
        <f t="shared" si="6"/>
        <v>0.1379863112690872</v>
      </c>
      <c r="AW19" s="1836">
        <f t="shared" si="6"/>
        <v>0.14110194751280819</v>
      </c>
      <c r="AX19" s="1836">
        <f t="shared" si="6"/>
        <v>0.14090870300881708</v>
      </c>
      <c r="AY19" s="1836">
        <f t="shared" si="7"/>
        <v>0.14738142930126255</v>
      </c>
      <c r="AZ19" s="1836">
        <f t="shared" si="8"/>
        <v>0.14130540745011355</v>
      </c>
      <c r="BA19" s="1836">
        <f t="shared" si="8"/>
        <v>0.14621527504677168</v>
      </c>
      <c r="BB19" s="1836">
        <f t="shared" si="8"/>
        <v>0.14207036711415483</v>
      </c>
      <c r="BC19" s="294" t="e">
        <f t="shared" si="9"/>
        <v>#DIV/0!</v>
      </c>
      <c r="BD19" s="294" t="e">
        <f t="shared" si="9"/>
        <v>#DIV/0!</v>
      </c>
      <c r="BE19" s="294" t="e">
        <f t="shared" si="9"/>
        <v>#DIV/0!</v>
      </c>
      <c r="BF19" s="285"/>
      <c r="BG19" s="285"/>
    </row>
    <row r="20" spans="23:59" ht="18" customHeight="1" thickBot="1">
      <c r="W20" s="721" t="s">
        <v>154</v>
      </c>
      <c r="Y20" s="1278" t="s">
        <v>691</v>
      </c>
      <c r="Z20" s="291"/>
      <c r="AA20" s="1837">
        <f t="shared" si="5"/>
        <v>3.1170715641810669E-2</v>
      </c>
      <c r="AB20" s="1837">
        <f t="shared" si="6"/>
        <v>3.3752598875916459E-2</v>
      </c>
      <c r="AC20" s="1837">
        <f t="shared" si="6"/>
        <v>3.5565155434272154E-2</v>
      </c>
      <c r="AD20" s="1837">
        <f t="shared" si="6"/>
        <v>3.8474265509407177E-2</v>
      </c>
      <c r="AE20" s="1837">
        <f t="shared" si="6"/>
        <v>3.7296870656046387E-2</v>
      </c>
      <c r="AF20" s="1837">
        <f t="shared" si="6"/>
        <v>3.9874009129968052E-2</v>
      </c>
      <c r="AG20" s="1837">
        <f t="shared" si="6"/>
        <v>4.0540048010670481E-2</v>
      </c>
      <c r="AH20" s="1837">
        <f t="shared" si="6"/>
        <v>4.1721401498090192E-2</v>
      </c>
      <c r="AI20" s="1837">
        <f t="shared" si="6"/>
        <v>4.4405113217171222E-2</v>
      </c>
      <c r="AJ20" s="1837">
        <f t="shared" si="6"/>
        <v>4.5603155842857707E-2</v>
      </c>
      <c r="AK20" s="1837">
        <f t="shared" si="6"/>
        <v>4.6250037914783701E-2</v>
      </c>
      <c r="AL20" s="1837">
        <f t="shared" si="6"/>
        <v>4.7555868270704876E-2</v>
      </c>
      <c r="AM20" s="1837">
        <f t="shared" si="6"/>
        <v>5.013740760990687E-2</v>
      </c>
      <c r="AN20" s="1837">
        <f t="shared" si="6"/>
        <v>5.1401367147911319E-2</v>
      </c>
      <c r="AO20" s="1837">
        <f t="shared" si="6"/>
        <v>5.4364791676103273E-2</v>
      </c>
      <c r="AP20" s="1837">
        <f t="shared" si="6"/>
        <v>5.8280949045335803E-2</v>
      </c>
      <c r="AQ20" s="1837">
        <f t="shared" si="6"/>
        <v>6.5484345230267305E-2</v>
      </c>
      <c r="AR20" s="1837">
        <f t="shared" si="6"/>
        <v>6.793158204274187E-2</v>
      </c>
      <c r="AS20" s="1837">
        <f t="shared" si="6"/>
        <v>6.9460501575592762E-2</v>
      </c>
      <c r="AT20" s="1837">
        <f t="shared" si="6"/>
        <v>7.0281284733234833E-2</v>
      </c>
      <c r="AU20" s="1837">
        <f t="shared" si="6"/>
        <v>6.8790987619833918E-2</v>
      </c>
      <c r="AV20" s="1837">
        <f t="shared" si="6"/>
        <v>6.7980616694310797E-2</v>
      </c>
      <c r="AW20" s="1837">
        <f t="shared" si="6"/>
        <v>6.5895565543415163E-2</v>
      </c>
      <c r="AX20" s="1837">
        <f t="shared" si="6"/>
        <v>6.4223917302257724E-2</v>
      </c>
      <c r="AY20" s="1837">
        <f t="shared" si="7"/>
        <v>6.7961982001436549E-2</v>
      </c>
      <c r="AZ20" s="1837">
        <f t="shared" si="8"/>
        <v>7.0827704892400464E-2</v>
      </c>
      <c r="BA20" s="1837">
        <f t="shared" si="8"/>
        <v>7.356120440485947E-2</v>
      </c>
      <c r="BB20" s="1837">
        <f t="shared" si="8"/>
        <v>7.591576417552659E-2</v>
      </c>
      <c r="BC20" s="295" t="e">
        <f t="shared" si="9"/>
        <v>#DIV/0!</v>
      </c>
      <c r="BD20" s="295" t="e">
        <f t="shared" si="9"/>
        <v>#DIV/0!</v>
      </c>
      <c r="BE20" s="295" t="e">
        <f t="shared" si="9"/>
        <v>#DIV/0!</v>
      </c>
      <c r="BF20" s="287"/>
      <c r="BG20" s="287"/>
    </row>
    <row r="21" spans="23:59" ht="18" customHeight="1" thickTop="1">
      <c r="W21" s="1297" t="s">
        <v>59</v>
      </c>
      <c r="Y21" s="1279" t="s">
        <v>5</v>
      </c>
      <c r="Z21" s="289"/>
      <c r="AA21" s="296">
        <f>SUM(AA15:AA20)</f>
        <v>0.99999999999999978</v>
      </c>
      <c r="AB21" s="296">
        <f>SUM(AB15:AB20)</f>
        <v>1</v>
      </c>
      <c r="AC21" s="296">
        <f t="shared" ref="AC21:AZ21" si="11">SUM(AC15:AC20)</f>
        <v>1</v>
      </c>
      <c r="AD21" s="296">
        <f t="shared" si="11"/>
        <v>0.99999999999999989</v>
      </c>
      <c r="AE21" s="296">
        <f t="shared" si="11"/>
        <v>0.99999999999999989</v>
      </c>
      <c r="AF21" s="296">
        <f t="shared" si="11"/>
        <v>1</v>
      </c>
      <c r="AG21" s="296">
        <f t="shared" si="11"/>
        <v>1.0000000000000002</v>
      </c>
      <c r="AH21" s="296">
        <f t="shared" si="11"/>
        <v>1</v>
      </c>
      <c r="AI21" s="296">
        <f t="shared" si="11"/>
        <v>0.99999999999999978</v>
      </c>
      <c r="AJ21" s="296">
        <f t="shared" si="11"/>
        <v>0.99999999999999989</v>
      </c>
      <c r="AK21" s="296">
        <f t="shared" si="11"/>
        <v>0.99999999999999978</v>
      </c>
      <c r="AL21" s="296">
        <f t="shared" si="11"/>
        <v>0.99999999999999978</v>
      </c>
      <c r="AM21" s="296">
        <f t="shared" si="11"/>
        <v>1</v>
      </c>
      <c r="AN21" s="296">
        <f t="shared" si="11"/>
        <v>1</v>
      </c>
      <c r="AO21" s="296">
        <f t="shared" si="11"/>
        <v>0.99999999999999989</v>
      </c>
      <c r="AP21" s="296">
        <f t="shared" si="11"/>
        <v>1.0000000000000002</v>
      </c>
      <c r="AQ21" s="296">
        <f t="shared" si="11"/>
        <v>0.99999999999999978</v>
      </c>
      <c r="AR21" s="296">
        <f t="shared" si="11"/>
        <v>1.0000000000000002</v>
      </c>
      <c r="AS21" s="296">
        <f t="shared" si="11"/>
        <v>1</v>
      </c>
      <c r="AT21" s="296">
        <f t="shared" si="11"/>
        <v>1</v>
      </c>
      <c r="AU21" s="296">
        <f t="shared" si="11"/>
        <v>0.99999999999999989</v>
      </c>
      <c r="AV21" s="296">
        <f t="shared" si="11"/>
        <v>0.99999999999999989</v>
      </c>
      <c r="AW21" s="296">
        <f t="shared" si="11"/>
        <v>0.99999999999999989</v>
      </c>
      <c r="AX21" s="296">
        <f t="shared" si="11"/>
        <v>1.0000000000000002</v>
      </c>
      <c r="AY21" s="296">
        <f t="shared" si="11"/>
        <v>1</v>
      </c>
      <c r="AZ21" s="296">
        <f t="shared" si="11"/>
        <v>0.99999999999999989</v>
      </c>
      <c r="BA21" s="296">
        <f>SUM(BA15:BA20)</f>
        <v>0.99999999999999989</v>
      </c>
      <c r="BB21" s="296">
        <f t="shared" ref="BB21:BD21" si="12">SUM(BB15:BB20)</f>
        <v>1</v>
      </c>
      <c r="BC21" s="296" t="e">
        <f t="shared" si="12"/>
        <v>#DIV/0!</v>
      </c>
      <c r="BD21" s="296" t="e">
        <f t="shared" si="12"/>
        <v>#DIV/0!</v>
      </c>
      <c r="BE21" s="296" t="e">
        <f>SUM(BE15:BE20)</f>
        <v>#DIV/0!</v>
      </c>
      <c r="BF21" s="288"/>
      <c r="BG21" s="47"/>
    </row>
  </sheetData>
  <phoneticPr fontId="9"/>
  <pageMargins left="0.78740157480314965" right="0.78740157480314965" top="0.98425196850393704" bottom="0.98425196850393704" header="0.51181102362204722" footer="0.51181102362204722"/>
  <pageSetup paperSize="9" scale="45"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pageSetUpPr fitToPage="1"/>
  </sheetPr>
  <dimension ref="A1:BQ55"/>
  <sheetViews>
    <sheetView topLeftCell="V1" zoomScale="80" zoomScaleNormal="80" workbookViewId="0">
      <pane xSplit="2" ySplit="4" topLeftCell="AQ5" activePane="bottomRight" state="frozen"/>
      <selection activeCell="V1" sqref="V1"/>
      <selection pane="topRight" activeCell="X1" sqref="X1"/>
      <selection pane="bottomLeft" activeCell="V5" sqref="V5"/>
      <selection pane="bottomRight" activeCell="BM1" sqref="BM1"/>
    </sheetView>
  </sheetViews>
  <sheetFormatPr defaultColWidth="9.625" defaultRowHeight="14.25"/>
  <cols>
    <col min="1" max="1" width="1.625" style="206" customWidth="1"/>
    <col min="2" max="21" width="1.625" style="206" hidden="1" customWidth="1"/>
    <col min="22" max="22" width="1.625" style="206" customWidth="1"/>
    <col min="23" max="23" width="27" style="9" customWidth="1"/>
    <col min="24" max="24" width="1.625" style="206" customWidth="1"/>
    <col min="25" max="25" width="33.375" style="9" customWidth="1"/>
    <col min="26" max="26" width="7.5" style="9" hidden="1" customWidth="1"/>
    <col min="27" max="53" width="7.5" style="9" customWidth="1"/>
    <col min="54" max="54" width="7.625" style="9" customWidth="1"/>
    <col min="55" max="57" width="7.625" style="9" hidden="1" customWidth="1"/>
    <col min="58" max="58" width="7.625" style="206" customWidth="1"/>
    <col min="59" max="59" width="9.375" style="9" customWidth="1"/>
    <col min="60" max="61" width="9.125" style="9" customWidth="1"/>
    <col min="62" max="67" width="9.625" style="9" customWidth="1"/>
    <col min="68" max="68" width="9.125" style="9" customWidth="1"/>
    <col min="69" max="69" width="9" style="9" customWidth="1"/>
    <col min="70" max="16384" width="9.625" style="9"/>
  </cols>
  <sheetData>
    <row r="1" spans="1:69" ht="53.25" customHeight="1">
      <c r="A1" s="713"/>
      <c r="W1" s="1567" t="s">
        <v>147</v>
      </c>
      <c r="Y1" s="1567" t="s">
        <v>753</v>
      </c>
    </row>
    <row r="2" spans="1:69">
      <c r="W2" s="1560" t="str">
        <f>'0.Contents'!$C2</f>
        <v>＜確報値＞</v>
      </c>
    </row>
    <row r="3" spans="1:69" ht="18.75">
      <c r="W3" s="1471" t="s">
        <v>1153</v>
      </c>
      <c r="Y3" s="1" t="s">
        <v>754</v>
      </c>
      <c r="BJ3" s="85"/>
    </row>
    <row r="4" spans="1:69">
      <c r="W4" s="10"/>
      <c r="Y4" s="10"/>
      <c r="Z4" s="199"/>
      <c r="AA4" s="10">
        <v>1990</v>
      </c>
      <c r="AB4" s="10">
        <f t="shared" ref="AB4:BA4" si="0">AA4+1</f>
        <v>1991</v>
      </c>
      <c r="AC4" s="10">
        <f t="shared" si="0"/>
        <v>1992</v>
      </c>
      <c r="AD4" s="10">
        <f t="shared" si="0"/>
        <v>1993</v>
      </c>
      <c r="AE4" s="10">
        <f t="shared" si="0"/>
        <v>1994</v>
      </c>
      <c r="AF4" s="10">
        <f t="shared" si="0"/>
        <v>1995</v>
      </c>
      <c r="AG4" s="10">
        <f t="shared" si="0"/>
        <v>1996</v>
      </c>
      <c r="AH4" s="10">
        <f t="shared" si="0"/>
        <v>1997</v>
      </c>
      <c r="AI4" s="10">
        <f t="shared" si="0"/>
        <v>1998</v>
      </c>
      <c r="AJ4" s="10">
        <f t="shared" si="0"/>
        <v>1999</v>
      </c>
      <c r="AK4" s="10">
        <f t="shared" si="0"/>
        <v>2000</v>
      </c>
      <c r="AL4" s="10">
        <f t="shared" si="0"/>
        <v>2001</v>
      </c>
      <c r="AM4" s="10">
        <f t="shared" si="0"/>
        <v>2002</v>
      </c>
      <c r="AN4" s="10">
        <f t="shared" si="0"/>
        <v>2003</v>
      </c>
      <c r="AO4" s="10">
        <f t="shared" si="0"/>
        <v>2004</v>
      </c>
      <c r="AP4" s="10">
        <f t="shared" si="0"/>
        <v>2005</v>
      </c>
      <c r="AQ4" s="10">
        <f t="shared" si="0"/>
        <v>2006</v>
      </c>
      <c r="AR4" s="10">
        <f t="shared" si="0"/>
        <v>2007</v>
      </c>
      <c r="AS4" s="10">
        <f t="shared" si="0"/>
        <v>2008</v>
      </c>
      <c r="AT4" s="10">
        <f t="shared" si="0"/>
        <v>2009</v>
      </c>
      <c r="AU4" s="10">
        <f t="shared" si="0"/>
        <v>2010</v>
      </c>
      <c r="AV4" s="10">
        <f t="shared" si="0"/>
        <v>2011</v>
      </c>
      <c r="AW4" s="10">
        <f t="shared" si="0"/>
        <v>2012</v>
      </c>
      <c r="AX4" s="10">
        <f t="shared" si="0"/>
        <v>2013</v>
      </c>
      <c r="AY4" s="10">
        <f t="shared" si="0"/>
        <v>2014</v>
      </c>
      <c r="AZ4" s="10">
        <f t="shared" si="0"/>
        <v>2015</v>
      </c>
      <c r="BA4" s="10">
        <f t="shared" si="0"/>
        <v>2016</v>
      </c>
      <c r="BB4" s="10">
        <f t="shared" ref="BB4" si="1">BA4+1</f>
        <v>2017</v>
      </c>
      <c r="BC4" s="10">
        <f t="shared" ref="BC4" si="2">BB4+1</f>
        <v>2018</v>
      </c>
      <c r="BD4" s="10">
        <f t="shared" ref="BD4" si="3">BC4+1</f>
        <v>2019</v>
      </c>
      <c r="BE4" s="10">
        <f t="shared" ref="BE4" si="4">BD4+1</f>
        <v>2020</v>
      </c>
      <c r="BF4" s="1592"/>
    </row>
    <row r="5" spans="1:69">
      <c r="W5" s="714" t="s">
        <v>755</v>
      </c>
      <c r="Y5" s="714" t="s">
        <v>692</v>
      </c>
      <c r="Z5" s="11"/>
      <c r="AA5" s="11">
        <v>25369.631179743785</v>
      </c>
      <c r="AB5" s="11">
        <v>24812.049311873638</v>
      </c>
      <c r="AC5" s="11">
        <v>26185.393494214615</v>
      </c>
      <c r="AD5" s="11">
        <v>22920.315617574528</v>
      </c>
      <c r="AE5" s="11">
        <v>26913.595960861527</v>
      </c>
      <c r="AF5" s="11">
        <v>25960.960877404654</v>
      </c>
      <c r="AG5" s="11">
        <v>25366.7427861781</v>
      </c>
      <c r="AH5" s="11">
        <v>25130.212903785377</v>
      </c>
      <c r="AI5" s="11">
        <v>23886.929704559938</v>
      </c>
      <c r="AJ5" s="11">
        <v>24166.938660948254</v>
      </c>
      <c r="AK5" s="11">
        <v>24584.270417756277</v>
      </c>
      <c r="AL5" s="11">
        <v>24365.952159760589</v>
      </c>
      <c r="AM5" s="11">
        <v>24518.644972235525</v>
      </c>
      <c r="AN5" s="11">
        <v>23416.95515244086</v>
      </c>
      <c r="AO5" s="11">
        <v>24710.548771397745</v>
      </c>
      <c r="AP5" s="11">
        <v>24767.30964385068</v>
      </c>
      <c r="AQ5" s="11">
        <v>24474.492832333493</v>
      </c>
      <c r="AR5" s="11">
        <v>25073.669479203039</v>
      </c>
      <c r="AS5" s="11">
        <v>25187.621007363749</v>
      </c>
      <c r="AT5" s="11">
        <v>24753.926998051189</v>
      </c>
      <c r="AU5" s="11">
        <v>25593.92483646093</v>
      </c>
      <c r="AV5" s="11">
        <v>25185.144581404904</v>
      </c>
      <c r="AW5" s="11">
        <v>24594.040489325613</v>
      </c>
      <c r="AX5" s="11">
        <v>24568.671779054697</v>
      </c>
      <c r="AY5" s="11">
        <v>24210.564588396028</v>
      </c>
      <c r="AZ5" s="11">
        <v>23666.892181701776</v>
      </c>
      <c r="BA5" s="11">
        <v>23569.720531908613</v>
      </c>
      <c r="BB5" s="11">
        <v>23299.556499155689</v>
      </c>
      <c r="BC5" s="11">
        <f>'10.CH4_detail'!BC17</f>
        <v>0</v>
      </c>
      <c r="BD5" s="11">
        <f>'10.CH4_detail'!BD17</f>
        <v>0</v>
      </c>
      <c r="BE5" s="11">
        <f>'10.CH4_detail'!BE17</f>
        <v>0</v>
      </c>
      <c r="BF5" s="459"/>
      <c r="BJ5" s="94"/>
    </row>
    <row r="6" spans="1:69">
      <c r="W6" s="714" t="s">
        <v>756</v>
      </c>
      <c r="Y6" s="714" t="s">
        <v>693</v>
      </c>
      <c r="Z6" s="11"/>
      <c r="AA6" s="11">
        <v>12652.368364672257</v>
      </c>
      <c r="AB6" s="11">
        <v>12559.052153617147</v>
      </c>
      <c r="AC6" s="11">
        <v>12524.466393303956</v>
      </c>
      <c r="AD6" s="11">
        <v>12324.224127746507</v>
      </c>
      <c r="AE6" s="11">
        <v>12151.799951367369</v>
      </c>
      <c r="AF6" s="11">
        <v>11877.487537506828</v>
      </c>
      <c r="AG6" s="11">
        <v>11604.408929640487</v>
      </c>
      <c r="AH6" s="11">
        <v>11291.352871807343</v>
      </c>
      <c r="AI6" s="11">
        <v>10916.391064536589</v>
      </c>
      <c r="AJ6" s="11">
        <v>10583.632753590493</v>
      </c>
      <c r="AK6" s="11">
        <v>10275.47415294687</v>
      </c>
      <c r="AL6" s="11">
        <v>9899.6080864016058</v>
      </c>
      <c r="AM6" s="11">
        <v>9546.4785370988429</v>
      </c>
      <c r="AN6" s="11">
        <v>9219.5040588444463</v>
      </c>
      <c r="AO6" s="11">
        <v>8852.8161320570234</v>
      </c>
      <c r="AP6" s="11">
        <v>8515.0618312459519</v>
      </c>
      <c r="AQ6" s="11">
        <v>8129.8626731497652</v>
      </c>
      <c r="AR6" s="11">
        <v>7770.020898548154</v>
      </c>
      <c r="AS6" s="11">
        <v>7410.4682146233845</v>
      </c>
      <c r="AT6" s="11">
        <v>7009.2594941929119</v>
      </c>
      <c r="AU6" s="11">
        <v>6638.6554228078548</v>
      </c>
      <c r="AV6" s="11">
        <v>6363.7219618709987</v>
      </c>
      <c r="AW6" s="11">
        <v>6103.9842057072465</v>
      </c>
      <c r="AX6" s="11">
        <v>5867.1212964477727</v>
      </c>
      <c r="AY6" s="11">
        <v>5629.8272431433079</v>
      </c>
      <c r="AZ6" s="11">
        <v>5401.0501008175306</v>
      </c>
      <c r="BA6" s="11">
        <v>5172.8219585737152</v>
      </c>
      <c r="BB6" s="11">
        <v>5005.8544232205459</v>
      </c>
      <c r="BC6" s="11">
        <f>'10.CH4_detail'!BC22</f>
        <v>0</v>
      </c>
      <c r="BD6" s="11">
        <f>'10.CH4_detail'!BD22</f>
        <v>0</v>
      </c>
      <c r="BE6" s="11">
        <f>'10.CH4_detail'!BE22</f>
        <v>0</v>
      </c>
      <c r="BF6" s="459"/>
      <c r="BJ6" s="94"/>
    </row>
    <row r="7" spans="1:69">
      <c r="W7" s="714" t="s">
        <v>757</v>
      </c>
      <c r="Y7" s="714" t="s">
        <v>694</v>
      </c>
      <c r="Z7" s="11"/>
      <c r="AA7" s="11">
        <v>1290.9568452998367</v>
      </c>
      <c r="AB7" s="11">
        <v>1285.9908864078373</v>
      </c>
      <c r="AC7" s="11">
        <v>1274.80862334173</v>
      </c>
      <c r="AD7" s="11">
        <v>1292.866143142001</v>
      </c>
      <c r="AE7" s="11">
        <v>1287.6385863126025</v>
      </c>
      <c r="AF7" s="11">
        <v>1321.4755096897677</v>
      </c>
      <c r="AG7" s="11">
        <v>1329.5806163987897</v>
      </c>
      <c r="AH7" s="11">
        <v>1252.2447071322667</v>
      </c>
      <c r="AI7" s="11">
        <v>1204.2933677275535</v>
      </c>
      <c r="AJ7" s="11">
        <v>1199.2576074495023</v>
      </c>
      <c r="AK7" s="11">
        <v>1201.1553011810468</v>
      </c>
      <c r="AL7" s="11">
        <v>1152.2509292693362</v>
      </c>
      <c r="AM7" s="11">
        <v>1165.8819083765959</v>
      </c>
      <c r="AN7" s="11">
        <v>1163.7898597206324</v>
      </c>
      <c r="AO7" s="11">
        <v>1278.0935656902268</v>
      </c>
      <c r="AP7" s="11">
        <v>1353.0396360258424</v>
      </c>
      <c r="AQ7" s="11">
        <v>1397.8523487942032</v>
      </c>
      <c r="AR7" s="11">
        <v>1408.7749648237636</v>
      </c>
      <c r="AS7" s="11">
        <v>1353.120516104643</v>
      </c>
      <c r="AT7" s="11">
        <v>1253.8199778161475</v>
      </c>
      <c r="AU7" s="11">
        <v>1325.7472478287809</v>
      </c>
      <c r="AV7" s="11">
        <v>1031.3614723701712</v>
      </c>
      <c r="AW7" s="11">
        <v>1048.1760002737344</v>
      </c>
      <c r="AX7" s="11">
        <v>989.46440194457091</v>
      </c>
      <c r="AY7" s="11">
        <v>965.36695618840599</v>
      </c>
      <c r="AZ7" s="11">
        <v>926.59503145327233</v>
      </c>
      <c r="BA7" s="11">
        <v>924.14597728027707</v>
      </c>
      <c r="BB7" s="11">
        <v>915.31343307977818</v>
      </c>
      <c r="BC7" s="11">
        <f>'10.CH4_detail'!BC5</f>
        <v>0</v>
      </c>
      <c r="BD7" s="11">
        <f>'10.CH4_detail'!BD5</f>
        <v>0</v>
      </c>
      <c r="BE7" s="11">
        <f>'10.CH4_detail'!BE5</f>
        <v>0</v>
      </c>
      <c r="BF7" s="459"/>
      <c r="BJ7" s="94"/>
    </row>
    <row r="8" spans="1:69">
      <c r="W8" s="714" t="s">
        <v>758</v>
      </c>
      <c r="Y8" s="714" t="s">
        <v>695</v>
      </c>
      <c r="Z8" s="11"/>
      <c r="AA8" s="11">
        <v>4973.1554413475014</v>
      </c>
      <c r="AB8" s="11">
        <v>4469.1383713048381</v>
      </c>
      <c r="AC8" s="11">
        <v>4004.6718473634087</v>
      </c>
      <c r="AD8" s="11">
        <v>3365.418309347679</v>
      </c>
      <c r="AE8" s="11">
        <v>2936.957422793821</v>
      </c>
      <c r="AF8" s="11">
        <v>2647.0529167297291</v>
      </c>
      <c r="AG8" s="11">
        <v>2313.4316835402283</v>
      </c>
      <c r="AH8" s="11">
        <v>2196.1781156648808</v>
      </c>
      <c r="AI8" s="11">
        <v>2007.8789741506102</v>
      </c>
      <c r="AJ8" s="11">
        <v>1953.6058277560687</v>
      </c>
      <c r="AK8" s="11">
        <v>1835.7798583464601</v>
      </c>
      <c r="AL8" s="11">
        <v>1600.273317045584</v>
      </c>
      <c r="AM8" s="11">
        <v>1057.9497834583499</v>
      </c>
      <c r="AN8" s="11">
        <v>1017.627937056025</v>
      </c>
      <c r="AO8" s="11">
        <v>976.59735180134157</v>
      </c>
      <c r="AP8" s="11">
        <v>976.43524050312931</v>
      </c>
      <c r="AQ8" s="11">
        <v>982.40040188222656</v>
      </c>
      <c r="AR8" s="11">
        <v>975.08173609407174</v>
      </c>
      <c r="AS8" s="11">
        <v>946.85008535724864</v>
      </c>
      <c r="AT8" s="11">
        <v>916.4375664455855</v>
      </c>
      <c r="AU8" s="11">
        <v>884.73617762780952</v>
      </c>
      <c r="AV8" s="11">
        <v>867.1545498072287</v>
      </c>
      <c r="AW8" s="11">
        <v>850.54542635013172</v>
      </c>
      <c r="AX8" s="11">
        <v>816.11876629291396</v>
      </c>
      <c r="AY8" s="11">
        <v>805.94049871084371</v>
      </c>
      <c r="AZ8" s="11">
        <v>787.40991011781227</v>
      </c>
      <c r="BA8" s="11">
        <v>794.10893415442729</v>
      </c>
      <c r="BB8" s="11">
        <v>800.96319759915957</v>
      </c>
      <c r="BC8" s="11">
        <f>'10.CH4_detail'!BC11</f>
        <v>0</v>
      </c>
      <c r="BD8" s="11">
        <f>'10.CH4_detail'!BD11</f>
        <v>0</v>
      </c>
      <c r="BE8" s="11">
        <f>'10.CH4_detail'!BE11</f>
        <v>0</v>
      </c>
      <c r="BF8" s="459"/>
      <c r="BJ8" s="94"/>
    </row>
    <row r="9" spans="1:69" ht="15" thickBot="1">
      <c r="W9" s="1570" t="s">
        <v>1201</v>
      </c>
      <c r="Y9" s="715" t="s">
        <v>1421</v>
      </c>
      <c r="Z9" s="12"/>
      <c r="AA9" s="5">
        <v>60.533688957800003</v>
      </c>
      <c r="AB9" s="5">
        <v>58.257360136799996</v>
      </c>
      <c r="AC9" s="5">
        <v>54.891544841200002</v>
      </c>
      <c r="AD9" s="5">
        <v>52.149962422400009</v>
      </c>
      <c r="AE9" s="5">
        <v>55.762489736599996</v>
      </c>
      <c r="AF9" s="5">
        <v>58.432232907199996</v>
      </c>
      <c r="AG9" s="5">
        <v>55.533115812799991</v>
      </c>
      <c r="AH9" s="5">
        <v>55.0172602986</v>
      </c>
      <c r="AI9" s="5">
        <v>52.613575124800008</v>
      </c>
      <c r="AJ9" s="5">
        <v>51.980534407599997</v>
      </c>
      <c r="AK9" s="5">
        <v>54.18914351099999</v>
      </c>
      <c r="AL9" s="5">
        <v>51.790044354200006</v>
      </c>
      <c r="AM9" s="5">
        <v>52.873253192400007</v>
      </c>
      <c r="AN9" s="5">
        <v>50.183866741199999</v>
      </c>
      <c r="AO9" s="5">
        <v>53.674694951199996</v>
      </c>
      <c r="AP9" s="5">
        <v>53.792058405599995</v>
      </c>
      <c r="AQ9" s="5">
        <v>54.584801918800011</v>
      </c>
      <c r="AR9" s="5">
        <v>50.89279293900001</v>
      </c>
      <c r="AS9" s="5">
        <v>49.625457674999993</v>
      </c>
      <c r="AT9" s="5">
        <v>51.258287602200006</v>
      </c>
      <c r="AU9" s="5">
        <v>53.925703079999998</v>
      </c>
      <c r="AV9" s="5">
        <v>53.672004523999995</v>
      </c>
      <c r="AW9" s="5">
        <v>46.139193489999997</v>
      </c>
      <c r="AX9" s="5">
        <v>46.358037320000001</v>
      </c>
      <c r="AY9" s="5">
        <v>42.906234251400001</v>
      </c>
      <c r="AZ9" s="5">
        <v>48.474278537000004</v>
      </c>
      <c r="BA9" s="5">
        <v>43.258913936000006</v>
      </c>
      <c r="BB9" s="5">
        <v>42.68726854608488</v>
      </c>
      <c r="BC9" s="12">
        <f>'10.CH4_detail'!BC14</f>
        <v>0</v>
      </c>
      <c r="BD9" s="12">
        <f>'10.CH4_detail'!BD14</f>
        <v>0</v>
      </c>
      <c r="BE9" s="12">
        <f>'10.CH4_detail'!BE14</f>
        <v>0</v>
      </c>
      <c r="BF9" s="459"/>
      <c r="BJ9" s="94"/>
      <c r="BO9" s="2"/>
      <c r="BP9" s="2"/>
      <c r="BQ9" s="2"/>
    </row>
    <row r="10" spans="1:69" ht="15" thickTop="1">
      <c r="W10" s="716" t="s">
        <v>759</v>
      </c>
      <c r="Y10" s="716" t="s">
        <v>696</v>
      </c>
      <c r="Z10" s="13"/>
      <c r="AA10" s="13">
        <f t="shared" ref="AA10:AO10" si="5">SUM(AA5:AA9)</f>
        <v>44346.645520021186</v>
      </c>
      <c r="AB10" s="13">
        <f t="shared" si="5"/>
        <v>43184.488083340264</v>
      </c>
      <c r="AC10" s="13">
        <f t="shared" si="5"/>
        <v>44044.231903064909</v>
      </c>
      <c r="AD10" s="13">
        <f t="shared" si="5"/>
        <v>39954.97416023312</v>
      </c>
      <c r="AE10" s="13">
        <f t="shared" si="5"/>
        <v>43345.754411071917</v>
      </c>
      <c r="AF10" s="13">
        <f t="shared" si="5"/>
        <v>41865.409074238174</v>
      </c>
      <c r="AG10" s="13">
        <f t="shared" si="5"/>
        <v>40669.697131570407</v>
      </c>
      <c r="AH10" s="13">
        <f t="shared" si="5"/>
        <v>39925.00585868847</v>
      </c>
      <c r="AI10" s="13">
        <f t="shared" si="5"/>
        <v>38068.106686099491</v>
      </c>
      <c r="AJ10" s="13">
        <f t="shared" si="5"/>
        <v>37955.415384151915</v>
      </c>
      <c r="AK10" s="13">
        <f t="shared" si="5"/>
        <v>37950.868873741652</v>
      </c>
      <c r="AL10" s="13">
        <f t="shared" si="5"/>
        <v>37069.874536831318</v>
      </c>
      <c r="AM10" s="13">
        <f t="shared" si="5"/>
        <v>36341.828454361726</v>
      </c>
      <c r="AN10" s="13">
        <f t="shared" si="5"/>
        <v>34868.060874803159</v>
      </c>
      <c r="AO10" s="13">
        <f t="shared" si="5"/>
        <v>35871.730515897543</v>
      </c>
      <c r="AP10" s="13">
        <f t="shared" ref="AP10:AY10" si="6">SUM(AP5:AP9)</f>
        <v>35665.638410031206</v>
      </c>
      <c r="AQ10" s="13">
        <f t="shared" si="6"/>
        <v>35039.193058078483</v>
      </c>
      <c r="AR10" s="13">
        <f t="shared" si="6"/>
        <v>35278.439871608025</v>
      </c>
      <c r="AS10" s="13">
        <f t="shared" si="6"/>
        <v>34947.685281124024</v>
      </c>
      <c r="AT10" s="13">
        <f t="shared" si="6"/>
        <v>33984.702324108039</v>
      </c>
      <c r="AU10" s="13">
        <f t="shared" si="6"/>
        <v>34496.989387805377</v>
      </c>
      <c r="AV10" s="13">
        <f t="shared" si="6"/>
        <v>33501.054569977299</v>
      </c>
      <c r="AW10" s="13">
        <f t="shared" si="6"/>
        <v>32642.885315146723</v>
      </c>
      <c r="AX10" s="13">
        <f t="shared" si="6"/>
        <v>32287.734281059955</v>
      </c>
      <c r="AY10" s="13">
        <f t="shared" si="6"/>
        <v>31654.605520689984</v>
      </c>
      <c r="AZ10" s="13">
        <f>SUM(AZ5:AZ9)</f>
        <v>30830.421502627389</v>
      </c>
      <c r="BA10" s="13">
        <f>SUM(BA5:BA9)</f>
        <v>30504.056315853035</v>
      </c>
      <c r="BB10" s="13">
        <f t="shared" ref="BB10" si="7">SUM(BB5:BB9)</f>
        <v>30064.374821601254</v>
      </c>
      <c r="BC10" s="13">
        <f t="shared" ref="BC10" si="8">SUM(BC5:BC9)</f>
        <v>0</v>
      </c>
      <c r="BD10" s="13">
        <f>SUM(BD5:BD9)</f>
        <v>0</v>
      </c>
      <c r="BE10" s="13">
        <f>SUM(BE5:BE9)</f>
        <v>0</v>
      </c>
      <c r="BF10" s="459"/>
      <c r="BO10" s="84"/>
      <c r="BP10" s="92"/>
      <c r="BQ10" s="92"/>
    </row>
    <row r="11" spans="1:69">
      <c r="BO11" s="84"/>
      <c r="BP11" s="92"/>
      <c r="BQ11" s="92"/>
    </row>
    <row r="12" spans="1:69">
      <c r="W12" s="9" t="s">
        <v>760</v>
      </c>
      <c r="Y12" s="1" t="s">
        <v>761</v>
      </c>
      <c r="BO12" s="84"/>
      <c r="BP12" s="92"/>
      <c r="BQ12" s="92"/>
    </row>
    <row r="13" spans="1:69">
      <c r="W13" s="10"/>
      <c r="Y13" s="10"/>
      <c r="Z13" s="199"/>
      <c r="AA13" s="10">
        <v>1990</v>
      </c>
      <c r="AB13" s="10">
        <f t="shared" ref="AB13:AP13" si="9">AA13+1</f>
        <v>1991</v>
      </c>
      <c r="AC13" s="10">
        <f t="shared" si="9"/>
        <v>1992</v>
      </c>
      <c r="AD13" s="10">
        <f t="shared" si="9"/>
        <v>1993</v>
      </c>
      <c r="AE13" s="10">
        <f t="shared" si="9"/>
        <v>1994</v>
      </c>
      <c r="AF13" s="10">
        <f t="shared" si="9"/>
        <v>1995</v>
      </c>
      <c r="AG13" s="10">
        <f t="shared" si="9"/>
        <v>1996</v>
      </c>
      <c r="AH13" s="10">
        <f t="shared" si="9"/>
        <v>1997</v>
      </c>
      <c r="AI13" s="10">
        <f t="shared" si="9"/>
        <v>1998</v>
      </c>
      <c r="AJ13" s="10">
        <f t="shared" si="9"/>
        <v>1999</v>
      </c>
      <c r="AK13" s="10">
        <f t="shared" si="9"/>
        <v>2000</v>
      </c>
      <c r="AL13" s="10">
        <f t="shared" si="9"/>
        <v>2001</v>
      </c>
      <c r="AM13" s="10">
        <f t="shared" si="9"/>
        <v>2002</v>
      </c>
      <c r="AN13" s="10">
        <f t="shared" si="9"/>
        <v>2003</v>
      </c>
      <c r="AO13" s="10">
        <f t="shared" si="9"/>
        <v>2004</v>
      </c>
      <c r="AP13" s="10">
        <f t="shared" si="9"/>
        <v>2005</v>
      </c>
      <c r="AQ13" s="10">
        <f t="shared" ref="AQ13:AZ13" si="10">AP13+1</f>
        <v>2006</v>
      </c>
      <c r="AR13" s="10">
        <f t="shared" si="10"/>
        <v>2007</v>
      </c>
      <c r="AS13" s="10">
        <f t="shared" si="10"/>
        <v>2008</v>
      </c>
      <c r="AT13" s="10">
        <f t="shared" si="10"/>
        <v>2009</v>
      </c>
      <c r="AU13" s="10">
        <f t="shared" si="10"/>
        <v>2010</v>
      </c>
      <c r="AV13" s="10">
        <f t="shared" si="10"/>
        <v>2011</v>
      </c>
      <c r="AW13" s="10">
        <f t="shared" si="10"/>
        <v>2012</v>
      </c>
      <c r="AX13" s="10">
        <f t="shared" si="10"/>
        <v>2013</v>
      </c>
      <c r="AY13" s="10">
        <f t="shared" si="10"/>
        <v>2014</v>
      </c>
      <c r="AZ13" s="10">
        <f t="shared" si="10"/>
        <v>2015</v>
      </c>
      <c r="BA13" s="10">
        <f>AZ13+1</f>
        <v>2016</v>
      </c>
      <c r="BB13" s="10">
        <f t="shared" ref="BB13" si="11">BA13+1</f>
        <v>2017</v>
      </c>
      <c r="BC13" s="10">
        <f t="shared" ref="BC13" si="12">BB13+1</f>
        <v>2018</v>
      </c>
      <c r="BD13" s="10">
        <f t="shared" ref="BD13" si="13">BC13+1</f>
        <v>2019</v>
      </c>
      <c r="BE13" s="10">
        <f>BD13+1</f>
        <v>2020</v>
      </c>
      <c r="BF13" s="1592"/>
      <c r="BO13" s="84"/>
      <c r="BP13" s="92"/>
      <c r="BQ13" s="92"/>
    </row>
    <row r="14" spans="1:69">
      <c r="W14" s="714" t="s">
        <v>755</v>
      </c>
      <c r="Y14" s="714" t="s">
        <v>692</v>
      </c>
      <c r="Z14" s="186"/>
      <c r="AA14" s="6">
        <f t="shared" ref="AA14:AO14" si="14">AA5/AA$10</f>
        <v>0.5720755399253401</v>
      </c>
      <c r="AB14" s="6">
        <f t="shared" si="14"/>
        <v>0.57455930157119639</v>
      </c>
      <c r="AC14" s="6">
        <f t="shared" si="14"/>
        <v>0.59452492103494825</v>
      </c>
      <c r="AD14" s="6">
        <f t="shared" si="14"/>
        <v>0.57365362134026709</v>
      </c>
      <c r="AE14" s="6">
        <f t="shared" si="14"/>
        <v>0.62090500734223963</v>
      </c>
      <c r="AF14" s="6">
        <f t="shared" si="14"/>
        <v>0.62010527190524212</v>
      </c>
      <c r="AG14" s="6">
        <f t="shared" si="14"/>
        <v>0.62372588377322391</v>
      </c>
      <c r="AH14" s="6">
        <f t="shared" si="14"/>
        <v>0.62943542181889367</v>
      </c>
      <c r="AI14" s="6">
        <f t="shared" si="14"/>
        <v>0.62747879482228652</v>
      </c>
      <c r="AJ14" s="6">
        <f t="shared" si="14"/>
        <v>0.63671911942871351</v>
      </c>
      <c r="AK14" s="6">
        <f t="shared" si="14"/>
        <v>0.64779203078447112</v>
      </c>
      <c r="AL14" s="6">
        <f t="shared" si="14"/>
        <v>0.65729793974758233</v>
      </c>
      <c r="AM14" s="6">
        <f t="shared" si="14"/>
        <v>0.67466734655429283</v>
      </c>
      <c r="AN14" s="6">
        <f t="shared" si="14"/>
        <v>0.6715875378479319</v>
      </c>
      <c r="AO14" s="6">
        <f t="shared" si="14"/>
        <v>0.68885856400060175</v>
      </c>
      <c r="AP14" s="6">
        <f t="shared" ref="AP14:AQ18" si="15">AP5/AP$10</f>
        <v>0.6944305709353209</v>
      </c>
      <c r="AQ14" s="6">
        <f t="shared" si="15"/>
        <v>0.69848905457857746</v>
      </c>
      <c r="AR14" s="6">
        <f t="shared" ref="AR14:AS18" si="16">AR5/AR$10</f>
        <v>0.71073634691488297</v>
      </c>
      <c r="AS14" s="6">
        <f t="shared" si="16"/>
        <v>0.72072358454504304</v>
      </c>
      <c r="AT14" s="6">
        <f t="shared" ref="AT14:AU18" si="17">AT5/AT$10</f>
        <v>0.72838439960356127</v>
      </c>
      <c r="AU14" s="6">
        <f t="shared" si="17"/>
        <v>0.74191763660130694</v>
      </c>
      <c r="AV14" s="6">
        <f t="shared" ref="AV14:AY18" si="18">AV5/AV$10</f>
        <v>0.7517716950909098</v>
      </c>
      <c r="AW14" s="6">
        <f t="shared" si="18"/>
        <v>0.75342728597320585</v>
      </c>
      <c r="AX14" s="6">
        <f t="shared" si="18"/>
        <v>0.76092895107436276</v>
      </c>
      <c r="AY14" s="6">
        <f t="shared" si="18"/>
        <v>0.76483545411967291</v>
      </c>
      <c r="AZ14" s="6">
        <f t="shared" ref="AZ14:BC18" si="19">AZ5/AZ$10</f>
        <v>0.76764737646174797</v>
      </c>
      <c r="BA14" s="6">
        <f t="shared" si="19"/>
        <v>0.77267496125291935</v>
      </c>
      <c r="BB14" s="6">
        <f t="shared" si="19"/>
        <v>0.77498889091866152</v>
      </c>
      <c r="BC14" s="186" t="e">
        <f t="shared" si="19"/>
        <v>#DIV/0!</v>
      </c>
      <c r="BD14" s="186" t="e">
        <f t="shared" ref="BD14:BE14" si="20">BD5/BD$10</f>
        <v>#DIV/0!</v>
      </c>
      <c r="BE14" s="186" t="e">
        <f t="shared" si="20"/>
        <v>#DIV/0!</v>
      </c>
      <c r="BF14" s="1602"/>
      <c r="BO14" s="84"/>
      <c r="BP14" s="92"/>
      <c r="BQ14" s="92"/>
    </row>
    <row r="15" spans="1:69">
      <c r="W15" s="714" t="s">
        <v>756</v>
      </c>
      <c r="Y15" s="714" t="s">
        <v>693</v>
      </c>
      <c r="Z15" s="186"/>
      <c r="AA15" s="6">
        <f t="shared" ref="AA15:AO15" si="21">AA6/AA$10</f>
        <v>0.28530609736784013</v>
      </c>
      <c r="AB15" s="6">
        <f t="shared" si="21"/>
        <v>0.29082322637192926</v>
      </c>
      <c r="AC15" s="6">
        <f t="shared" si="21"/>
        <v>0.28436110364845335</v>
      </c>
      <c r="AD15" s="6">
        <f t="shared" si="21"/>
        <v>0.30845281186573043</v>
      </c>
      <c r="AE15" s="6">
        <f t="shared" si="21"/>
        <v>0.28034579433374457</v>
      </c>
      <c r="AF15" s="6">
        <f t="shared" si="21"/>
        <v>0.28370647272178751</v>
      </c>
      <c r="AG15" s="6">
        <f t="shared" si="21"/>
        <v>0.28533305502863965</v>
      </c>
      <c r="AH15" s="6">
        <f t="shared" si="21"/>
        <v>0.2828140567285633</v>
      </c>
      <c r="AI15" s="6">
        <f t="shared" si="21"/>
        <v>0.28675949541043744</v>
      </c>
      <c r="AJ15" s="6">
        <f t="shared" si="21"/>
        <v>0.27884381310208589</v>
      </c>
      <c r="AK15" s="6">
        <f t="shared" si="21"/>
        <v>0.27075728324250592</v>
      </c>
      <c r="AL15" s="6">
        <f t="shared" si="21"/>
        <v>0.26705264612011853</v>
      </c>
      <c r="AM15" s="6">
        <f t="shared" si="21"/>
        <v>0.26268569698102462</v>
      </c>
      <c r="AN15" s="6">
        <f t="shared" si="21"/>
        <v>0.26441114956027773</v>
      </c>
      <c r="AO15" s="6">
        <f t="shared" si="21"/>
        <v>0.24679088532218021</v>
      </c>
      <c r="AP15" s="6">
        <f t="shared" si="15"/>
        <v>0.23874693432800104</v>
      </c>
      <c r="AQ15" s="6">
        <f t="shared" si="15"/>
        <v>0.23202197207208172</v>
      </c>
      <c r="AR15" s="6">
        <f t="shared" si="16"/>
        <v>0.22024842727814167</v>
      </c>
      <c r="AS15" s="6">
        <f t="shared" si="16"/>
        <v>0.21204460767608929</v>
      </c>
      <c r="AT15" s="6">
        <f t="shared" si="17"/>
        <v>0.20624748827712078</v>
      </c>
      <c r="AU15" s="6">
        <f t="shared" si="17"/>
        <v>0.19244158811013831</v>
      </c>
      <c r="AV15" s="6">
        <f t="shared" si="18"/>
        <v>0.18995586985413848</v>
      </c>
      <c r="AW15" s="6">
        <f t="shared" si="18"/>
        <v>0.18699279021376577</v>
      </c>
      <c r="AX15" s="6">
        <f t="shared" si="18"/>
        <v>0.18171362677155817</v>
      </c>
      <c r="AY15" s="6">
        <f t="shared" si="18"/>
        <v>0.17785175807872752</v>
      </c>
      <c r="AZ15" s="6">
        <f t="shared" si="19"/>
        <v>0.17518573660620401</v>
      </c>
      <c r="BA15" s="6">
        <f t="shared" si="19"/>
        <v>0.16957816708086088</v>
      </c>
      <c r="BB15" s="6">
        <f t="shared" si="19"/>
        <v>0.16650452413944225</v>
      </c>
      <c r="BC15" s="186" t="e">
        <f t="shared" si="19"/>
        <v>#DIV/0!</v>
      </c>
      <c r="BD15" s="186" t="e">
        <f t="shared" ref="BD15:BE15" si="22">BD6/BD$10</f>
        <v>#DIV/0!</v>
      </c>
      <c r="BE15" s="186" t="e">
        <f t="shared" si="22"/>
        <v>#DIV/0!</v>
      </c>
      <c r="BF15" s="1602"/>
      <c r="BO15" s="85"/>
      <c r="BP15" s="85"/>
      <c r="BQ15" s="85"/>
    </row>
    <row r="16" spans="1:69">
      <c r="W16" s="714" t="s">
        <v>757</v>
      </c>
      <c r="Y16" s="714" t="s">
        <v>697</v>
      </c>
      <c r="Z16" s="186"/>
      <c r="AA16" s="6">
        <f t="shared" ref="AA16:AO16" si="23">AA7/AA$10</f>
        <v>2.9110586159600466E-2</v>
      </c>
      <c r="AB16" s="6">
        <f t="shared" si="23"/>
        <v>2.9779000365271147E-2</v>
      </c>
      <c r="AC16" s="6">
        <f t="shared" si="23"/>
        <v>2.8943826881744756E-2</v>
      </c>
      <c r="AD16" s="6">
        <f t="shared" si="23"/>
        <v>3.2358077318662887E-2</v>
      </c>
      <c r="AE16" s="6">
        <f t="shared" si="23"/>
        <v>2.9706221608261998E-2</v>
      </c>
      <c r="AF16" s="6">
        <f t="shared" si="23"/>
        <v>3.156485363242123E-2</v>
      </c>
      <c r="AG16" s="6">
        <f t="shared" si="23"/>
        <v>3.2692169112975386E-2</v>
      </c>
      <c r="AH16" s="6">
        <f t="shared" si="23"/>
        <v>3.1364922313712164E-2</v>
      </c>
      <c r="AI16" s="6">
        <f t="shared" si="23"/>
        <v>3.163523149858407E-2</v>
      </c>
      <c r="AJ16" s="6">
        <f t="shared" si="23"/>
        <v>3.1596482222935859E-2</v>
      </c>
      <c r="AK16" s="6">
        <f t="shared" si="23"/>
        <v>3.1650271438505344E-2</v>
      </c>
      <c r="AL16" s="6">
        <f t="shared" si="23"/>
        <v>3.1083216322313159E-2</v>
      </c>
      <c r="AM16" s="6">
        <f t="shared" si="23"/>
        <v>3.2080992012845942E-2</v>
      </c>
      <c r="AN16" s="6">
        <f t="shared" si="23"/>
        <v>3.3376959616404314E-2</v>
      </c>
      <c r="AO16" s="6">
        <f t="shared" si="23"/>
        <v>3.5629548597433974E-2</v>
      </c>
      <c r="AP16" s="6">
        <f t="shared" si="15"/>
        <v>3.7936784432976552E-2</v>
      </c>
      <c r="AQ16" s="6">
        <f t="shared" si="15"/>
        <v>3.989396520853726E-2</v>
      </c>
      <c r="AR16" s="6">
        <f t="shared" si="16"/>
        <v>3.9933029066785385E-2</v>
      </c>
      <c r="AS16" s="6">
        <f t="shared" si="16"/>
        <v>3.871845889706154E-2</v>
      </c>
      <c r="AT16" s="6">
        <f t="shared" si="17"/>
        <v>3.689365779516373E-2</v>
      </c>
      <c r="AU16" s="6">
        <f t="shared" si="17"/>
        <v>3.8430810089689453E-2</v>
      </c>
      <c r="AV16" s="6">
        <f t="shared" si="18"/>
        <v>3.0785940490794229E-2</v>
      </c>
      <c r="AW16" s="6">
        <f t="shared" si="18"/>
        <v>3.2110396803292605E-2</v>
      </c>
      <c r="AX16" s="6">
        <f t="shared" si="18"/>
        <v>3.0645210138668433E-2</v>
      </c>
      <c r="AY16" s="6">
        <f t="shared" si="18"/>
        <v>3.0496887903323448E-2</v>
      </c>
      <c r="AZ16" s="6">
        <f t="shared" si="19"/>
        <v>3.005456903579172E-2</v>
      </c>
      <c r="BA16" s="6">
        <f t="shared" si="19"/>
        <v>3.0295838943884851E-2</v>
      </c>
      <c r="BB16" s="6">
        <f t="shared" si="19"/>
        <v>3.0445117801755368E-2</v>
      </c>
      <c r="BC16" s="186" t="e">
        <f t="shared" si="19"/>
        <v>#DIV/0!</v>
      </c>
      <c r="BD16" s="186" t="e">
        <f t="shared" ref="BD16:BE16" si="24">BD7/BD$10</f>
        <v>#DIV/0!</v>
      </c>
      <c r="BE16" s="186" t="e">
        <f t="shared" si="24"/>
        <v>#DIV/0!</v>
      </c>
      <c r="BF16" s="1602"/>
    </row>
    <row r="17" spans="19:58">
      <c r="S17" s="255"/>
      <c r="W17" s="717" t="s">
        <v>762</v>
      </c>
      <c r="Y17" s="714" t="s">
        <v>698</v>
      </c>
      <c r="Z17" s="186"/>
      <c r="AA17" s="6">
        <f t="shared" ref="AA17:AO17" si="25">AA8/AA$10</f>
        <v>0.11214276487050796</v>
      </c>
      <c r="AB17" s="6">
        <f t="shared" si="25"/>
        <v>0.10348943728775946</v>
      </c>
      <c r="AC17" s="6">
        <f t="shared" si="25"/>
        <v>9.0923866175646378E-2</v>
      </c>
      <c r="AD17" s="6">
        <f t="shared" si="25"/>
        <v>8.4230271201057472E-2</v>
      </c>
      <c r="AE17" s="6">
        <f t="shared" si="25"/>
        <v>6.7756518780155928E-2</v>
      </c>
      <c r="AF17" s="6">
        <f t="shared" si="25"/>
        <v>6.3227685463094874E-2</v>
      </c>
      <c r="AG17" s="6">
        <f t="shared" si="25"/>
        <v>5.6883425417603994E-2</v>
      </c>
      <c r="AH17" s="6">
        <f t="shared" si="25"/>
        <v>5.5007584054917527E-2</v>
      </c>
      <c r="AI17" s="6">
        <f t="shared" si="25"/>
        <v>5.2744387597394859E-2</v>
      </c>
      <c r="AJ17" s="6">
        <f t="shared" si="25"/>
        <v>5.1471069621643148E-2</v>
      </c>
      <c r="AK17" s="6">
        <f t="shared" si="25"/>
        <v>4.8372538306142521E-2</v>
      </c>
      <c r="AL17" s="6">
        <f t="shared" si="25"/>
        <v>4.3169105292104749E-2</v>
      </c>
      <c r="AM17" s="6">
        <f t="shared" si="25"/>
        <v>2.9111077467853033E-2</v>
      </c>
      <c r="AN17" s="6">
        <f t="shared" si="25"/>
        <v>2.918510268494447E-2</v>
      </c>
      <c r="AO17" s="6">
        <f t="shared" si="25"/>
        <v>2.722470696997837E-2</v>
      </c>
      <c r="AP17" s="6">
        <f t="shared" si="15"/>
        <v>2.7377478268509003E-2</v>
      </c>
      <c r="AQ17" s="6">
        <f t="shared" si="15"/>
        <v>2.8037186822592326E-2</v>
      </c>
      <c r="AR17" s="6">
        <f t="shared" si="16"/>
        <v>2.7639593463961949E-2</v>
      </c>
      <c r="AS17" s="6">
        <f t="shared" si="16"/>
        <v>2.7093356190564705E-2</v>
      </c>
      <c r="AT17" s="6">
        <f t="shared" si="17"/>
        <v>2.6966179009179782E-2</v>
      </c>
      <c r="AU17" s="6">
        <f t="shared" si="17"/>
        <v>2.5646764930175679E-2</v>
      </c>
      <c r="AV17" s="6">
        <f t="shared" si="18"/>
        <v>2.5884395608977283E-2</v>
      </c>
      <c r="AW17" s="6">
        <f t="shared" si="18"/>
        <v>2.6056073724447012E-2</v>
      </c>
      <c r="AX17" s="6">
        <f t="shared" si="18"/>
        <v>2.5276433434093602E-2</v>
      </c>
      <c r="AY17" s="6">
        <f t="shared" si="18"/>
        <v>2.5460449923600137E-2</v>
      </c>
      <c r="AZ17" s="6">
        <f t="shared" si="19"/>
        <v>2.5540030649620172E-2</v>
      </c>
      <c r="BA17" s="6">
        <f t="shared" si="19"/>
        <v>2.6032896278837737E-2</v>
      </c>
      <c r="BB17" s="6">
        <f t="shared" si="19"/>
        <v>2.6641604967739676E-2</v>
      </c>
      <c r="BC17" s="186" t="e">
        <f t="shared" si="19"/>
        <v>#DIV/0!</v>
      </c>
      <c r="BD17" s="186" t="e">
        <f t="shared" ref="BD17:BE17" si="26">BD8/BD$10</f>
        <v>#DIV/0!</v>
      </c>
      <c r="BE17" s="186" t="e">
        <f t="shared" si="26"/>
        <v>#DIV/0!</v>
      </c>
      <c r="BF17" s="1602"/>
    </row>
    <row r="18" spans="19:58" ht="15" thickBot="1">
      <c r="W18" s="1570" t="s">
        <v>1201</v>
      </c>
      <c r="Y18" s="715" t="s">
        <v>1421</v>
      </c>
      <c r="Z18" s="187"/>
      <c r="AA18" s="1785">
        <f t="shared" ref="AA18:AO18" si="27">AA9/AA$10</f>
        <v>1.3650116767111697E-3</v>
      </c>
      <c r="AB18" s="1785">
        <f t="shared" si="27"/>
        <v>1.3490344038436003E-3</v>
      </c>
      <c r="AC18" s="1785">
        <f t="shared" si="27"/>
        <v>1.2462822592072553E-3</v>
      </c>
      <c r="AD18" s="1785">
        <f t="shared" si="27"/>
        <v>1.3052182742819658E-3</v>
      </c>
      <c r="AE18" s="1785">
        <f t="shared" si="27"/>
        <v>1.2864579355978734E-3</v>
      </c>
      <c r="AF18" s="1785">
        <f t="shared" si="27"/>
        <v>1.3957162774543674E-3</v>
      </c>
      <c r="AG18" s="1785">
        <f t="shared" si="27"/>
        <v>1.3654666675570507E-3</v>
      </c>
      <c r="AH18" s="1785">
        <f t="shared" si="27"/>
        <v>1.3780150839133103E-3</v>
      </c>
      <c r="AI18" s="1785">
        <f t="shared" si="27"/>
        <v>1.3820906712970775E-3</v>
      </c>
      <c r="AJ18" s="1785">
        <f t="shared" si="27"/>
        <v>1.3695156246216237E-3</v>
      </c>
      <c r="AK18" s="1785">
        <f t="shared" si="27"/>
        <v>1.4278762283751996E-3</v>
      </c>
      <c r="AL18" s="1785">
        <f t="shared" si="27"/>
        <v>1.3970925178811502E-3</v>
      </c>
      <c r="AM18" s="1785">
        <f t="shared" si="27"/>
        <v>1.454886983983168E-3</v>
      </c>
      <c r="AN18" s="1785">
        <f t="shared" si="27"/>
        <v>1.4392502904417195E-3</v>
      </c>
      <c r="AO18" s="1785">
        <f t="shared" si="27"/>
        <v>1.4962951098055496E-3</v>
      </c>
      <c r="AP18" s="1785">
        <f t="shared" si="15"/>
        <v>1.5082320351924672E-3</v>
      </c>
      <c r="AQ18" s="1785">
        <f t="shared" si="15"/>
        <v>1.557821318211413E-3</v>
      </c>
      <c r="AR18" s="1785">
        <f t="shared" si="16"/>
        <v>1.4426032762281636E-3</v>
      </c>
      <c r="AS18" s="1785">
        <f t="shared" si="16"/>
        <v>1.4199926912413779E-3</v>
      </c>
      <c r="AT18" s="1785">
        <f t="shared" si="17"/>
        <v>1.5082753149742449E-3</v>
      </c>
      <c r="AU18" s="1785">
        <f>AU9/AU$10</f>
        <v>1.5632002686896103E-3</v>
      </c>
      <c r="AV18" s="1785">
        <f t="shared" si="18"/>
        <v>1.6020989551803343E-3</v>
      </c>
      <c r="AW18" s="1785">
        <f t="shared" si="18"/>
        <v>1.4134532852888102E-3</v>
      </c>
      <c r="AX18" s="1785">
        <f t="shared" si="18"/>
        <v>1.4357785813169837E-3</v>
      </c>
      <c r="AY18" s="1785">
        <f t="shared" si="18"/>
        <v>1.3554499746760631E-3</v>
      </c>
      <c r="AZ18" s="1785">
        <f t="shared" si="19"/>
        <v>1.5722872466362159E-3</v>
      </c>
      <c r="BA18" s="1785">
        <f t="shared" si="19"/>
        <v>1.4181364434971305E-3</v>
      </c>
      <c r="BB18" s="1785">
        <f t="shared" si="19"/>
        <v>1.4198621724012725E-3</v>
      </c>
      <c r="BC18" s="7" t="e">
        <f t="shared" si="19"/>
        <v>#DIV/0!</v>
      </c>
      <c r="BD18" s="7" t="e">
        <f t="shared" ref="BD18:BE18" si="28">BD9/BD$10</f>
        <v>#DIV/0!</v>
      </c>
      <c r="BE18" s="7" t="e">
        <f t="shared" si="28"/>
        <v>#DIV/0!</v>
      </c>
      <c r="BF18" s="1287"/>
    </row>
    <row r="19" spans="19:58" ht="15" thickTop="1">
      <c r="W19" s="716" t="s">
        <v>759</v>
      </c>
      <c r="Y19" s="716" t="s">
        <v>699</v>
      </c>
      <c r="Z19" s="188"/>
      <c r="AA19" s="188">
        <f>SUM(AA14:AA18)</f>
        <v>0.99999999999999989</v>
      </c>
      <c r="AB19" s="188">
        <f t="shared" ref="AB19:AZ19" si="29">SUM(AB14:AB18)</f>
        <v>0.99999999999999989</v>
      </c>
      <c r="AC19" s="188">
        <f t="shared" si="29"/>
        <v>1</v>
      </c>
      <c r="AD19" s="188">
        <f t="shared" si="29"/>
        <v>0.99999999999999989</v>
      </c>
      <c r="AE19" s="188">
        <f t="shared" si="29"/>
        <v>0.99999999999999989</v>
      </c>
      <c r="AF19" s="188">
        <f t="shared" si="29"/>
        <v>1</v>
      </c>
      <c r="AG19" s="188">
        <f t="shared" si="29"/>
        <v>1</v>
      </c>
      <c r="AH19" s="188">
        <f t="shared" si="29"/>
        <v>1</v>
      </c>
      <c r="AI19" s="188">
        <f t="shared" si="29"/>
        <v>1</v>
      </c>
      <c r="AJ19" s="188">
        <f t="shared" si="29"/>
        <v>1.0000000000000002</v>
      </c>
      <c r="AK19" s="188">
        <f>SUM(AK14:AK18)</f>
        <v>1</v>
      </c>
      <c r="AL19" s="188">
        <f t="shared" si="29"/>
        <v>0.99999999999999978</v>
      </c>
      <c r="AM19" s="188">
        <f t="shared" si="29"/>
        <v>0.99999999999999967</v>
      </c>
      <c r="AN19" s="188">
        <f t="shared" si="29"/>
        <v>1</v>
      </c>
      <c r="AO19" s="188">
        <f t="shared" si="29"/>
        <v>0.99999999999999978</v>
      </c>
      <c r="AP19" s="188">
        <f t="shared" si="29"/>
        <v>1</v>
      </c>
      <c r="AQ19" s="188">
        <f t="shared" si="29"/>
        <v>1.0000000000000002</v>
      </c>
      <c r="AR19" s="188">
        <f t="shared" si="29"/>
        <v>1.0000000000000002</v>
      </c>
      <c r="AS19" s="188">
        <f t="shared" si="29"/>
        <v>1</v>
      </c>
      <c r="AT19" s="188">
        <f t="shared" si="29"/>
        <v>0.99999999999999978</v>
      </c>
      <c r="AU19" s="188">
        <f t="shared" si="29"/>
        <v>1</v>
      </c>
      <c r="AV19" s="188">
        <f t="shared" si="29"/>
        <v>1</v>
      </c>
      <c r="AW19" s="188">
        <f t="shared" si="29"/>
        <v>1</v>
      </c>
      <c r="AX19" s="188">
        <f t="shared" si="29"/>
        <v>0.99999999999999978</v>
      </c>
      <c r="AY19" s="188">
        <f t="shared" si="29"/>
        <v>1</v>
      </c>
      <c r="AZ19" s="188">
        <f t="shared" si="29"/>
        <v>1</v>
      </c>
      <c r="BA19" s="188">
        <f>SUM(BA14:BA18)</f>
        <v>1</v>
      </c>
      <c r="BB19" s="188">
        <f t="shared" ref="BB19" si="30">SUM(BB14:BB18)</f>
        <v>1.0000000000000002</v>
      </c>
      <c r="BC19" s="188" t="e">
        <f t="shared" ref="BC19:BD19" si="31">SUM(BC14:BC18)</f>
        <v>#DIV/0!</v>
      </c>
      <c r="BD19" s="188" t="e">
        <f t="shared" si="31"/>
        <v>#DIV/0!</v>
      </c>
      <c r="BE19" s="188" t="e">
        <f>SUM(BE14:BE18)</f>
        <v>#DIV/0!</v>
      </c>
      <c r="BF19" s="1602"/>
    </row>
    <row r="21" spans="19:58">
      <c r="W21" s="9" t="s">
        <v>763</v>
      </c>
      <c r="Y21" s="1" t="s">
        <v>764</v>
      </c>
    </row>
    <row r="22" spans="19:58">
      <c r="W22" s="10"/>
      <c r="Y22" s="10"/>
      <c r="Z22" s="199"/>
      <c r="AA22" s="10">
        <v>1990</v>
      </c>
      <c r="AB22" s="10">
        <f t="shared" ref="AB22:AP22" si="32">AA22+1</f>
        <v>1991</v>
      </c>
      <c r="AC22" s="10">
        <f t="shared" si="32"/>
        <v>1992</v>
      </c>
      <c r="AD22" s="10">
        <f t="shared" si="32"/>
        <v>1993</v>
      </c>
      <c r="AE22" s="10">
        <f t="shared" si="32"/>
        <v>1994</v>
      </c>
      <c r="AF22" s="10">
        <f t="shared" si="32"/>
        <v>1995</v>
      </c>
      <c r="AG22" s="10">
        <f t="shared" si="32"/>
        <v>1996</v>
      </c>
      <c r="AH22" s="10">
        <f t="shared" si="32"/>
        <v>1997</v>
      </c>
      <c r="AI22" s="10">
        <f t="shared" si="32"/>
        <v>1998</v>
      </c>
      <c r="AJ22" s="10">
        <f t="shared" si="32"/>
        <v>1999</v>
      </c>
      <c r="AK22" s="10">
        <f t="shared" si="32"/>
        <v>2000</v>
      </c>
      <c r="AL22" s="10">
        <f t="shared" si="32"/>
        <v>2001</v>
      </c>
      <c r="AM22" s="10">
        <f t="shared" si="32"/>
        <v>2002</v>
      </c>
      <c r="AN22" s="10">
        <f t="shared" si="32"/>
        <v>2003</v>
      </c>
      <c r="AO22" s="10">
        <f t="shared" si="32"/>
        <v>2004</v>
      </c>
      <c r="AP22" s="10">
        <f t="shared" si="32"/>
        <v>2005</v>
      </c>
      <c r="AQ22" s="10">
        <f t="shared" ref="AQ22:AZ22" si="33">AP22+1</f>
        <v>2006</v>
      </c>
      <c r="AR22" s="10">
        <f t="shared" si="33"/>
        <v>2007</v>
      </c>
      <c r="AS22" s="10">
        <f t="shared" si="33"/>
        <v>2008</v>
      </c>
      <c r="AT22" s="10">
        <f t="shared" si="33"/>
        <v>2009</v>
      </c>
      <c r="AU22" s="10">
        <f t="shared" si="33"/>
        <v>2010</v>
      </c>
      <c r="AV22" s="10">
        <f t="shared" si="33"/>
        <v>2011</v>
      </c>
      <c r="AW22" s="10">
        <f t="shared" si="33"/>
        <v>2012</v>
      </c>
      <c r="AX22" s="10">
        <f t="shared" si="33"/>
        <v>2013</v>
      </c>
      <c r="AY22" s="10">
        <f t="shared" si="33"/>
        <v>2014</v>
      </c>
      <c r="AZ22" s="10">
        <f t="shared" si="33"/>
        <v>2015</v>
      </c>
      <c r="BA22" s="10">
        <f>AZ22+1</f>
        <v>2016</v>
      </c>
      <c r="BB22" s="10">
        <f t="shared" ref="BB22" si="34">BA22+1</f>
        <v>2017</v>
      </c>
      <c r="BC22" s="10">
        <f t="shared" ref="BC22" si="35">BB22+1</f>
        <v>2018</v>
      </c>
      <c r="BD22" s="10">
        <f t="shared" ref="BD22" si="36">BC22+1</f>
        <v>2019</v>
      </c>
      <c r="BE22" s="10">
        <f>BD22+1</f>
        <v>2020</v>
      </c>
      <c r="BF22" s="1592"/>
    </row>
    <row r="23" spans="19:58">
      <c r="W23" s="714" t="s">
        <v>755</v>
      </c>
      <c r="Y23" s="714" t="s">
        <v>700</v>
      </c>
      <c r="Z23" s="32"/>
      <c r="AA23" s="15">
        <f t="shared" ref="AA23:AF28" si="37">AA5/$AA5-1</f>
        <v>0</v>
      </c>
      <c r="AB23" s="15">
        <f t="shared" si="37"/>
        <v>-2.1978319823401482E-2</v>
      </c>
      <c r="AC23" s="15">
        <f t="shared" si="37"/>
        <v>3.2155071892498333E-2</v>
      </c>
      <c r="AD23" s="15">
        <f t="shared" si="37"/>
        <v>-9.6545178162656842E-2</v>
      </c>
      <c r="AE23" s="15">
        <f t="shared" si="37"/>
        <v>6.0858779151291342E-2</v>
      </c>
      <c r="AF23" s="15">
        <f t="shared" si="37"/>
        <v>2.3308565011107119E-2</v>
      </c>
      <c r="AG23" s="1746">
        <f t="shared" ref="AG23:BA23" si="38">AG5/$AA5-1</f>
        <v>-1.138524066518487E-4</v>
      </c>
      <c r="AH23" s="1746">
        <f t="shared" si="38"/>
        <v>-9.4371997078762648E-3</v>
      </c>
      <c r="AI23" s="15">
        <f t="shared" si="38"/>
        <v>-5.8443950748787388E-2</v>
      </c>
      <c r="AJ23" s="15">
        <f t="shared" si="38"/>
        <v>-4.7406779794095466E-2</v>
      </c>
      <c r="AK23" s="15">
        <f t="shared" si="38"/>
        <v>-3.0956727609606438E-2</v>
      </c>
      <c r="AL23" s="15">
        <f t="shared" si="38"/>
        <v>-3.956222354484118E-2</v>
      </c>
      <c r="AM23" s="15">
        <f t="shared" si="38"/>
        <v>-3.3543499370527918E-2</v>
      </c>
      <c r="AN23" s="15">
        <f t="shared" si="38"/>
        <v>-7.6969034885380094E-2</v>
      </c>
      <c r="AO23" s="15">
        <f t="shared" si="38"/>
        <v>-2.5979187623045963E-2</v>
      </c>
      <c r="AP23" s="15">
        <f t="shared" si="38"/>
        <v>-2.3741832572403476E-2</v>
      </c>
      <c r="AQ23" s="15">
        <f t="shared" si="38"/>
        <v>-3.528385340205531E-2</v>
      </c>
      <c r="AR23" s="15">
        <f t="shared" si="38"/>
        <v>-1.1665983570823601E-2</v>
      </c>
      <c r="AS23" s="1746">
        <f t="shared" si="38"/>
        <v>-7.1743326140807362E-3</v>
      </c>
      <c r="AT23" s="15">
        <f t="shared" si="38"/>
        <v>-2.4269339090124409E-2</v>
      </c>
      <c r="AU23" s="1746">
        <f t="shared" si="38"/>
        <v>8.8410294626684038E-3</v>
      </c>
      <c r="AV23" s="1746">
        <f t="shared" si="38"/>
        <v>-7.271946408357044E-3</v>
      </c>
      <c r="AW23" s="15">
        <f t="shared" si="38"/>
        <v>-3.0571618677587953E-2</v>
      </c>
      <c r="AX23" s="15">
        <f t="shared" si="38"/>
        <v>-3.1571582377934115E-2</v>
      </c>
      <c r="AY23" s="15">
        <f t="shared" si="38"/>
        <v>-4.5687167587726174E-2</v>
      </c>
      <c r="AZ23" s="15">
        <f t="shared" si="38"/>
        <v>-6.7117215302741506E-2</v>
      </c>
      <c r="BA23" s="15">
        <f t="shared" si="38"/>
        <v>-7.0947450322900174E-2</v>
      </c>
      <c r="BB23" s="15">
        <f t="shared" ref="BB23:BE23" si="39">BB5/$AA5-1</f>
        <v>-8.1596561886202457E-2</v>
      </c>
      <c r="BC23" s="15">
        <f t="shared" si="39"/>
        <v>-1</v>
      </c>
      <c r="BD23" s="15">
        <f t="shared" si="39"/>
        <v>-1</v>
      </c>
      <c r="BE23" s="15">
        <f t="shared" si="39"/>
        <v>-1</v>
      </c>
      <c r="BF23" s="1166"/>
    </row>
    <row r="24" spans="19:58">
      <c r="W24" s="714" t="s">
        <v>756</v>
      </c>
      <c r="Y24" s="714" t="s">
        <v>693</v>
      </c>
      <c r="Z24" s="32"/>
      <c r="AA24" s="15">
        <f t="shared" si="37"/>
        <v>0</v>
      </c>
      <c r="AB24" s="1746">
        <f t="shared" si="37"/>
        <v>-7.3753947376101747E-3</v>
      </c>
      <c r="AC24" s="15">
        <f t="shared" si="37"/>
        <v>-1.0108935156000309E-2</v>
      </c>
      <c r="AD24" s="15">
        <f t="shared" si="37"/>
        <v>-2.5935400192898972E-2</v>
      </c>
      <c r="AE24" s="15">
        <f t="shared" si="37"/>
        <v>-3.9563218432887792E-2</v>
      </c>
      <c r="AF24" s="15">
        <f t="shared" si="37"/>
        <v>-6.1243935114080217E-2</v>
      </c>
      <c r="AG24" s="15">
        <f t="shared" ref="AG24:BA24" si="40">AG6/$AA6-1</f>
        <v>-8.282713598173963E-2</v>
      </c>
      <c r="AH24" s="15">
        <f t="shared" si="40"/>
        <v>-0.10757001801062949</v>
      </c>
      <c r="AI24" s="15">
        <f t="shared" si="40"/>
        <v>-0.13720571912708746</v>
      </c>
      <c r="AJ24" s="15">
        <f t="shared" si="40"/>
        <v>-0.16350579997797521</v>
      </c>
      <c r="AK24" s="15">
        <f t="shared" si="40"/>
        <v>-0.18786160371066285</v>
      </c>
      <c r="AL24" s="15">
        <f t="shared" si="40"/>
        <v>-0.21756877439301125</v>
      </c>
      <c r="AM24" s="15">
        <f t="shared" si="40"/>
        <v>-0.24547892837562568</v>
      </c>
      <c r="AN24" s="15">
        <f t="shared" si="40"/>
        <v>-0.2713218748367302</v>
      </c>
      <c r="AO24" s="15">
        <f t="shared" si="40"/>
        <v>-0.30030363668704774</v>
      </c>
      <c r="AP24" s="15">
        <f t="shared" si="40"/>
        <v>-0.32699858352041244</v>
      </c>
      <c r="AQ24" s="15">
        <f t="shared" si="40"/>
        <v>-0.35744340989550705</v>
      </c>
      <c r="AR24" s="15">
        <f t="shared" si="40"/>
        <v>-0.38588407525001533</v>
      </c>
      <c r="AS24" s="15">
        <f t="shared" si="40"/>
        <v>-0.41430189186438982</v>
      </c>
      <c r="AT24" s="15">
        <f t="shared" si="40"/>
        <v>-0.44601205938928745</v>
      </c>
      <c r="AU24" s="15">
        <f t="shared" si="40"/>
        <v>-0.47530333993877349</v>
      </c>
      <c r="AV24" s="15">
        <f t="shared" si="40"/>
        <v>-0.49703314206060556</v>
      </c>
      <c r="AW24" s="15">
        <f t="shared" si="40"/>
        <v>-0.51756192755573771</v>
      </c>
      <c r="AX24" s="15">
        <f t="shared" si="40"/>
        <v>-0.53628276324693047</v>
      </c>
      <c r="AY24" s="15">
        <f t="shared" si="40"/>
        <v>-0.55503767509150115</v>
      </c>
      <c r="AZ24" s="15">
        <f t="shared" si="40"/>
        <v>-0.57311943936929177</v>
      </c>
      <c r="BA24" s="15">
        <f t="shared" si="40"/>
        <v>-0.59115781255490574</v>
      </c>
      <c r="BB24" s="15">
        <f t="shared" ref="BB24:BE24" si="41">BB6/$AA6-1</f>
        <v>-0.60435435651732883</v>
      </c>
      <c r="BC24" s="15">
        <f t="shared" si="41"/>
        <v>-1</v>
      </c>
      <c r="BD24" s="15">
        <f t="shared" si="41"/>
        <v>-1</v>
      </c>
      <c r="BE24" s="15">
        <f t="shared" si="41"/>
        <v>-1</v>
      </c>
      <c r="BF24" s="1166"/>
    </row>
    <row r="25" spans="19:58">
      <c r="W25" s="714" t="s">
        <v>757</v>
      </c>
      <c r="Y25" s="714" t="s">
        <v>697</v>
      </c>
      <c r="Z25" s="32"/>
      <c r="AA25" s="15">
        <f t="shared" si="37"/>
        <v>0</v>
      </c>
      <c r="AB25" s="1746">
        <f t="shared" si="37"/>
        <v>-3.8467272628668336E-3</v>
      </c>
      <c r="AC25" s="15">
        <f t="shared" si="37"/>
        <v>-1.2508723290712398E-2</v>
      </c>
      <c r="AD25" s="1746">
        <f t="shared" si="37"/>
        <v>1.4789788280806793E-3</v>
      </c>
      <c r="AE25" s="1746">
        <f t="shared" si="37"/>
        <v>-2.570387228136628E-3</v>
      </c>
      <c r="AF25" s="15">
        <f t="shared" si="37"/>
        <v>2.3640344370181365E-2</v>
      </c>
      <c r="AG25" s="15">
        <f t="shared" ref="AG25:BA25" si="42">AG7/$AA7-1</f>
        <v>2.9918715904079907E-2</v>
      </c>
      <c r="AH25" s="15">
        <f t="shared" si="42"/>
        <v>-2.9987166734902537E-2</v>
      </c>
      <c r="AI25" s="15">
        <f t="shared" si="42"/>
        <v>-6.7131196436047258E-2</v>
      </c>
      <c r="AJ25" s="15">
        <f t="shared" si="42"/>
        <v>-7.1031993194967225E-2</v>
      </c>
      <c r="AK25" s="15">
        <f t="shared" si="42"/>
        <v>-6.9562003134142514E-2</v>
      </c>
      <c r="AL25" s="15">
        <f t="shared" si="42"/>
        <v>-0.10744427014389057</v>
      </c>
      <c r="AM25" s="15">
        <f t="shared" si="42"/>
        <v>-9.6885451576958825E-2</v>
      </c>
      <c r="AN25" s="15">
        <f t="shared" si="42"/>
        <v>-9.850599270006466E-2</v>
      </c>
      <c r="AO25" s="15">
        <f t="shared" si="42"/>
        <v>-9.9641437716860848E-3</v>
      </c>
      <c r="AP25" s="15">
        <f t="shared" si="42"/>
        <v>4.8090523670128116E-2</v>
      </c>
      <c r="AQ25" s="15">
        <f t="shared" si="42"/>
        <v>8.2803312816811525E-2</v>
      </c>
      <c r="AR25" s="15">
        <f t="shared" si="42"/>
        <v>9.1264181256626387E-2</v>
      </c>
      <c r="AS25" s="15">
        <f t="shared" si="42"/>
        <v>4.8153174934649545E-2</v>
      </c>
      <c r="AT25" s="15">
        <f t="shared" si="42"/>
        <v>-2.8766931767625348E-2</v>
      </c>
      <c r="AU25" s="15">
        <f t="shared" si="42"/>
        <v>2.6949314886559161E-2</v>
      </c>
      <c r="AV25" s="15">
        <f t="shared" si="42"/>
        <v>-0.20108756839921482</v>
      </c>
      <c r="AW25" s="15">
        <f t="shared" si="42"/>
        <v>-0.1880627117087823</v>
      </c>
      <c r="AX25" s="15">
        <f t="shared" si="42"/>
        <v>-0.23354184491367824</v>
      </c>
      <c r="AY25" s="15">
        <f t="shared" si="42"/>
        <v>-0.2522081898375228</v>
      </c>
      <c r="AZ25" s="15">
        <f t="shared" si="42"/>
        <v>-0.282241668397473</v>
      </c>
      <c r="BA25" s="15">
        <f t="shared" si="42"/>
        <v>-0.28413875285998769</v>
      </c>
      <c r="BB25" s="15">
        <f t="shared" ref="BB25:BE25" si="43">BB7/$AA7-1</f>
        <v>-0.29098061146483312</v>
      </c>
      <c r="BC25" s="15">
        <f t="shared" si="43"/>
        <v>-1</v>
      </c>
      <c r="BD25" s="15">
        <f t="shared" si="43"/>
        <v>-1</v>
      </c>
      <c r="BE25" s="15">
        <f t="shared" si="43"/>
        <v>-1</v>
      </c>
      <c r="BF25" s="1166"/>
    </row>
    <row r="26" spans="19:58">
      <c r="W26" s="714" t="s">
        <v>758</v>
      </c>
      <c r="Y26" s="714" t="s">
        <v>698</v>
      </c>
      <c r="Z26" s="32"/>
      <c r="AA26" s="15">
        <f t="shared" si="37"/>
        <v>0</v>
      </c>
      <c r="AB26" s="15">
        <f t="shared" si="37"/>
        <v>-0.10134754000492241</v>
      </c>
      <c r="AC26" s="15">
        <f t="shared" si="37"/>
        <v>-0.19474227287005474</v>
      </c>
      <c r="AD26" s="15">
        <f t="shared" si="37"/>
        <v>-0.32328310485388689</v>
      </c>
      <c r="AE26" s="15">
        <f t="shared" si="37"/>
        <v>-0.40943783932922118</v>
      </c>
      <c r="AF26" s="15">
        <f t="shared" si="37"/>
        <v>-0.46773171521610502</v>
      </c>
      <c r="AG26" s="15">
        <f t="shared" ref="AG26:BA26" si="44">AG8/$AA8-1</f>
        <v>-0.53481613216710711</v>
      </c>
      <c r="AH26" s="15">
        <f t="shared" si="44"/>
        <v>-0.55839343017401943</v>
      </c>
      <c r="AI26" s="15">
        <f t="shared" si="44"/>
        <v>-0.59625654218309232</v>
      </c>
      <c r="AJ26" s="15">
        <f t="shared" si="44"/>
        <v>-0.60716976358439956</v>
      </c>
      <c r="AK26" s="15">
        <f t="shared" si="44"/>
        <v>-0.63086215985055838</v>
      </c>
      <c r="AL26" s="15">
        <f t="shared" si="44"/>
        <v>-0.67821771591117175</v>
      </c>
      <c r="AM26" s="15">
        <f t="shared" si="44"/>
        <v>-0.78726790345976139</v>
      </c>
      <c r="AN26" s="15">
        <f t="shared" si="44"/>
        <v>-0.79537580333899771</v>
      </c>
      <c r="AO26" s="15">
        <f t="shared" si="44"/>
        <v>-0.80362621612793839</v>
      </c>
      <c r="AP26" s="15">
        <f t="shared" si="44"/>
        <v>-0.80365881339945422</v>
      </c>
      <c r="AQ26" s="15">
        <f t="shared" si="44"/>
        <v>-0.80245934126361429</v>
      </c>
      <c r="AR26" s="15">
        <f t="shared" si="44"/>
        <v>-0.80393097549553594</v>
      </c>
      <c r="AS26" s="15">
        <f t="shared" si="44"/>
        <v>-0.80960778392627619</v>
      </c>
      <c r="AT26" s="15">
        <f t="shared" si="44"/>
        <v>-0.81572312041039441</v>
      </c>
      <c r="AU26" s="15">
        <f t="shared" si="44"/>
        <v>-0.82209762231198513</v>
      </c>
      <c r="AV26" s="15">
        <f t="shared" si="44"/>
        <v>-0.8256329286236288</v>
      </c>
      <c r="AW26" s="15">
        <f t="shared" si="44"/>
        <v>-0.82897268416776604</v>
      </c>
      <c r="AX26" s="15">
        <f t="shared" si="44"/>
        <v>-0.83589518246150329</v>
      </c>
      <c r="AY26" s="15">
        <f t="shared" si="44"/>
        <v>-0.83794182421684571</v>
      </c>
      <c r="AZ26" s="15">
        <f t="shared" si="44"/>
        <v>-0.8416679471606342</v>
      </c>
      <c r="BA26" s="15">
        <f t="shared" si="44"/>
        <v>-0.84032091023093791</v>
      </c>
      <c r="BB26" s="15">
        <f t="shared" ref="BB26:BE26" si="45">BB8/$AA8-1</f>
        <v>-0.83894265782648958</v>
      </c>
      <c r="BC26" s="15">
        <f t="shared" si="45"/>
        <v>-1</v>
      </c>
      <c r="BD26" s="15">
        <f t="shared" si="45"/>
        <v>-1</v>
      </c>
      <c r="BE26" s="15">
        <f t="shared" si="45"/>
        <v>-1</v>
      </c>
      <c r="BF26" s="1166"/>
    </row>
    <row r="27" spans="19:58" ht="15" thickBot="1">
      <c r="W27" s="1570" t="s">
        <v>1201</v>
      </c>
      <c r="Y27" s="715" t="s">
        <v>1421</v>
      </c>
      <c r="Z27" s="243"/>
      <c r="AA27" s="16">
        <f t="shared" si="37"/>
        <v>0</v>
      </c>
      <c r="AB27" s="16">
        <f t="shared" si="37"/>
        <v>-3.7604330087778193E-2</v>
      </c>
      <c r="AC27" s="16">
        <f t="shared" si="37"/>
        <v>-9.3206679020228278E-2</v>
      </c>
      <c r="AD27" s="16">
        <f t="shared" si="37"/>
        <v>-0.13849687140733424</v>
      </c>
      <c r="AE27" s="16">
        <f t="shared" si="37"/>
        <v>-7.8818907344737621E-2</v>
      </c>
      <c r="AF27" s="16">
        <f t="shared" si="37"/>
        <v>-3.4715479706928121E-2</v>
      </c>
      <c r="AG27" s="16">
        <f t="shared" ref="AG27:BA27" si="46">AG9/$AA9-1</f>
        <v>-8.2608101886638252E-2</v>
      </c>
      <c r="AH27" s="16">
        <f t="shared" si="46"/>
        <v>-9.1129894017291546E-2</v>
      </c>
      <c r="AI27" s="16">
        <f t="shared" si="46"/>
        <v>-0.13083811625161923</v>
      </c>
      <c r="AJ27" s="16">
        <f t="shared" si="46"/>
        <v>-0.14129577591351961</v>
      </c>
      <c r="AK27" s="16">
        <f t="shared" si="46"/>
        <v>-0.10481015705523911</v>
      </c>
      <c r="AL27" s="16">
        <f t="shared" si="46"/>
        <v>-0.14444261954191284</v>
      </c>
      <c r="AM27" s="16">
        <f t="shared" si="46"/>
        <v>-0.12654830553512664</v>
      </c>
      <c r="AN27" s="16">
        <f t="shared" si="46"/>
        <v>-0.1709762348006777</v>
      </c>
      <c r="AO27" s="16">
        <f t="shared" si="46"/>
        <v>-0.11330870668367221</v>
      </c>
      <c r="AP27" s="16">
        <f t="shared" si="46"/>
        <v>-0.11136989448800683</v>
      </c>
      <c r="AQ27" s="16">
        <f t="shared" si="46"/>
        <v>-9.8273988276960211E-2</v>
      </c>
      <c r="AR27" s="16">
        <f t="shared" si="46"/>
        <v>-0.15926496773591603</v>
      </c>
      <c r="AS27" s="16">
        <f t="shared" si="46"/>
        <v>-0.18020099998208416</v>
      </c>
      <c r="AT27" s="16">
        <f t="shared" si="46"/>
        <v>-0.15322709577581139</v>
      </c>
      <c r="AU27" s="16">
        <f t="shared" si="46"/>
        <v>-0.10916212098698708</v>
      </c>
      <c r="AV27" s="16">
        <f t="shared" si="46"/>
        <v>-0.1133531518058235</v>
      </c>
      <c r="AW27" s="16">
        <f t="shared" si="46"/>
        <v>-0.23779313165326621</v>
      </c>
      <c r="AX27" s="16">
        <f t="shared" si="46"/>
        <v>-0.23417789138346268</v>
      </c>
      <c r="AY27" s="16">
        <f t="shared" si="46"/>
        <v>-0.29120073482864517</v>
      </c>
      <c r="AZ27" s="16">
        <f t="shared" si="46"/>
        <v>-0.19921816476783705</v>
      </c>
      <c r="BA27" s="16">
        <f t="shared" si="46"/>
        <v>-0.2853745628131602</v>
      </c>
      <c r="BB27" s="16">
        <f t="shared" ref="BB27:BE27" si="47">BB9/$AA9-1</f>
        <v>-0.29481798844535045</v>
      </c>
      <c r="BC27" s="16">
        <f t="shared" si="47"/>
        <v>-1</v>
      </c>
      <c r="BD27" s="16">
        <f t="shared" si="47"/>
        <v>-1</v>
      </c>
      <c r="BE27" s="16">
        <f t="shared" si="47"/>
        <v>-1</v>
      </c>
      <c r="BF27" s="1166"/>
    </row>
    <row r="28" spans="19:58" ht="15" thickTop="1">
      <c r="W28" s="716" t="s">
        <v>759</v>
      </c>
      <c r="Y28" s="716" t="s">
        <v>699</v>
      </c>
      <c r="Z28" s="109"/>
      <c r="AA28" s="17">
        <f t="shared" si="37"/>
        <v>0</v>
      </c>
      <c r="AB28" s="17">
        <f t="shared" si="37"/>
        <v>-2.6206208452818402E-2</v>
      </c>
      <c r="AC28" s="1753">
        <f t="shared" si="37"/>
        <v>-6.8193121127898548E-3</v>
      </c>
      <c r="AD28" s="17">
        <f t="shared" si="37"/>
        <v>-9.903051985759237E-2</v>
      </c>
      <c r="AE28" s="17">
        <f t="shared" si="37"/>
        <v>-2.2569714060951873E-2</v>
      </c>
      <c r="AF28" s="17">
        <f t="shared" si="37"/>
        <v>-5.5950938716724519E-2</v>
      </c>
      <c r="AG28" s="17">
        <f t="shared" ref="AG28:BA28" si="48">AG10/$AA10-1</f>
        <v>-8.2913788525239118E-2</v>
      </c>
      <c r="AH28" s="17">
        <f t="shared" si="48"/>
        <v>-9.9706293666258827E-2</v>
      </c>
      <c r="AI28" s="17">
        <f t="shared" si="48"/>
        <v>-0.14157866418751164</v>
      </c>
      <c r="AJ28" s="17">
        <f t="shared" si="48"/>
        <v>-0.1441198102116612</v>
      </c>
      <c r="AK28" s="17">
        <f t="shared" si="48"/>
        <v>-0.14422233229325165</v>
      </c>
      <c r="AL28" s="17">
        <f t="shared" si="48"/>
        <v>-0.16408841971834431</v>
      </c>
      <c r="AM28" s="17">
        <f t="shared" si="48"/>
        <v>-0.18050558214252133</v>
      </c>
      <c r="AN28" s="17">
        <f t="shared" si="48"/>
        <v>-0.21373848087199132</v>
      </c>
      <c r="AO28" s="17">
        <f t="shared" si="48"/>
        <v>-0.19110611196730698</v>
      </c>
      <c r="AP28" s="17">
        <f t="shared" si="48"/>
        <v>-0.1957534106175125</v>
      </c>
      <c r="AQ28" s="17">
        <f t="shared" si="48"/>
        <v>-0.20987951518769699</v>
      </c>
      <c r="AR28" s="17">
        <f t="shared" si="48"/>
        <v>-0.20448459048202727</v>
      </c>
      <c r="AS28" s="17">
        <f t="shared" si="48"/>
        <v>-0.21194298077526097</v>
      </c>
      <c r="AT28" s="17">
        <f t="shared" si="48"/>
        <v>-0.23365788041927638</v>
      </c>
      <c r="AU28" s="17">
        <f t="shared" si="48"/>
        <v>-0.22210600185687057</v>
      </c>
      <c r="AV28" s="17">
        <f t="shared" si="48"/>
        <v>-0.24456395343696125</v>
      </c>
      <c r="AW28" s="17">
        <f t="shared" si="48"/>
        <v>-0.2639153439371319</v>
      </c>
      <c r="AX28" s="17">
        <f t="shared" si="48"/>
        <v>-0.27192386476034569</v>
      </c>
      <c r="AY28" s="17">
        <f t="shared" si="48"/>
        <v>-0.28620067764992785</v>
      </c>
      <c r="AZ28" s="17">
        <f t="shared" si="48"/>
        <v>-0.30478571397901166</v>
      </c>
      <c r="BA28" s="17">
        <f t="shared" si="48"/>
        <v>-0.3121451248870365</v>
      </c>
      <c r="BB28" s="17">
        <f t="shared" ref="BB28:BE28" si="49">BB10/$AA10-1</f>
        <v>-0.32205977545634001</v>
      </c>
      <c r="BC28" s="17">
        <f t="shared" si="49"/>
        <v>-1</v>
      </c>
      <c r="BD28" s="17">
        <f t="shared" si="49"/>
        <v>-1</v>
      </c>
      <c r="BE28" s="17">
        <f t="shared" si="49"/>
        <v>-1</v>
      </c>
      <c r="BF28" s="1166"/>
    </row>
    <row r="29" spans="19:5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BB29" s="18"/>
    </row>
    <row r="30" spans="19:58">
      <c r="W30" s="206" t="s">
        <v>765</v>
      </c>
      <c r="Y30" s="1" t="s">
        <v>766</v>
      </c>
    </row>
    <row r="31" spans="19:58">
      <c r="W31" s="10"/>
      <c r="Y31" s="10"/>
      <c r="Z31" s="199"/>
      <c r="AA31" s="10">
        <v>1990</v>
      </c>
      <c r="AB31" s="10">
        <f t="shared" ref="AB31:AZ31" si="50">AA31+1</f>
        <v>1991</v>
      </c>
      <c r="AC31" s="10">
        <f t="shared" si="50"/>
        <v>1992</v>
      </c>
      <c r="AD31" s="10">
        <f t="shared" si="50"/>
        <v>1993</v>
      </c>
      <c r="AE31" s="10">
        <f t="shared" si="50"/>
        <v>1994</v>
      </c>
      <c r="AF31" s="10">
        <f t="shared" si="50"/>
        <v>1995</v>
      </c>
      <c r="AG31" s="10">
        <f t="shared" si="50"/>
        <v>1996</v>
      </c>
      <c r="AH31" s="10">
        <f t="shared" si="50"/>
        <v>1997</v>
      </c>
      <c r="AI31" s="10">
        <f t="shared" si="50"/>
        <v>1998</v>
      </c>
      <c r="AJ31" s="10">
        <f t="shared" si="50"/>
        <v>1999</v>
      </c>
      <c r="AK31" s="10">
        <f t="shared" si="50"/>
        <v>2000</v>
      </c>
      <c r="AL31" s="10">
        <f t="shared" si="50"/>
        <v>2001</v>
      </c>
      <c r="AM31" s="10">
        <f t="shared" si="50"/>
        <v>2002</v>
      </c>
      <c r="AN31" s="10">
        <f t="shared" si="50"/>
        <v>2003</v>
      </c>
      <c r="AO31" s="10">
        <f t="shared" si="50"/>
        <v>2004</v>
      </c>
      <c r="AP31" s="10">
        <f t="shared" si="50"/>
        <v>2005</v>
      </c>
      <c r="AQ31" s="10">
        <f t="shared" si="50"/>
        <v>2006</v>
      </c>
      <c r="AR31" s="10">
        <f t="shared" si="50"/>
        <v>2007</v>
      </c>
      <c r="AS31" s="10">
        <f t="shared" si="50"/>
        <v>2008</v>
      </c>
      <c r="AT31" s="10">
        <f t="shared" si="50"/>
        <v>2009</v>
      </c>
      <c r="AU31" s="10">
        <f t="shared" si="50"/>
        <v>2010</v>
      </c>
      <c r="AV31" s="10">
        <f t="shared" si="50"/>
        <v>2011</v>
      </c>
      <c r="AW31" s="10">
        <f t="shared" si="50"/>
        <v>2012</v>
      </c>
      <c r="AX31" s="10">
        <f t="shared" si="50"/>
        <v>2013</v>
      </c>
      <c r="AY31" s="10">
        <f t="shared" si="50"/>
        <v>2014</v>
      </c>
      <c r="AZ31" s="10">
        <f t="shared" si="50"/>
        <v>2015</v>
      </c>
      <c r="BA31" s="10">
        <f>AZ31+1</f>
        <v>2016</v>
      </c>
      <c r="BB31" s="10">
        <f t="shared" ref="BB31" si="51">BA31+1</f>
        <v>2017</v>
      </c>
      <c r="BC31" s="10">
        <f t="shared" ref="BC31" si="52">BB31+1</f>
        <v>2018</v>
      </c>
      <c r="BD31" s="10">
        <f t="shared" ref="BD31" si="53">BC31+1</f>
        <v>2019</v>
      </c>
      <c r="BE31" s="10">
        <f>BD31+1</f>
        <v>2020</v>
      </c>
      <c r="BF31" s="1592"/>
    </row>
    <row r="32" spans="19:58">
      <c r="W32" s="714" t="s">
        <v>755</v>
      </c>
      <c r="Y32" s="714" t="s">
        <v>692</v>
      </c>
      <c r="Z32" s="244"/>
      <c r="AA32" s="240"/>
      <c r="AB32" s="240"/>
      <c r="AC32" s="240"/>
      <c r="AD32" s="240"/>
      <c r="AE32" s="240"/>
      <c r="AF32" s="240"/>
      <c r="AG32" s="240"/>
      <c r="AH32" s="240"/>
      <c r="AI32" s="240"/>
      <c r="AJ32" s="240"/>
      <c r="AK32" s="240"/>
      <c r="AL32" s="240"/>
      <c r="AM32" s="240"/>
      <c r="AN32" s="240"/>
      <c r="AO32" s="240"/>
      <c r="AP32" s="15">
        <f t="shared" ref="AP32:AQ37" si="54">AP5/$AP5-1</f>
        <v>0</v>
      </c>
      <c r="AQ32" s="15">
        <f t="shared" si="54"/>
        <v>-1.1822713719327527E-2</v>
      </c>
      <c r="AR32" s="15">
        <f t="shared" ref="AR32:AW32" si="55">AR5/$AP5-1</f>
        <v>1.2369524173507562E-2</v>
      </c>
      <c r="AS32" s="15">
        <f t="shared" si="55"/>
        <v>1.697040855696752E-2</v>
      </c>
      <c r="AT32" s="1746">
        <f t="shared" si="55"/>
        <v>-5.4033506230311001E-4</v>
      </c>
      <c r="AU32" s="15">
        <f t="shared" si="55"/>
        <v>3.3375251672338457E-2</v>
      </c>
      <c r="AV32" s="15">
        <f t="shared" si="55"/>
        <v>1.6870420871810898E-2</v>
      </c>
      <c r="AW32" s="1746">
        <f t="shared" si="55"/>
        <v>-6.9958811440017366E-3</v>
      </c>
      <c r="AX32" s="1746">
        <f t="shared" ref="AX32:AY37" si="56">AX5/$AP5-1</f>
        <v>-8.0201631768794801E-3</v>
      </c>
      <c r="AY32" s="15">
        <f t="shared" si="56"/>
        <v>-2.2479028342623497E-2</v>
      </c>
      <c r="AZ32" s="15">
        <f t="shared" ref="AZ32:BC32" si="57">AZ5/$AP5-1</f>
        <v>-4.4430238002136746E-2</v>
      </c>
      <c r="BA32" s="15">
        <f t="shared" si="57"/>
        <v>-4.8353621332440921E-2</v>
      </c>
      <c r="BB32" s="15">
        <f t="shared" si="57"/>
        <v>-5.9261710932717704E-2</v>
      </c>
      <c r="BC32" s="15">
        <f t="shared" si="57"/>
        <v>-1</v>
      </c>
      <c r="BD32" s="15">
        <f t="shared" ref="BD32:BE32" si="58">BD5/$AP5-1</f>
        <v>-1</v>
      </c>
      <c r="BE32" s="15">
        <f t="shared" si="58"/>
        <v>-1</v>
      </c>
      <c r="BF32" s="1166"/>
    </row>
    <row r="33" spans="23:58">
      <c r="W33" s="714" t="s">
        <v>756</v>
      </c>
      <c r="Y33" s="714" t="s">
        <v>693</v>
      </c>
      <c r="Z33" s="244"/>
      <c r="AA33" s="240"/>
      <c r="AB33" s="240"/>
      <c r="AC33" s="240"/>
      <c r="AD33" s="240"/>
      <c r="AE33" s="240"/>
      <c r="AF33" s="240"/>
      <c r="AG33" s="240"/>
      <c r="AH33" s="240"/>
      <c r="AI33" s="240"/>
      <c r="AJ33" s="240"/>
      <c r="AK33" s="240"/>
      <c r="AL33" s="240"/>
      <c r="AM33" s="240"/>
      <c r="AN33" s="240"/>
      <c r="AO33" s="240"/>
      <c r="AP33" s="15">
        <f t="shared" si="54"/>
        <v>0</v>
      </c>
      <c r="AQ33" s="15">
        <f t="shared" si="54"/>
        <v>-4.5237388257440614E-2</v>
      </c>
      <c r="AR33" s="15">
        <f t="shared" ref="AR33:AW33" si="59">AR6/$AP6-1</f>
        <v>-8.749683178622103E-2</v>
      </c>
      <c r="AS33" s="15">
        <f t="shared" si="59"/>
        <v>-0.12972232480676416</v>
      </c>
      <c r="AT33" s="15">
        <f t="shared" si="59"/>
        <v>-0.1768398594038989</v>
      </c>
      <c r="AU33" s="15">
        <f t="shared" si="59"/>
        <v>-0.22036321586681129</v>
      </c>
      <c r="AV33" s="15">
        <f t="shared" si="59"/>
        <v>-0.25265111540125618</v>
      </c>
      <c r="AW33" s="15">
        <f t="shared" si="59"/>
        <v>-0.28315444718102634</v>
      </c>
      <c r="AX33" s="15">
        <f t="shared" si="56"/>
        <v>-0.31097138074577246</v>
      </c>
      <c r="AY33" s="15">
        <f t="shared" si="56"/>
        <v>-0.33883894741847898</v>
      </c>
      <c r="AZ33" s="15">
        <f t="shared" ref="AZ33:BC33" si="60">AZ6/$AP6-1</f>
        <v>-0.36570629692923429</v>
      </c>
      <c r="BA33" s="15">
        <f t="shared" si="60"/>
        <v>-0.39250917244169781</v>
      </c>
      <c r="BB33" s="15">
        <f t="shared" si="60"/>
        <v>-0.41211766603366251</v>
      </c>
      <c r="BC33" s="15">
        <f t="shared" si="60"/>
        <v>-1</v>
      </c>
      <c r="BD33" s="15">
        <f t="shared" ref="BD33:BE33" si="61">BD6/$AP6-1</f>
        <v>-1</v>
      </c>
      <c r="BE33" s="15">
        <f t="shared" si="61"/>
        <v>-1</v>
      </c>
      <c r="BF33" s="1166"/>
    </row>
    <row r="34" spans="23:58">
      <c r="W34" s="714" t="s">
        <v>757</v>
      </c>
      <c r="Y34" s="714" t="s">
        <v>694</v>
      </c>
      <c r="Z34" s="244"/>
      <c r="AA34" s="240"/>
      <c r="AB34" s="240"/>
      <c r="AC34" s="240"/>
      <c r="AD34" s="240"/>
      <c r="AE34" s="240"/>
      <c r="AF34" s="240"/>
      <c r="AG34" s="240"/>
      <c r="AH34" s="240"/>
      <c r="AI34" s="240"/>
      <c r="AJ34" s="240"/>
      <c r="AK34" s="240"/>
      <c r="AL34" s="240"/>
      <c r="AM34" s="240"/>
      <c r="AN34" s="240"/>
      <c r="AO34" s="240"/>
      <c r="AP34" s="15">
        <f t="shared" si="54"/>
        <v>0</v>
      </c>
      <c r="AQ34" s="15">
        <f t="shared" si="54"/>
        <v>3.3120029580201438E-2</v>
      </c>
      <c r="AR34" s="15">
        <f t="shared" ref="AR34:AW34" si="62">AR7/$AP7-1</f>
        <v>4.1192680032365869E-2</v>
      </c>
      <c r="AS34" s="1752">
        <f t="shared" si="62"/>
        <v>5.9776577601367009E-5</v>
      </c>
      <c r="AT34" s="15">
        <f t="shared" si="62"/>
        <v>-7.3330932492948642E-2</v>
      </c>
      <c r="AU34" s="15">
        <f t="shared" si="62"/>
        <v>-2.0171166808701013E-2</v>
      </c>
      <c r="AV34" s="15">
        <f t="shared" si="62"/>
        <v>-0.23774481921350543</v>
      </c>
      <c r="AW34" s="15">
        <f t="shared" si="62"/>
        <v>-0.22531759427798848</v>
      </c>
      <c r="AX34" s="15">
        <f t="shared" si="56"/>
        <v>-0.2687099656216777</v>
      </c>
      <c r="AY34" s="15">
        <f t="shared" si="56"/>
        <v>-0.28651982507778662</v>
      </c>
      <c r="AZ34" s="15">
        <f t="shared" ref="AZ34:BC34" si="63">AZ7/$AP7-1</f>
        <v>-0.3151752492817772</v>
      </c>
      <c r="BA34" s="15">
        <f t="shared" si="63"/>
        <v>-0.31698528803288784</v>
      </c>
      <c r="BB34" s="15">
        <f t="shared" si="63"/>
        <v>-0.3235132152017044</v>
      </c>
      <c r="BC34" s="15">
        <f t="shared" si="63"/>
        <v>-1</v>
      </c>
      <c r="BD34" s="15">
        <f t="shared" ref="BD34:BE34" si="64">BD7/$AP7-1</f>
        <v>-1</v>
      </c>
      <c r="BE34" s="15">
        <f t="shared" si="64"/>
        <v>-1</v>
      </c>
      <c r="BF34" s="1166"/>
    </row>
    <row r="35" spans="23:58">
      <c r="W35" s="714" t="s">
        <v>758</v>
      </c>
      <c r="Y35" s="714" t="s">
        <v>695</v>
      </c>
      <c r="Z35" s="244"/>
      <c r="AA35" s="240"/>
      <c r="AB35" s="240"/>
      <c r="AC35" s="240"/>
      <c r="AD35" s="240"/>
      <c r="AE35" s="240"/>
      <c r="AF35" s="240"/>
      <c r="AG35" s="240"/>
      <c r="AH35" s="240"/>
      <c r="AI35" s="240"/>
      <c r="AJ35" s="240"/>
      <c r="AK35" s="240"/>
      <c r="AL35" s="240"/>
      <c r="AM35" s="240"/>
      <c r="AN35" s="240"/>
      <c r="AO35" s="240"/>
      <c r="AP35" s="15">
        <f t="shared" si="54"/>
        <v>0</v>
      </c>
      <c r="AQ35" s="1746">
        <f t="shared" si="54"/>
        <v>6.1091213545545475E-3</v>
      </c>
      <c r="AR35" s="1746">
        <f t="shared" ref="AR35:AW35" si="65">AR8/$AP8-1</f>
        <v>-1.3861691517402797E-3</v>
      </c>
      <c r="AS35" s="15">
        <f t="shared" si="65"/>
        <v>-3.0299147264119863E-2</v>
      </c>
      <c r="AT35" s="15">
        <f t="shared" si="65"/>
        <v>-6.1445625443248719E-2</v>
      </c>
      <c r="AU35" s="15">
        <f t="shared" si="65"/>
        <v>-9.3912078417069278E-2</v>
      </c>
      <c r="AV35" s="15">
        <f t="shared" si="65"/>
        <v>-0.11191801172558191</v>
      </c>
      <c r="AW35" s="15">
        <f t="shared" si="65"/>
        <v>-0.12892797077677176</v>
      </c>
      <c r="AX35" s="15">
        <f t="shared" si="56"/>
        <v>-0.16418546521078947</v>
      </c>
      <c r="AY35" s="15">
        <f t="shared" si="56"/>
        <v>-0.17460936959263629</v>
      </c>
      <c r="AZ35" s="15">
        <f t="shared" ref="AZ35:BC35" si="66">AZ8/$AP8-1</f>
        <v>-0.19358716537915777</v>
      </c>
      <c r="BA35" s="15">
        <f t="shared" si="66"/>
        <v>-0.18672647072298876</v>
      </c>
      <c r="BB35" s="15">
        <f t="shared" si="66"/>
        <v>-0.17970679019486635</v>
      </c>
      <c r="BC35" s="15">
        <f t="shared" si="66"/>
        <v>-1</v>
      </c>
      <c r="BD35" s="15">
        <f t="shared" ref="BD35:BE35" si="67">BD8/$AP8-1</f>
        <v>-1</v>
      </c>
      <c r="BE35" s="15">
        <f t="shared" si="67"/>
        <v>-1</v>
      </c>
      <c r="BF35" s="1166"/>
    </row>
    <row r="36" spans="23:58" ht="15" thickBot="1">
      <c r="W36" s="1570" t="s">
        <v>1201</v>
      </c>
      <c r="Y36" s="715" t="s">
        <v>1421</v>
      </c>
      <c r="Z36" s="246"/>
      <c r="AA36" s="247"/>
      <c r="AB36" s="247"/>
      <c r="AC36" s="247"/>
      <c r="AD36" s="247"/>
      <c r="AE36" s="247"/>
      <c r="AF36" s="247"/>
      <c r="AG36" s="247"/>
      <c r="AH36" s="247"/>
      <c r="AI36" s="247"/>
      <c r="AJ36" s="247"/>
      <c r="AK36" s="247"/>
      <c r="AL36" s="247"/>
      <c r="AM36" s="247"/>
      <c r="AN36" s="247"/>
      <c r="AO36" s="247"/>
      <c r="AP36" s="16">
        <f t="shared" si="54"/>
        <v>0</v>
      </c>
      <c r="AQ36" s="16">
        <f t="shared" si="54"/>
        <v>1.4737184943223625E-2</v>
      </c>
      <c r="AR36" s="16">
        <f t="shared" ref="AR36:AW36" si="68">AR9/$AP9-1</f>
        <v>-5.3897648696376366E-2</v>
      </c>
      <c r="AS36" s="16">
        <f t="shared" si="68"/>
        <v>-7.745754399623872E-2</v>
      </c>
      <c r="AT36" s="16">
        <f t="shared" si="68"/>
        <v>-4.7103064625171776E-2</v>
      </c>
      <c r="AU36" s="1754">
        <f t="shared" si="68"/>
        <v>2.484468495187464E-3</v>
      </c>
      <c r="AV36" s="1754">
        <f t="shared" si="68"/>
        <v>-2.2318142335208124E-3</v>
      </c>
      <c r="AW36" s="16">
        <f t="shared" si="68"/>
        <v>-0.14226756035056842</v>
      </c>
      <c r="AX36" s="16">
        <f t="shared" si="56"/>
        <v>-0.1381992306289227</v>
      </c>
      <c r="AY36" s="16">
        <f t="shared" si="56"/>
        <v>-0.20236861121988092</v>
      </c>
      <c r="AZ36" s="16">
        <f t="shared" ref="AZ36:BC36" si="69">AZ9/$AP9-1</f>
        <v>-9.8858084747438957E-2</v>
      </c>
      <c r="BA36" s="16">
        <f t="shared" si="69"/>
        <v>-0.19581225894310528</v>
      </c>
      <c r="BB36" s="16">
        <f t="shared" si="69"/>
        <v>-0.20643920661640003</v>
      </c>
      <c r="BC36" s="16">
        <f t="shared" si="69"/>
        <v>-1</v>
      </c>
      <c r="BD36" s="16">
        <f t="shared" ref="BD36:BE36" si="70">BD9/$AP9-1</f>
        <v>-1</v>
      </c>
      <c r="BE36" s="16">
        <f t="shared" si="70"/>
        <v>-1</v>
      </c>
      <c r="BF36" s="1166"/>
    </row>
    <row r="37" spans="23:58" ht="15" thickTop="1">
      <c r="W37" s="716" t="s">
        <v>759</v>
      </c>
      <c r="Y37" s="716" t="s">
        <v>696</v>
      </c>
      <c r="Z37" s="245"/>
      <c r="AA37" s="248"/>
      <c r="AB37" s="248"/>
      <c r="AC37" s="248"/>
      <c r="AD37" s="248"/>
      <c r="AE37" s="248"/>
      <c r="AF37" s="248"/>
      <c r="AG37" s="248"/>
      <c r="AH37" s="248"/>
      <c r="AI37" s="248"/>
      <c r="AJ37" s="248"/>
      <c r="AK37" s="248"/>
      <c r="AL37" s="248"/>
      <c r="AM37" s="248"/>
      <c r="AN37" s="248"/>
      <c r="AO37" s="248"/>
      <c r="AP37" s="17">
        <f t="shared" si="54"/>
        <v>0</v>
      </c>
      <c r="AQ37" s="17">
        <f t="shared" si="54"/>
        <v>-1.7564394747425327E-2</v>
      </c>
      <c r="AR37" s="17">
        <f t="shared" ref="AR37:AW37" si="71">AR10/$AP10-1</f>
        <v>-1.0856346771975334E-2</v>
      </c>
      <c r="AS37" s="17">
        <f t="shared" si="71"/>
        <v>-2.0130107322157254E-2</v>
      </c>
      <c r="AT37" s="17">
        <f t="shared" si="71"/>
        <v>-4.7130407890032089E-2</v>
      </c>
      <c r="AU37" s="17">
        <f t="shared" si="71"/>
        <v>-3.2766805090950979E-2</v>
      </c>
      <c r="AV37" s="17">
        <f t="shared" si="71"/>
        <v>-6.0691016242824469E-2</v>
      </c>
      <c r="AW37" s="17">
        <f t="shared" si="71"/>
        <v>-8.4752530156149253E-2</v>
      </c>
      <c r="AX37" s="17">
        <f t="shared" si="56"/>
        <v>-9.4710322864182683E-2</v>
      </c>
      <c r="AY37" s="17">
        <f t="shared" si="56"/>
        <v>-0.11246210829673786</v>
      </c>
      <c r="AZ37" s="17">
        <f t="shared" ref="AZ37:BC37" si="72">AZ10/$AP10-1</f>
        <v>-0.135570737633113</v>
      </c>
      <c r="BA37" s="17">
        <f t="shared" si="72"/>
        <v>-0.14472142724147741</v>
      </c>
      <c r="BB37" s="17">
        <f t="shared" si="72"/>
        <v>-0.15704930117988747</v>
      </c>
      <c r="BC37" s="17">
        <f t="shared" si="72"/>
        <v>-1</v>
      </c>
      <c r="BD37" s="17">
        <f t="shared" ref="BD37:BE37" si="73">BD10/$AP10-1</f>
        <v>-1</v>
      </c>
      <c r="BE37" s="17">
        <f t="shared" si="73"/>
        <v>-1</v>
      </c>
      <c r="BF37" s="1166"/>
    </row>
    <row r="38" spans="23:58">
      <c r="Y38" s="255"/>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BB38" s="18"/>
    </row>
    <row r="39" spans="23:58">
      <c r="W39" s="206" t="s">
        <v>767</v>
      </c>
      <c r="Y39" s="1" t="s">
        <v>768</v>
      </c>
    </row>
    <row r="40" spans="23:58">
      <c r="W40" s="10"/>
      <c r="Y40" s="10"/>
      <c r="Z40" s="199"/>
      <c r="AA40" s="10">
        <v>1990</v>
      </c>
      <c r="AB40" s="10">
        <f t="shared" ref="AB40:AZ40" si="74">AA40+1</f>
        <v>1991</v>
      </c>
      <c r="AC40" s="10">
        <f t="shared" si="74"/>
        <v>1992</v>
      </c>
      <c r="AD40" s="10">
        <f t="shared" si="74"/>
        <v>1993</v>
      </c>
      <c r="AE40" s="10">
        <f t="shared" si="74"/>
        <v>1994</v>
      </c>
      <c r="AF40" s="10">
        <f t="shared" si="74"/>
        <v>1995</v>
      </c>
      <c r="AG40" s="10">
        <f t="shared" si="74"/>
        <v>1996</v>
      </c>
      <c r="AH40" s="10">
        <f t="shared" si="74"/>
        <v>1997</v>
      </c>
      <c r="AI40" s="10">
        <f t="shared" si="74"/>
        <v>1998</v>
      </c>
      <c r="AJ40" s="10">
        <f t="shared" si="74"/>
        <v>1999</v>
      </c>
      <c r="AK40" s="10">
        <f t="shared" si="74"/>
        <v>2000</v>
      </c>
      <c r="AL40" s="10">
        <f t="shared" si="74"/>
        <v>2001</v>
      </c>
      <c r="AM40" s="10">
        <f t="shared" si="74"/>
        <v>2002</v>
      </c>
      <c r="AN40" s="10">
        <f t="shared" si="74"/>
        <v>2003</v>
      </c>
      <c r="AO40" s="10">
        <f t="shared" si="74"/>
        <v>2004</v>
      </c>
      <c r="AP40" s="10">
        <f t="shared" si="74"/>
        <v>2005</v>
      </c>
      <c r="AQ40" s="10">
        <f t="shared" si="74"/>
        <v>2006</v>
      </c>
      <c r="AR40" s="10">
        <f t="shared" si="74"/>
        <v>2007</v>
      </c>
      <c r="AS40" s="10">
        <f t="shared" si="74"/>
        <v>2008</v>
      </c>
      <c r="AT40" s="10">
        <f t="shared" si="74"/>
        <v>2009</v>
      </c>
      <c r="AU40" s="10">
        <f t="shared" si="74"/>
        <v>2010</v>
      </c>
      <c r="AV40" s="10">
        <f t="shared" si="74"/>
        <v>2011</v>
      </c>
      <c r="AW40" s="10">
        <f t="shared" si="74"/>
        <v>2012</v>
      </c>
      <c r="AX40" s="10">
        <f t="shared" si="74"/>
        <v>2013</v>
      </c>
      <c r="AY40" s="10">
        <f t="shared" si="74"/>
        <v>2014</v>
      </c>
      <c r="AZ40" s="10">
        <f t="shared" si="74"/>
        <v>2015</v>
      </c>
      <c r="BA40" s="10">
        <f>AZ40+1</f>
        <v>2016</v>
      </c>
      <c r="BB40" s="10">
        <f t="shared" ref="BB40" si="75">BA40+1</f>
        <v>2017</v>
      </c>
      <c r="BC40" s="10">
        <f t="shared" ref="BC40" si="76">BB40+1</f>
        <v>2018</v>
      </c>
      <c r="BD40" s="10">
        <f t="shared" ref="BD40" si="77">BC40+1</f>
        <v>2019</v>
      </c>
      <c r="BE40" s="10">
        <f>BD40+1</f>
        <v>2020</v>
      </c>
      <c r="BF40" s="1592"/>
    </row>
    <row r="41" spans="23:58">
      <c r="W41" s="714" t="s">
        <v>755</v>
      </c>
      <c r="Y41" s="714" t="s">
        <v>692</v>
      </c>
      <c r="Z41" s="244"/>
      <c r="AA41" s="240"/>
      <c r="AB41" s="240"/>
      <c r="AC41" s="240"/>
      <c r="AD41" s="240"/>
      <c r="AE41" s="240"/>
      <c r="AF41" s="240"/>
      <c r="AG41" s="240"/>
      <c r="AH41" s="240"/>
      <c r="AI41" s="240"/>
      <c r="AJ41" s="240"/>
      <c r="AK41" s="240"/>
      <c r="AL41" s="240"/>
      <c r="AM41" s="240"/>
      <c r="AN41" s="240"/>
      <c r="AO41" s="240"/>
      <c r="AP41" s="240"/>
      <c r="AQ41" s="240"/>
      <c r="AR41" s="240"/>
      <c r="AS41" s="240"/>
      <c r="AT41" s="240"/>
      <c r="AU41" s="240"/>
      <c r="AV41" s="240"/>
      <c r="AW41" s="240"/>
      <c r="AX41" s="15">
        <f t="shared" ref="AX41:AX46" si="78">AX5/$AX5-1</f>
        <v>0</v>
      </c>
      <c r="AY41" s="15">
        <f t="shared" ref="AY41:BE46" si="79">AY5/$AX5-1</f>
        <v>-1.4575765180922962E-2</v>
      </c>
      <c r="AZ41" s="15">
        <f t="shared" si="79"/>
        <v>-3.6704450507646369E-2</v>
      </c>
      <c r="BA41" s="15">
        <f t="shared" si="79"/>
        <v>-4.0659554416682453E-2</v>
      </c>
      <c r="BB41" s="15">
        <f t="shared" si="79"/>
        <v>-5.1655835989512289E-2</v>
      </c>
      <c r="BC41" s="15">
        <f t="shared" ref="BC41:BE41" si="80">BC5/$AX5-1</f>
        <v>-1</v>
      </c>
      <c r="BD41" s="15">
        <f t="shared" si="80"/>
        <v>-1</v>
      </c>
      <c r="BE41" s="15">
        <f t="shared" si="80"/>
        <v>-1</v>
      </c>
      <c r="BF41" s="1166"/>
    </row>
    <row r="42" spans="23:58">
      <c r="W42" s="714" t="s">
        <v>756</v>
      </c>
      <c r="Y42" s="714" t="s">
        <v>693</v>
      </c>
      <c r="Z42" s="244"/>
      <c r="AA42" s="240"/>
      <c r="AB42" s="240"/>
      <c r="AC42" s="240"/>
      <c r="AD42" s="240"/>
      <c r="AE42" s="240"/>
      <c r="AF42" s="240"/>
      <c r="AG42" s="240"/>
      <c r="AH42" s="240"/>
      <c r="AI42" s="240"/>
      <c r="AJ42" s="240"/>
      <c r="AK42" s="240"/>
      <c r="AL42" s="240"/>
      <c r="AM42" s="240"/>
      <c r="AN42" s="240"/>
      <c r="AO42" s="240"/>
      <c r="AP42" s="240"/>
      <c r="AQ42" s="240"/>
      <c r="AR42" s="240"/>
      <c r="AS42" s="240"/>
      <c r="AT42" s="240"/>
      <c r="AU42" s="240"/>
      <c r="AV42" s="240"/>
      <c r="AW42" s="240"/>
      <c r="AX42" s="15">
        <f t="shared" si="78"/>
        <v>0</v>
      </c>
      <c r="AY42" s="15">
        <f t="shared" ref="AY42:BA42" si="81">AY6/$AX6-1</f>
        <v>-4.0444715783894525E-2</v>
      </c>
      <c r="AZ42" s="15">
        <f t="shared" si="81"/>
        <v>-7.9437797870724691E-2</v>
      </c>
      <c r="BA42" s="15">
        <f t="shared" si="81"/>
        <v>-0.11833730764939498</v>
      </c>
      <c r="BB42" s="15">
        <f t="shared" si="79"/>
        <v>-0.14679547766443446</v>
      </c>
      <c r="BC42" s="15">
        <f t="shared" si="79"/>
        <v>-1</v>
      </c>
      <c r="BD42" s="15">
        <f t="shared" si="79"/>
        <v>-1</v>
      </c>
      <c r="BE42" s="15">
        <f t="shared" si="79"/>
        <v>-1</v>
      </c>
      <c r="BF42" s="1166"/>
    </row>
    <row r="43" spans="23:58">
      <c r="W43" s="714" t="s">
        <v>757</v>
      </c>
      <c r="Y43" s="714" t="s">
        <v>694</v>
      </c>
      <c r="Z43" s="244"/>
      <c r="AA43" s="240"/>
      <c r="AB43" s="240"/>
      <c r="AC43" s="240"/>
      <c r="AD43" s="240"/>
      <c r="AE43" s="240"/>
      <c r="AF43" s="240"/>
      <c r="AG43" s="240"/>
      <c r="AH43" s="240"/>
      <c r="AI43" s="240"/>
      <c r="AJ43" s="240"/>
      <c r="AK43" s="240"/>
      <c r="AL43" s="240"/>
      <c r="AM43" s="240"/>
      <c r="AN43" s="240"/>
      <c r="AO43" s="240"/>
      <c r="AP43" s="240"/>
      <c r="AQ43" s="240"/>
      <c r="AR43" s="240"/>
      <c r="AS43" s="240"/>
      <c r="AT43" s="240"/>
      <c r="AU43" s="240"/>
      <c r="AV43" s="240"/>
      <c r="AW43" s="240"/>
      <c r="AX43" s="15">
        <f t="shared" si="78"/>
        <v>0</v>
      </c>
      <c r="AY43" s="15">
        <f t="shared" ref="AY43:BA43" si="82">AY7/$AX7-1</f>
        <v>-2.4354030027565199E-2</v>
      </c>
      <c r="AZ43" s="15">
        <f t="shared" si="82"/>
        <v>-6.3538789639872695E-2</v>
      </c>
      <c r="BA43" s="15">
        <f t="shared" si="82"/>
        <v>-6.6013920799904535E-2</v>
      </c>
      <c r="BB43" s="15">
        <f t="shared" si="79"/>
        <v>-7.4940511977050983E-2</v>
      </c>
      <c r="BC43" s="15">
        <f t="shared" si="79"/>
        <v>-1</v>
      </c>
      <c r="BD43" s="15">
        <f t="shared" si="79"/>
        <v>-1</v>
      </c>
      <c r="BE43" s="15">
        <f t="shared" si="79"/>
        <v>-1</v>
      </c>
      <c r="BF43" s="1166"/>
    </row>
    <row r="44" spans="23:58">
      <c r="W44" s="714" t="s">
        <v>758</v>
      </c>
      <c r="Y44" s="714" t="s">
        <v>698</v>
      </c>
      <c r="Z44" s="244"/>
      <c r="AA44" s="240"/>
      <c r="AB44" s="240"/>
      <c r="AC44" s="240"/>
      <c r="AD44" s="240"/>
      <c r="AE44" s="240"/>
      <c r="AF44" s="240"/>
      <c r="AG44" s="240"/>
      <c r="AH44" s="240"/>
      <c r="AI44" s="240"/>
      <c r="AJ44" s="240"/>
      <c r="AK44" s="240"/>
      <c r="AL44" s="240"/>
      <c r="AM44" s="240"/>
      <c r="AN44" s="240"/>
      <c r="AO44" s="240"/>
      <c r="AP44" s="240"/>
      <c r="AQ44" s="240"/>
      <c r="AR44" s="240"/>
      <c r="AS44" s="240"/>
      <c r="AT44" s="240"/>
      <c r="AU44" s="240"/>
      <c r="AV44" s="240"/>
      <c r="AW44" s="240"/>
      <c r="AX44" s="15">
        <f t="shared" si="78"/>
        <v>0</v>
      </c>
      <c r="AY44" s="15">
        <f t="shared" ref="AY44:BA44" si="83">AY8/$AX8-1</f>
        <v>-1.2471551938822989E-2</v>
      </c>
      <c r="AZ44" s="15">
        <f t="shared" si="83"/>
        <v>-3.5177301835009889E-2</v>
      </c>
      <c r="BA44" s="15">
        <f t="shared" si="83"/>
        <v>-2.6968908261309488E-2</v>
      </c>
      <c r="BB44" s="15">
        <f t="shared" si="79"/>
        <v>-1.85702980003708E-2</v>
      </c>
      <c r="BC44" s="15">
        <f t="shared" si="79"/>
        <v>-1</v>
      </c>
      <c r="BD44" s="15">
        <f t="shared" si="79"/>
        <v>-1</v>
      </c>
      <c r="BE44" s="15">
        <f t="shared" si="79"/>
        <v>-1</v>
      </c>
      <c r="BF44" s="1166"/>
    </row>
    <row r="45" spans="23:58" ht="15" thickBot="1">
      <c r="W45" s="1570" t="s">
        <v>1201</v>
      </c>
      <c r="Y45" s="715" t="s">
        <v>1421</v>
      </c>
      <c r="Z45" s="246"/>
      <c r="AA45" s="247"/>
      <c r="AB45" s="247"/>
      <c r="AC45" s="247"/>
      <c r="AD45" s="247"/>
      <c r="AE45" s="247"/>
      <c r="AF45" s="247"/>
      <c r="AG45" s="247"/>
      <c r="AH45" s="247"/>
      <c r="AI45" s="247"/>
      <c r="AJ45" s="247"/>
      <c r="AK45" s="247"/>
      <c r="AL45" s="247"/>
      <c r="AM45" s="247"/>
      <c r="AN45" s="247"/>
      <c r="AO45" s="247"/>
      <c r="AP45" s="247"/>
      <c r="AQ45" s="247"/>
      <c r="AR45" s="247"/>
      <c r="AS45" s="247"/>
      <c r="AT45" s="247"/>
      <c r="AU45" s="247"/>
      <c r="AV45" s="247"/>
      <c r="AW45" s="247"/>
      <c r="AX45" s="16">
        <f t="shared" si="78"/>
        <v>0</v>
      </c>
      <c r="AY45" s="16">
        <f t="shared" ref="AY45:BA45" si="84">AY9/$AX9-1</f>
        <v>-7.4459646442167404E-2</v>
      </c>
      <c r="AZ45" s="16">
        <f t="shared" si="84"/>
        <v>4.56499312598595E-2</v>
      </c>
      <c r="BA45" s="16">
        <f t="shared" si="84"/>
        <v>-6.6851910977321682E-2</v>
      </c>
      <c r="BB45" s="16">
        <f t="shared" si="79"/>
        <v>-7.9183006575031634E-2</v>
      </c>
      <c r="BC45" s="16">
        <f t="shared" si="79"/>
        <v>-1</v>
      </c>
      <c r="BD45" s="16">
        <f t="shared" si="79"/>
        <v>-1</v>
      </c>
      <c r="BE45" s="16">
        <f t="shared" si="79"/>
        <v>-1</v>
      </c>
      <c r="BF45" s="1166"/>
    </row>
    <row r="46" spans="23:58" ht="15" thickTop="1">
      <c r="W46" s="716" t="s">
        <v>759</v>
      </c>
      <c r="Y46" s="716" t="s">
        <v>699</v>
      </c>
      <c r="Z46" s="245"/>
      <c r="AA46" s="248"/>
      <c r="AB46" s="248"/>
      <c r="AC46" s="248"/>
      <c r="AD46" s="248"/>
      <c r="AE46" s="248"/>
      <c r="AF46" s="248"/>
      <c r="AG46" s="248"/>
      <c r="AH46" s="248"/>
      <c r="AI46" s="248"/>
      <c r="AJ46" s="248"/>
      <c r="AK46" s="248"/>
      <c r="AL46" s="248"/>
      <c r="AM46" s="248"/>
      <c r="AN46" s="248"/>
      <c r="AO46" s="248"/>
      <c r="AP46" s="248"/>
      <c r="AQ46" s="248"/>
      <c r="AR46" s="248"/>
      <c r="AS46" s="248"/>
      <c r="AT46" s="248"/>
      <c r="AU46" s="248"/>
      <c r="AV46" s="248"/>
      <c r="AW46" s="248"/>
      <c r="AX46" s="17">
        <f t="shared" si="78"/>
        <v>0</v>
      </c>
      <c r="AY46" s="17">
        <f t="shared" ref="AY46:BA46" si="85">AY10/$AX10-1</f>
        <v>-1.9608955984916077E-2</v>
      </c>
      <c r="AZ46" s="17">
        <f t="shared" si="85"/>
        <v>-4.513518247353232E-2</v>
      </c>
      <c r="BA46" s="17">
        <f t="shared" si="85"/>
        <v>-5.5243206280139234E-2</v>
      </c>
      <c r="BB46" s="17">
        <f t="shared" si="79"/>
        <v>-6.8860807639975152E-2</v>
      </c>
      <c r="BC46" s="17">
        <f t="shared" si="79"/>
        <v>-1</v>
      </c>
      <c r="BD46" s="17">
        <f t="shared" si="79"/>
        <v>-1</v>
      </c>
      <c r="BE46" s="17">
        <f t="shared" si="79"/>
        <v>-1</v>
      </c>
      <c r="BF46" s="1166"/>
    </row>
    <row r="47" spans="23:58">
      <c r="Z47" s="18"/>
      <c r="AA47" s="18"/>
      <c r="AB47" s="18"/>
      <c r="AC47" s="18"/>
      <c r="AD47" s="18"/>
      <c r="AE47" s="18"/>
      <c r="AF47" s="18"/>
      <c r="AG47" s="18"/>
      <c r="AH47" s="18"/>
      <c r="AI47" s="18"/>
      <c r="AJ47" s="18"/>
      <c r="AK47" s="18"/>
      <c r="AL47" s="18"/>
      <c r="AM47" s="18"/>
      <c r="AN47" s="18"/>
      <c r="AO47" s="18"/>
      <c r="AP47" s="18"/>
    </row>
    <row r="48" spans="23:58">
      <c r="W48" s="206" t="s">
        <v>769</v>
      </c>
      <c r="Y48" s="1" t="s">
        <v>770</v>
      </c>
      <c r="Z48" s="18"/>
      <c r="AA48" s="18"/>
      <c r="AB48" s="18"/>
      <c r="AC48" s="18"/>
      <c r="AD48" s="18"/>
      <c r="AE48" s="18"/>
      <c r="AF48" s="18"/>
      <c r="AG48" s="18"/>
      <c r="AH48" s="18"/>
      <c r="AI48" s="18"/>
      <c r="AJ48" s="18"/>
      <c r="AK48" s="18"/>
      <c r="AL48" s="18"/>
      <c r="AM48" s="18"/>
      <c r="AN48" s="18"/>
      <c r="AO48" s="18"/>
      <c r="AP48" s="18"/>
    </row>
    <row r="49" spans="23:58">
      <c r="W49" s="10"/>
      <c r="Y49" s="10"/>
      <c r="Z49" s="199"/>
      <c r="AA49" s="10">
        <v>1990</v>
      </c>
      <c r="AB49" s="10">
        <f t="shared" ref="AB49:AP49" si="86">AA49+1</f>
        <v>1991</v>
      </c>
      <c r="AC49" s="10">
        <f t="shared" si="86"/>
        <v>1992</v>
      </c>
      <c r="AD49" s="10">
        <f t="shared" si="86"/>
        <v>1993</v>
      </c>
      <c r="AE49" s="10">
        <f t="shared" si="86"/>
        <v>1994</v>
      </c>
      <c r="AF49" s="10">
        <f t="shared" si="86"/>
        <v>1995</v>
      </c>
      <c r="AG49" s="10">
        <f t="shared" si="86"/>
        <v>1996</v>
      </c>
      <c r="AH49" s="10">
        <f t="shared" si="86"/>
        <v>1997</v>
      </c>
      <c r="AI49" s="10">
        <f t="shared" si="86"/>
        <v>1998</v>
      </c>
      <c r="AJ49" s="10">
        <f t="shared" si="86"/>
        <v>1999</v>
      </c>
      <c r="AK49" s="10">
        <f t="shared" si="86"/>
        <v>2000</v>
      </c>
      <c r="AL49" s="10">
        <f t="shared" si="86"/>
        <v>2001</v>
      </c>
      <c r="AM49" s="10">
        <f t="shared" si="86"/>
        <v>2002</v>
      </c>
      <c r="AN49" s="10">
        <f t="shared" si="86"/>
        <v>2003</v>
      </c>
      <c r="AO49" s="10">
        <f t="shared" si="86"/>
        <v>2004</v>
      </c>
      <c r="AP49" s="10">
        <f t="shared" si="86"/>
        <v>2005</v>
      </c>
      <c r="AQ49" s="10">
        <f t="shared" ref="AQ49:AZ49" si="87">AP49+1</f>
        <v>2006</v>
      </c>
      <c r="AR49" s="10">
        <f t="shared" si="87"/>
        <v>2007</v>
      </c>
      <c r="AS49" s="10">
        <f t="shared" si="87"/>
        <v>2008</v>
      </c>
      <c r="AT49" s="10">
        <f t="shared" si="87"/>
        <v>2009</v>
      </c>
      <c r="AU49" s="10">
        <f t="shared" si="87"/>
        <v>2010</v>
      </c>
      <c r="AV49" s="10">
        <f t="shared" si="87"/>
        <v>2011</v>
      </c>
      <c r="AW49" s="10">
        <f t="shared" si="87"/>
        <v>2012</v>
      </c>
      <c r="AX49" s="10">
        <f t="shared" si="87"/>
        <v>2013</v>
      </c>
      <c r="AY49" s="10">
        <f t="shared" si="87"/>
        <v>2014</v>
      </c>
      <c r="AZ49" s="10">
        <f t="shared" si="87"/>
        <v>2015</v>
      </c>
      <c r="BA49" s="10">
        <f>AZ49+1</f>
        <v>2016</v>
      </c>
      <c r="BB49" s="10">
        <f t="shared" ref="BB49" si="88">BA49+1</f>
        <v>2017</v>
      </c>
      <c r="BC49" s="10">
        <f t="shared" ref="BC49" si="89">BB49+1</f>
        <v>2018</v>
      </c>
      <c r="BD49" s="10">
        <f t="shared" ref="BD49" si="90">BC49+1</f>
        <v>2019</v>
      </c>
      <c r="BE49" s="10">
        <f>BD49+1</f>
        <v>2020</v>
      </c>
      <c r="BF49" s="1592"/>
    </row>
    <row r="50" spans="23:58">
      <c r="W50" s="714" t="s">
        <v>755</v>
      </c>
      <c r="Y50" s="714" t="s">
        <v>692</v>
      </c>
      <c r="Z50" s="8"/>
      <c r="AA50" s="8"/>
      <c r="AB50" s="15">
        <f t="shared" ref="AB50:AU50" si="91">AB5/AA5-1</f>
        <v>-2.1978319823401482E-2</v>
      </c>
      <c r="AC50" s="15">
        <f t="shared" si="91"/>
        <v>5.5349889284790788E-2</v>
      </c>
      <c r="AD50" s="15">
        <f t="shared" si="91"/>
        <v>-0.12469080815460998</v>
      </c>
      <c r="AE50" s="15">
        <f t="shared" si="91"/>
        <v>0.17422449192737499</v>
      </c>
      <c r="AF50" s="15">
        <f t="shared" si="91"/>
        <v>-3.5396053535254879E-2</v>
      </c>
      <c r="AG50" s="15">
        <f t="shared" si="91"/>
        <v>-2.2888909776206945E-2</v>
      </c>
      <c r="AH50" s="1746">
        <f t="shared" si="91"/>
        <v>-9.3244089076190972E-3</v>
      </c>
      <c r="AI50" s="15">
        <f t="shared" si="91"/>
        <v>-4.9473643696753666E-2</v>
      </c>
      <c r="AJ50" s="15">
        <f t="shared" si="91"/>
        <v>1.1722266521965841E-2</v>
      </c>
      <c r="AK50" s="15">
        <f t="shared" si="91"/>
        <v>1.7268705923535022E-2</v>
      </c>
      <c r="AL50" s="1746">
        <f t="shared" si="91"/>
        <v>-8.880404188769675E-3</v>
      </c>
      <c r="AM50" s="1746">
        <f t="shared" si="91"/>
        <v>6.2666466499552431E-3</v>
      </c>
      <c r="AN50" s="15">
        <f t="shared" si="91"/>
        <v>-4.4932736741455259E-2</v>
      </c>
      <c r="AO50" s="15">
        <f t="shared" si="91"/>
        <v>5.5241751565725972E-2</v>
      </c>
      <c r="AP50" s="1746">
        <f t="shared" si="91"/>
        <v>2.2970300246278885E-3</v>
      </c>
      <c r="AQ50" s="15">
        <f t="shared" si="91"/>
        <v>-1.1822713719327527E-2</v>
      </c>
      <c r="AR50" s="15">
        <f t="shared" si="91"/>
        <v>2.4481677760364695E-2</v>
      </c>
      <c r="AS50" s="1746">
        <f t="shared" si="91"/>
        <v>4.5446689905210835E-3</v>
      </c>
      <c r="AT50" s="15">
        <f t="shared" si="91"/>
        <v>-1.7218537994746153E-2</v>
      </c>
      <c r="AU50" s="15">
        <f t="shared" si="91"/>
        <v>3.3933922422727969E-2</v>
      </c>
      <c r="AV50" s="15">
        <f t="shared" ref="AV50:AV55" si="92">AV5/AU5-1</f>
        <v>-1.5971768990806767E-2</v>
      </c>
      <c r="AW50" s="15">
        <f t="shared" ref="AW50:AZ55" si="93">AW5/AV5-1</f>
        <v>-2.3470347377545941E-2</v>
      </c>
      <c r="AX50" s="1746">
        <f t="shared" si="93"/>
        <v>-1.0314982721901789E-3</v>
      </c>
      <c r="AY50" s="15">
        <f t="shared" si="93"/>
        <v>-1.4575765180922962E-2</v>
      </c>
      <c r="AZ50" s="15">
        <f t="shared" si="93"/>
        <v>-2.2455998690539825E-2</v>
      </c>
      <c r="BA50" s="1746">
        <f t="shared" ref="BA50:BA55" si="94">BA5/AZ5-1</f>
        <v>-4.1058052340430251E-3</v>
      </c>
      <c r="BB50" s="15">
        <f t="shared" ref="BB50:BB55" si="95">BB5/BA5-1</f>
        <v>-1.1462335006780289E-2</v>
      </c>
      <c r="BC50" s="15">
        <f t="shared" ref="BC50:BC55" si="96">BC5/BB5-1</f>
        <v>-1</v>
      </c>
      <c r="BD50" s="15" t="e">
        <f t="shared" ref="BD50:BD55" si="97">BD5/BC5-1</f>
        <v>#DIV/0!</v>
      </c>
      <c r="BE50" s="15" t="e">
        <f t="shared" ref="BE50:BE55" si="98">BE5/BD5-1</f>
        <v>#DIV/0!</v>
      </c>
      <c r="BF50" s="1166"/>
    </row>
    <row r="51" spans="23:58">
      <c r="W51" s="714" t="s">
        <v>756</v>
      </c>
      <c r="Y51" s="714" t="s">
        <v>693</v>
      </c>
      <c r="Z51" s="8"/>
      <c r="AA51" s="8"/>
      <c r="AB51" s="1746">
        <f t="shared" ref="AB51:AU51" si="99">AB6/AA6-1</f>
        <v>-7.3753947376101747E-3</v>
      </c>
      <c r="AC51" s="1746">
        <f t="shared" si="99"/>
        <v>-2.753851157726972E-3</v>
      </c>
      <c r="AD51" s="15">
        <f t="shared" si="99"/>
        <v>-1.5988087577487931E-2</v>
      </c>
      <c r="AE51" s="15">
        <f t="shared" si="99"/>
        <v>-1.3990671915073749E-2</v>
      </c>
      <c r="AF51" s="15">
        <f t="shared" si="99"/>
        <v>-2.2573809226482111E-2</v>
      </c>
      <c r="AG51" s="15">
        <f t="shared" si="99"/>
        <v>-2.299127715386029E-2</v>
      </c>
      <c r="AH51" s="15">
        <f t="shared" si="99"/>
        <v>-2.6977337642206223E-2</v>
      </c>
      <c r="AI51" s="15">
        <f t="shared" si="99"/>
        <v>-3.3207872566534791E-2</v>
      </c>
      <c r="AJ51" s="15">
        <f t="shared" si="99"/>
        <v>-3.048244689832591E-2</v>
      </c>
      <c r="AK51" s="15">
        <f t="shared" si="99"/>
        <v>-2.9116524336984417E-2</v>
      </c>
      <c r="AL51" s="15">
        <f t="shared" si="99"/>
        <v>-3.6578951097596901E-2</v>
      </c>
      <c r="AM51" s="15">
        <f t="shared" si="99"/>
        <v>-3.567106356339822E-2</v>
      </c>
      <c r="AN51" s="15">
        <f t="shared" si="99"/>
        <v>-3.4250794885646196E-2</v>
      </c>
      <c r="AO51" s="15">
        <f t="shared" si="99"/>
        <v>-3.9773064195969599E-2</v>
      </c>
      <c r="AP51" s="15">
        <f t="shared" si="99"/>
        <v>-3.8152187481678923E-2</v>
      </c>
      <c r="AQ51" s="15">
        <f t="shared" si="99"/>
        <v>-4.5237388257440614E-2</v>
      </c>
      <c r="AR51" s="15">
        <f t="shared" si="99"/>
        <v>-4.4261728527106525E-2</v>
      </c>
      <c r="AS51" s="15">
        <f t="shared" si="99"/>
        <v>-4.6274352233975691E-2</v>
      </c>
      <c r="AT51" s="15">
        <f t="shared" si="99"/>
        <v>-5.4140805791292768E-2</v>
      </c>
      <c r="AU51" s="15">
        <f t="shared" si="99"/>
        <v>-5.2873498504670602E-2</v>
      </c>
      <c r="AV51" s="15">
        <f t="shared" si="92"/>
        <v>-4.1414027905754991E-2</v>
      </c>
      <c r="AW51" s="15">
        <f t="shared" si="93"/>
        <v>-4.0815384097545704E-2</v>
      </c>
      <c r="AX51" s="15">
        <f t="shared" si="93"/>
        <v>-3.8804639933046725E-2</v>
      </c>
      <c r="AY51" s="15">
        <f t="shared" si="93"/>
        <v>-4.0444715783894525E-2</v>
      </c>
      <c r="AZ51" s="15">
        <f t="shared" si="93"/>
        <v>-4.0636618575536243E-2</v>
      </c>
      <c r="BA51" s="15">
        <f t="shared" si="94"/>
        <v>-4.2256253503234475E-2</v>
      </c>
      <c r="BB51" s="15">
        <f t="shared" si="95"/>
        <v>-3.2277843059421052E-2</v>
      </c>
      <c r="BC51" s="15">
        <f t="shared" si="96"/>
        <v>-1</v>
      </c>
      <c r="BD51" s="15" t="e">
        <f t="shared" si="97"/>
        <v>#DIV/0!</v>
      </c>
      <c r="BE51" s="15" t="e">
        <f t="shared" si="98"/>
        <v>#DIV/0!</v>
      </c>
      <c r="BF51" s="1166"/>
    </row>
    <row r="52" spans="23:58">
      <c r="W52" s="714" t="s">
        <v>757</v>
      </c>
      <c r="Y52" s="714" t="s">
        <v>694</v>
      </c>
      <c r="Z52" s="8"/>
      <c r="AA52" s="8"/>
      <c r="AB52" s="1746">
        <f t="shared" ref="AB52:AU52" si="100">AB7/AA7-1</f>
        <v>-3.8467272628668336E-3</v>
      </c>
      <c r="AC52" s="1746">
        <f t="shared" si="100"/>
        <v>-8.6954450333179834E-3</v>
      </c>
      <c r="AD52" s="15">
        <f t="shared" si="100"/>
        <v>1.416488676781591E-2</v>
      </c>
      <c r="AE52" s="1746">
        <f t="shared" si="100"/>
        <v>-4.0433859739680278E-3</v>
      </c>
      <c r="AF52" s="15">
        <f t="shared" si="100"/>
        <v>2.6278276945756796E-2</v>
      </c>
      <c r="AG52" s="1746">
        <f t="shared" si="100"/>
        <v>6.1333764035662597E-3</v>
      </c>
      <c r="AH52" s="15">
        <f t="shared" si="100"/>
        <v>-5.8165641340342078E-2</v>
      </c>
      <c r="AI52" s="15">
        <f t="shared" si="100"/>
        <v>-3.8292307511145651E-2</v>
      </c>
      <c r="AJ52" s="1746">
        <f t="shared" si="100"/>
        <v>-4.1815062782861734E-3</v>
      </c>
      <c r="AK52" s="1746">
        <f t="shared" si="100"/>
        <v>1.5823904053278159E-3</v>
      </c>
      <c r="AL52" s="15">
        <f t="shared" si="100"/>
        <v>-4.0714445387390663E-2</v>
      </c>
      <c r="AM52" s="15">
        <f t="shared" si="100"/>
        <v>1.1829870352895622E-2</v>
      </c>
      <c r="AN52" s="1746">
        <f t="shared" si="100"/>
        <v>-1.7943915596705384E-3</v>
      </c>
      <c r="AO52" s="15">
        <f t="shared" si="100"/>
        <v>9.8216791472158782E-2</v>
      </c>
      <c r="AP52" s="15">
        <f t="shared" si="100"/>
        <v>5.8638954414218736E-2</v>
      </c>
      <c r="AQ52" s="15">
        <f t="shared" si="100"/>
        <v>3.3120029580201438E-2</v>
      </c>
      <c r="AR52" s="1746">
        <f t="shared" si="100"/>
        <v>7.813855332419406E-3</v>
      </c>
      <c r="AS52" s="15">
        <f t="shared" si="100"/>
        <v>-3.9505563421254442E-2</v>
      </c>
      <c r="AT52" s="15">
        <f t="shared" si="100"/>
        <v>-7.3386322287360972E-2</v>
      </c>
      <c r="AU52" s="15">
        <f t="shared" si="100"/>
        <v>5.7366504988948686E-2</v>
      </c>
      <c r="AV52" s="15">
        <f t="shared" si="92"/>
        <v>-0.22205271475444122</v>
      </c>
      <c r="AW52" s="15">
        <f t="shared" si="93"/>
        <v>1.6303234466303884E-2</v>
      </c>
      <c r="AX52" s="15">
        <f t="shared" si="93"/>
        <v>-5.6013110693080903E-2</v>
      </c>
      <c r="AY52" s="15">
        <f t="shared" si="93"/>
        <v>-2.4354030027565199E-2</v>
      </c>
      <c r="AZ52" s="15">
        <f t="shared" si="93"/>
        <v>-4.0162887787477564E-2</v>
      </c>
      <c r="BA52" s="15">
        <f t="shared" si="94"/>
        <v>-2.6430685357271555E-3</v>
      </c>
      <c r="BB52" s="15">
        <f t="shared" si="95"/>
        <v>-9.5575205840235933E-3</v>
      </c>
      <c r="BC52" s="15">
        <f t="shared" si="96"/>
        <v>-1</v>
      </c>
      <c r="BD52" s="15" t="e">
        <f t="shared" si="97"/>
        <v>#DIV/0!</v>
      </c>
      <c r="BE52" s="15" t="e">
        <f t="shared" si="98"/>
        <v>#DIV/0!</v>
      </c>
      <c r="BF52" s="1166"/>
    </row>
    <row r="53" spans="23:58">
      <c r="W53" s="714" t="s">
        <v>758</v>
      </c>
      <c r="Y53" s="714" t="s">
        <v>695</v>
      </c>
      <c r="Z53" s="8"/>
      <c r="AA53" s="8"/>
      <c r="AB53" s="15">
        <f t="shared" ref="AB53:AU53" si="101">AB8/AA8-1</f>
        <v>-0.10134754000492241</v>
      </c>
      <c r="AC53" s="15">
        <f t="shared" si="101"/>
        <v>-0.10392753263663679</v>
      </c>
      <c r="AD53" s="15">
        <f t="shared" si="101"/>
        <v>-0.1596269463218567</v>
      </c>
      <c r="AE53" s="15">
        <f t="shared" si="101"/>
        <v>-0.12731281735877487</v>
      </c>
      <c r="AF53" s="15">
        <f t="shared" si="101"/>
        <v>-9.8709127961520204E-2</v>
      </c>
      <c r="AG53" s="15">
        <f t="shared" si="101"/>
        <v>-0.12603496933550895</v>
      </c>
      <c r="AH53" s="15">
        <f t="shared" si="101"/>
        <v>-5.068382555214046E-2</v>
      </c>
      <c r="AI53" s="15">
        <f t="shared" si="101"/>
        <v>-8.5739467200393271E-2</v>
      </c>
      <c r="AJ53" s="15">
        <f t="shared" si="101"/>
        <v>-2.7030088512929762E-2</v>
      </c>
      <c r="AK53" s="15">
        <f t="shared" si="101"/>
        <v>-6.0312048487767278E-2</v>
      </c>
      <c r="AL53" s="15">
        <f t="shared" si="101"/>
        <v>-0.12828691862487451</v>
      </c>
      <c r="AM53" s="15">
        <f t="shared" si="101"/>
        <v>-0.33889431749600685</v>
      </c>
      <c r="AN53" s="15">
        <f t="shared" si="101"/>
        <v>-3.8113195004885969E-2</v>
      </c>
      <c r="AO53" s="15">
        <f t="shared" si="101"/>
        <v>-4.0319829832290099E-2</v>
      </c>
      <c r="AP53" s="1746">
        <f t="shared" si="101"/>
        <v>-1.6599604526190692E-4</v>
      </c>
      <c r="AQ53" s="1746">
        <f t="shared" si="101"/>
        <v>6.1091213545545475E-3</v>
      </c>
      <c r="AR53" s="1746">
        <f t="shared" si="101"/>
        <v>-7.4497789029123185E-3</v>
      </c>
      <c r="AS53" s="15">
        <f t="shared" si="101"/>
        <v>-2.8953112023112904E-2</v>
      </c>
      <c r="AT53" s="15">
        <f t="shared" si="101"/>
        <v>-3.2119677002709901E-2</v>
      </c>
      <c r="AU53" s="15">
        <f t="shared" si="101"/>
        <v>-3.4591978743004015E-2</v>
      </c>
      <c r="AV53" s="15">
        <f t="shared" si="92"/>
        <v>-1.9872170105806441E-2</v>
      </c>
      <c r="AW53" s="15">
        <f t="shared" si="93"/>
        <v>-1.91535908573498E-2</v>
      </c>
      <c r="AX53" s="15">
        <f t="shared" si="93"/>
        <v>-4.047598045991474E-2</v>
      </c>
      <c r="AY53" s="15">
        <f t="shared" si="93"/>
        <v>-1.2471551938822989E-2</v>
      </c>
      <c r="AZ53" s="15">
        <f t="shared" si="93"/>
        <v>-2.2992502080082078E-2</v>
      </c>
      <c r="BA53" s="1746">
        <f t="shared" si="94"/>
        <v>8.5076704655808744E-3</v>
      </c>
      <c r="BB53" s="1746">
        <f t="shared" si="95"/>
        <v>8.6313894101075483E-3</v>
      </c>
      <c r="BC53" s="15">
        <f t="shared" si="96"/>
        <v>-1</v>
      </c>
      <c r="BD53" s="15" t="e">
        <f t="shared" si="97"/>
        <v>#DIV/0!</v>
      </c>
      <c r="BE53" s="15" t="e">
        <f t="shared" si="98"/>
        <v>#DIV/0!</v>
      </c>
      <c r="BF53" s="1166"/>
    </row>
    <row r="54" spans="23:58" ht="15" thickBot="1">
      <c r="W54" s="1570" t="s">
        <v>1201</v>
      </c>
      <c r="Y54" s="715" t="s">
        <v>1421</v>
      </c>
      <c r="Z54" s="19"/>
      <c r="AA54" s="19"/>
      <c r="AB54" s="16">
        <f t="shared" ref="AB54:AU54" si="102">AB9/AA9-1</f>
        <v>-3.7604330087778193E-2</v>
      </c>
      <c r="AC54" s="16">
        <f t="shared" si="102"/>
        <v>-5.7774936723812842E-2</v>
      </c>
      <c r="AD54" s="16">
        <f t="shared" si="102"/>
        <v>-4.9945441082617115E-2</v>
      </c>
      <c r="AE54" s="16">
        <f t="shared" si="102"/>
        <v>6.9271906371466407E-2</v>
      </c>
      <c r="AF54" s="16">
        <f t="shared" si="102"/>
        <v>4.7877043927034402E-2</v>
      </c>
      <c r="AG54" s="16">
        <f t="shared" si="102"/>
        <v>-4.9615031809656873E-2</v>
      </c>
      <c r="AH54" s="1754">
        <f t="shared" si="102"/>
        <v>-9.289151286575037E-3</v>
      </c>
      <c r="AI54" s="16">
        <f t="shared" si="102"/>
        <v>-4.3689655950773676E-2</v>
      </c>
      <c r="AJ54" s="16">
        <f t="shared" si="102"/>
        <v>-1.203188940683908E-2</v>
      </c>
      <c r="AK54" s="16">
        <f t="shared" si="102"/>
        <v>4.2489157308030157E-2</v>
      </c>
      <c r="AL54" s="16">
        <f t="shared" si="102"/>
        <v>-4.4272690088061339E-2</v>
      </c>
      <c r="AM54" s="16">
        <f t="shared" si="102"/>
        <v>2.0915387343400704E-2</v>
      </c>
      <c r="AN54" s="16">
        <f t="shared" si="102"/>
        <v>-5.0864781128818093E-2</v>
      </c>
      <c r="AO54" s="16">
        <f t="shared" si="102"/>
        <v>6.9560765972903615E-2</v>
      </c>
      <c r="AP54" s="1754">
        <f t="shared" si="102"/>
        <v>2.1865695651686057E-3</v>
      </c>
      <c r="AQ54" s="16">
        <f t="shared" si="102"/>
        <v>1.4737184943223625E-2</v>
      </c>
      <c r="AR54" s="16">
        <f t="shared" si="102"/>
        <v>-6.7638039344581791E-2</v>
      </c>
      <c r="AS54" s="16">
        <f t="shared" si="102"/>
        <v>-2.4902057655178056E-2</v>
      </c>
      <c r="AT54" s="16">
        <f t="shared" si="102"/>
        <v>3.2903070393698108E-2</v>
      </c>
      <c r="AU54" s="16">
        <f t="shared" si="102"/>
        <v>5.2038716129204188E-2</v>
      </c>
      <c r="AV54" s="1754">
        <f t="shared" si="92"/>
        <v>-4.7045943123567024E-3</v>
      </c>
      <c r="AW54" s="16">
        <f t="shared" si="93"/>
        <v>-0.14034897896596399</v>
      </c>
      <c r="AX54" s="1754">
        <f t="shared" si="93"/>
        <v>4.7431221364420129E-3</v>
      </c>
      <c r="AY54" s="16">
        <f t="shared" si="93"/>
        <v>-7.4459646442167404E-2</v>
      </c>
      <c r="AZ54" s="16">
        <f t="shared" si="93"/>
        <v>0.12977238349502374</v>
      </c>
      <c r="BA54" s="16">
        <f t="shared" si="94"/>
        <v>-0.10759035014867013</v>
      </c>
      <c r="BB54" s="16">
        <f t="shared" si="95"/>
        <v>-1.3214510904292598E-2</v>
      </c>
      <c r="BC54" s="16">
        <f t="shared" si="96"/>
        <v>-1</v>
      </c>
      <c r="BD54" s="16" t="e">
        <f t="shared" si="97"/>
        <v>#DIV/0!</v>
      </c>
      <c r="BE54" s="16" t="e">
        <f t="shared" si="98"/>
        <v>#DIV/0!</v>
      </c>
      <c r="BF54" s="1166"/>
    </row>
    <row r="55" spans="23:58" ht="15" thickTop="1">
      <c r="W55" s="716" t="s">
        <v>759</v>
      </c>
      <c r="Y55" s="716" t="s">
        <v>699</v>
      </c>
      <c r="Z55" s="20"/>
      <c r="AA55" s="20"/>
      <c r="AB55" s="17">
        <f t="shared" ref="AB55:AU55" si="103">AB10/AA10-1</f>
        <v>-2.6206208452818402E-2</v>
      </c>
      <c r="AC55" s="17">
        <f t="shared" si="103"/>
        <v>1.990862594145959E-2</v>
      </c>
      <c r="AD55" s="17">
        <f t="shared" si="103"/>
        <v>-9.2844342292803805E-2</v>
      </c>
      <c r="AE55" s="17">
        <f t="shared" si="103"/>
        <v>8.4865034256826455E-2</v>
      </c>
      <c r="AF55" s="17">
        <f t="shared" si="103"/>
        <v>-3.415202611990098E-2</v>
      </c>
      <c r="AG55" s="17">
        <f t="shared" si="103"/>
        <v>-2.8560856542628299E-2</v>
      </c>
      <c r="AH55" s="17">
        <f t="shared" si="103"/>
        <v>-1.8310715972946312E-2</v>
      </c>
      <c r="AI55" s="17">
        <f t="shared" si="103"/>
        <v>-4.6509678149111222E-2</v>
      </c>
      <c r="AJ55" s="1753">
        <f t="shared" si="103"/>
        <v>-2.9602549682021806E-3</v>
      </c>
      <c r="AK55" s="1753">
        <f t="shared" si="103"/>
        <v>-1.1978555271352498E-4</v>
      </c>
      <c r="AL55" s="17">
        <f t="shared" si="103"/>
        <v>-2.3214075541756474E-2</v>
      </c>
      <c r="AM55" s="17">
        <f t="shared" si="103"/>
        <v>-1.9639831306853539E-2</v>
      </c>
      <c r="AN55" s="17">
        <f t="shared" si="103"/>
        <v>-4.0552928739106542E-2</v>
      </c>
      <c r="AO55" s="17">
        <f t="shared" si="103"/>
        <v>2.8784785156196424E-2</v>
      </c>
      <c r="AP55" s="1753">
        <f t="shared" si="103"/>
        <v>-5.7452512856887017E-3</v>
      </c>
      <c r="AQ55" s="17">
        <f t="shared" si="103"/>
        <v>-1.7564394747425327E-2</v>
      </c>
      <c r="AR55" s="1753">
        <f t="shared" si="103"/>
        <v>6.8279772634314284E-3</v>
      </c>
      <c r="AS55" s="1753">
        <f t="shared" si="103"/>
        <v>-9.3755447147817472E-3</v>
      </c>
      <c r="AT55" s="17">
        <f t="shared" si="103"/>
        <v>-2.7554985380851882E-2</v>
      </c>
      <c r="AU55" s="17">
        <f t="shared" si="103"/>
        <v>1.5074048870922008E-2</v>
      </c>
      <c r="AV55" s="17">
        <f t="shared" si="92"/>
        <v>-2.8870195211299743E-2</v>
      </c>
      <c r="AW55" s="17">
        <f t="shared" si="93"/>
        <v>-2.5616186291629317E-2</v>
      </c>
      <c r="AX55" s="17">
        <f t="shared" si="93"/>
        <v>-1.0879890997931296E-2</v>
      </c>
      <c r="AY55" s="17">
        <f t="shared" si="93"/>
        <v>-1.9608955984916077E-2</v>
      </c>
      <c r="AZ55" s="17">
        <f t="shared" si="93"/>
        <v>-2.6036780572858298E-2</v>
      </c>
      <c r="BA55" s="17">
        <f t="shared" si="94"/>
        <v>-1.0585816569083861E-2</v>
      </c>
      <c r="BB55" s="17">
        <f t="shared" si="95"/>
        <v>-1.4413869739129614E-2</v>
      </c>
      <c r="BC55" s="17">
        <f t="shared" si="96"/>
        <v>-1</v>
      </c>
      <c r="BD55" s="17" t="e">
        <f t="shared" si="97"/>
        <v>#DIV/0!</v>
      </c>
      <c r="BE55" s="17" t="e">
        <f t="shared" si="98"/>
        <v>#DIV/0!</v>
      </c>
      <c r="BF55" s="1166"/>
    </row>
  </sheetData>
  <phoneticPr fontId="9"/>
  <pageMargins left="0.43307086614173229" right="0.51181102362204722" top="0.55118110236220474" bottom="0.59055118110236227" header="0.51181102362204722" footer="0.51181102362204722"/>
  <pageSetup paperSize="9" scale="34"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pageSetUpPr fitToPage="1"/>
  </sheetPr>
  <dimension ref="A1:BI108"/>
  <sheetViews>
    <sheetView topLeftCell="T1" zoomScale="80" zoomScaleNormal="80" workbookViewId="0">
      <pane xSplit="3" ySplit="4" topLeftCell="AM5" activePane="bottomRight" state="frozen"/>
      <selection activeCell="T1" sqref="T1"/>
      <selection pane="topRight" activeCell="W1" sqref="W1"/>
      <selection pane="bottomLeft" activeCell="T5" sqref="T5"/>
      <selection pane="bottomRight" activeCell="BH1" sqref="BH1"/>
    </sheetView>
  </sheetViews>
  <sheetFormatPr defaultRowHeight="14.25"/>
  <cols>
    <col min="1" max="1" width="1.625" style="203" customWidth="1"/>
    <col min="2" max="19" width="1.625" style="203" hidden="1" customWidth="1"/>
    <col min="20" max="21" width="1.625" style="203" customWidth="1"/>
    <col min="22" max="22" width="27.625" style="1" customWidth="1"/>
    <col min="23" max="23" width="1.625" style="203" customWidth="1"/>
    <col min="24" max="24" width="1.625" style="1" customWidth="1"/>
    <col min="25" max="25" width="39.25" style="1" customWidth="1"/>
    <col min="26" max="26" width="8.75" style="1" hidden="1" customWidth="1"/>
    <col min="27" max="54" width="8.75" style="1" customWidth="1"/>
    <col min="55" max="57" width="8.75" style="1" hidden="1" customWidth="1"/>
    <col min="58" max="58" width="25.875" style="1" hidden="1" customWidth="1"/>
    <col min="59" max="59" width="5.625" style="1" hidden="1" customWidth="1"/>
    <col min="60" max="16384" width="9" style="1"/>
  </cols>
  <sheetData>
    <row r="1" spans="1:60" ht="52.5" customHeight="1">
      <c r="A1" s="722"/>
      <c r="U1" s="1882" t="s">
        <v>1086</v>
      </c>
      <c r="V1" s="1882"/>
      <c r="X1" s="1940" t="s">
        <v>1088</v>
      </c>
      <c r="Y1" s="1940"/>
      <c r="Z1" s="876"/>
      <c r="AA1" s="876"/>
    </row>
    <row r="2" spans="1:60" ht="14.25" customHeight="1">
      <c r="A2" s="722"/>
      <c r="U2" s="1941"/>
      <c r="V2" s="1941"/>
      <c r="W2" s="722"/>
      <c r="Z2" s="876"/>
      <c r="AA2" s="876"/>
    </row>
    <row r="3" spans="1:60" ht="18.75" customHeight="1" thickBot="1">
      <c r="U3" s="206" t="s">
        <v>292</v>
      </c>
      <c r="X3" s="1" t="s">
        <v>1089</v>
      </c>
    </row>
    <row r="4" spans="1:60" ht="15" thickBot="1">
      <c r="U4" s="877" t="s">
        <v>100</v>
      </c>
      <c r="V4" s="21"/>
      <c r="X4" s="741" t="s">
        <v>719</v>
      </c>
      <c r="Y4" s="743"/>
      <c r="Z4" s="209"/>
      <c r="AA4" s="21">
        <v>1990</v>
      </c>
      <c r="AB4" s="22">
        <f t="shared" ref="AB4:AU4" si="0">AA4+1</f>
        <v>1991</v>
      </c>
      <c r="AC4" s="22">
        <f t="shared" si="0"/>
        <v>1992</v>
      </c>
      <c r="AD4" s="22">
        <f t="shared" si="0"/>
        <v>1993</v>
      </c>
      <c r="AE4" s="22">
        <f t="shared" si="0"/>
        <v>1994</v>
      </c>
      <c r="AF4" s="22">
        <f t="shared" si="0"/>
        <v>1995</v>
      </c>
      <c r="AG4" s="22">
        <f t="shared" si="0"/>
        <v>1996</v>
      </c>
      <c r="AH4" s="22">
        <f t="shared" si="0"/>
        <v>1997</v>
      </c>
      <c r="AI4" s="22">
        <f t="shared" si="0"/>
        <v>1998</v>
      </c>
      <c r="AJ4" s="22">
        <f t="shared" si="0"/>
        <v>1999</v>
      </c>
      <c r="AK4" s="22">
        <f t="shared" si="0"/>
        <v>2000</v>
      </c>
      <c r="AL4" s="83">
        <f t="shared" si="0"/>
        <v>2001</v>
      </c>
      <c r="AM4" s="22">
        <f t="shared" si="0"/>
        <v>2002</v>
      </c>
      <c r="AN4" s="22">
        <f t="shared" si="0"/>
        <v>2003</v>
      </c>
      <c r="AO4" s="22">
        <f t="shared" si="0"/>
        <v>2004</v>
      </c>
      <c r="AP4" s="22">
        <f t="shared" si="0"/>
        <v>2005</v>
      </c>
      <c r="AQ4" s="22">
        <f t="shared" si="0"/>
        <v>2006</v>
      </c>
      <c r="AR4" s="22">
        <f t="shared" si="0"/>
        <v>2007</v>
      </c>
      <c r="AS4" s="22">
        <f t="shared" si="0"/>
        <v>2008</v>
      </c>
      <c r="AT4" s="22">
        <f t="shared" si="0"/>
        <v>2009</v>
      </c>
      <c r="AU4" s="22">
        <f t="shared" si="0"/>
        <v>2010</v>
      </c>
      <c r="AV4" s="22">
        <f t="shared" ref="AV4:BE4" si="1">AU4+1</f>
        <v>2011</v>
      </c>
      <c r="AW4" s="22">
        <f t="shared" si="1"/>
        <v>2012</v>
      </c>
      <c r="AX4" s="22">
        <f t="shared" si="1"/>
        <v>2013</v>
      </c>
      <c r="AY4" s="22">
        <f t="shared" si="1"/>
        <v>2014</v>
      </c>
      <c r="AZ4" s="22">
        <f t="shared" si="1"/>
        <v>2015</v>
      </c>
      <c r="BA4" s="83">
        <f t="shared" si="1"/>
        <v>2016</v>
      </c>
      <c r="BB4" s="23">
        <f t="shared" si="1"/>
        <v>2017</v>
      </c>
      <c r="BC4" s="21">
        <f t="shared" si="1"/>
        <v>2018</v>
      </c>
      <c r="BD4" s="22">
        <f t="shared" si="1"/>
        <v>2019</v>
      </c>
      <c r="BE4" s="22">
        <f t="shared" si="1"/>
        <v>2020</v>
      </c>
      <c r="BF4" s="22" t="s">
        <v>23</v>
      </c>
      <c r="BG4" s="23" t="s">
        <v>2</v>
      </c>
    </row>
    <row r="5" spans="1:60" ht="15" customHeight="1">
      <c r="U5" s="878" t="s">
        <v>293</v>
      </c>
      <c r="V5" s="879"/>
      <c r="X5" s="1259" t="s">
        <v>720</v>
      </c>
      <c r="Y5" s="1260"/>
      <c r="Z5" s="50"/>
      <c r="AA5" s="50">
        <f>SUM(AA6:AA10)</f>
        <v>1290.9568452998365</v>
      </c>
      <c r="AB5" s="50">
        <f t="shared" ref="AB5:AX5" si="2">SUM(AB6:AB10)</f>
        <v>1285.990886407837</v>
      </c>
      <c r="AC5" s="50">
        <f t="shared" si="2"/>
        <v>1274.80862334173</v>
      </c>
      <c r="AD5" s="50">
        <f t="shared" si="2"/>
        <v>1292.866143142001</v>
      </c>
      <c r="AE5" s="50">
        <f t="shared" si="2"/>
        <v>1287.6385863126025</v>
      </c>
      <c r="AF5" s="50">
        <f t="shared" si="2"/>
        <v>1321.4755096897679</v>
      </c>
      <c r="AG5" s="50">
        <f t="shared" si="2"/>
        <v>1329.5806163987897</v>
      </c>
      <c r="AH5" s="50">
        <f t="shared" si="2"/>
        <v>1252.2447071322667</v>
      </c>
      <c r="AI5" s="50">
        <f t="shared" si="2"/>
        <v>1204.2933677275535</v>
      </c>
      <c r="AJ5" s="50">
        <f t="shared" si="2"/>
        <v>1199.2576074495023</v>
      </c>
      <c r="AK5" s="50">
        <f t="shared" si="2"/>
        <v>1201.1553011810465</v>
      </c>
      <c r="AL5" s="50">
        <f t="shared" si="2"/>
        <v>1152.250929269336</v>
      </c>
      <c r="AM5" s="50">
        <f t="shared" si="2"/>
        <v>1165.8819083765959</v>
      </c>
      <c r="AN5" s="50">
        <f t="shared" si="2"/>
        <v>1163.7898597206324</v>
      </c>
      <c r="AO5" s="50">
        <f t="shared" si="2"/>
        <v>1278.0935656902268</v>
      </c>
      <c r="AP5" s="50">
        <f t="shared" si="2"/>
        <v>1353.0396360258424</v>
      </c>
      <c r="AQ5" s="50">
        <f t="shared" si="2"/>
        <v>1397.8523487942032</v>
      </c>
      <c r="AR5" s="50">
        <f t="shared" si="2"/>
        <v>1408.7749648237639</v>
      </c>
      <c r="AS5" s="50">
        <f t="shared" si="2"/>
        <v>1353.120516104643</v>
      </c>
      <c r="AT5" s="50">
        <f t="shared" si="2"/>
        <v>1253.8199778161475</v>
      </c>
      <c r="AU5" s="50">
        <f t="shared" si="2"/>
        <v>1325.7472478287809</v>
      </c>
      <c r="AV5" s="50">
        <f t="shared" si="2"/>
        <v>1031.361472370171</v>
      </c>
      <c r="AW5" s="50">
        <f t="shared" si="2"/>
        <v>1048.1760002737346</v>
      </c>
      <c r="AX5" s="50">
        <f t="shared" si="2"/>
        <v>989.46440194457091</v>
      </c>
      <c r="AY5" s="50">
        <f t="shared" ref="AY5:BE5" si="3">SUM(AY6:AY10)</f>
        <v>965.36695618840577</v>
      </c>
      <c r="AZ5" s="50">
        <f t="shared" si="3"/>
        <v>926.59503145327233</v>
      </c>
      <c r="BA5" s="1539">
        <f t="shared" si="3"/>
        <v>924.14597728027707</v>
      </c>
      <c r="BB5" s="684">
        <f t="shared" si="3"/>
        <v>915.31343307977806</v>
      </c>
      <c r="BC5" s="677">
        <f t="shared" si="3"/>
        <v>0</v>
      </c>
      <c r="BD5" s="50">
        <f t="shared" si="3"/>
        <v>0</v>
      </c>
      <c r="BE5" s="684">
        <f t="shared" si="3"/>
        <v>0</v>
      </c>
      <c r="BF5" s="51"/>
      <c r="BG5" s="52"/>
    </row>
    <row r="6" spans="1:60" ht="15" customHeight="1">
      <c r="U6" s="880"/>
      <c r="V6" s="881" t="s">
        <v>294</v>
      </c>
      <c r="X6" s="1261"/>
      <c r="Y6" s="1262" t="s">
        <v>721</v>
      </c>
      <c r="Z6" s="53"/>
      <c r="AA6" s="53">
        <v>459.34909099784909</v>
      </c>
      <c r="AB6" s="53">
        <v>445.57720438504822</v>
      </c>
      <c r="AC6" s="53">
        <v>413.85631685745261</v>
      </c>
      <c r="AD6" s="53">
        <v>411.94137577230612</v>
      </c>
      <c r="AE6" s="53">
        <v>402.607452875045</v>
      </c>
      <c r="AF6" s="53">
        <v>400.19524717591185</v>
      </c>
      <c r="AG6" s="53">
        <v>392.81538334394151</v>
      </c>
      <c r="AH6" s="53">
        <v>330.04177755651153</v>
      </c>
      <c r="AI6" s="53">
        <v>309.18183648820133</v>
      </c>
      <c r="AJ6" s="53">
        <v>306.11513631958485</v>
      </c>
      <c r="AK6" s="53">
        <v>263.33751563938637</v>
      </c>
      <c r="AL6" s="53">
        <v>208.9068168840536</v>
      </c>
      <c r="AM6" s="53">
        <v>205.21670534193029</v>
      </c>
      <c r="AN6" s="53">
        <v>205.16774785032109</v>
      </c>
      <c r="AO6" s="53">
        <v>231.86052642267029</v>
      </c>
      <c r="AP6" s="53">
        <v>248.5318333417805</v>
      </c>
      <c r="AQ6" s="53">
        <v>262.53130030467764</v>
      </c>
      <c r="AR6" s="53">
        <v>267.03242768332751</v>
      </c>
      <c r="AS6" s="53">
        <v>270.33696043995076</v>
      </c>
      <c r="AT6" s="53">
        <v>257.64765762786448</v>
      </c>
      <c r="AU6" s="53">
        <v>269.54475031259022</v>
      </c>
      <c r="AV6" s="53">
        <v>289.7058482971417</v>
      </c>
      <c r="AW6" s="53">
        <v>300.25491574116251</v>
      </c>
      <c r="AX6" s="53">
        <v>239.06388292714144</v>
      </c>
      <c r="AY6" s="53">
        <v>225.01503608765984</v>
      </c>
      <c r="AZ6" s="53">
        <v>213.77968345263545</v>
      </c>
      <c r="BA6" s="1540">
        <v>221.78815704500892</v>
      </c>
      <c r="BB6" s="685">
        <v>209.58691979473363</v>
      </c>
      <c r="BC6" s="678">
        <v>0</v>
      </c>
      <c r="BD6" s="53">
        <v>0</v>
      </c>
      <c r="BE6" s="685">
        <v>0</v>
      </c>
      <c r="BF6" s="54"/>
      <c r="BG6" s="55"/>
    </row>
    <row r="7" spans="1:60" ht="15" customHeight="1">
      <c r="U7" s="880"/>
      <c r="V7" s="882" t="s">
        <v>295</v>
      </c>
      <c r="X7" s="1261"/>
      <c r="Y7" s="1263" t="s">
        <v>722</v>
      </c>
      <c r="Z7" s="56"/>
      <c r="AA7" s="56">
        <v>314.58958611099098</v>
      </c>
      <c r="AB7" s="56">
        <v>311.75045383607835</v>
      </c>
      <c r="AC7" s="56">
        <v>309.11483766443916</v>
      </c>
      <c r="AD7" s="56">
        <v>313.45265193144479</v>
      </c>
      <c r="AE7" s="56">
        <v>322.74464437650954</v>
      </c>
      <c r="AF7" s="56">
        <v>332.00839104333727</v>
      </c>
      <c r="AG7" s="56">
        <v>349.25238125691902</v>
      </c>
      <c r="AH7" s="56">
        <v>332.15075788589326</v>
      </c>
      <c r="AI7" s="56">
        <v>299.45721772045027</v>
      </c>
      <c r="AJ7" s="56">
        <v>286.73725132336494</v>
      </c>
      <c r="AK7" s="56">
        <v>311.37308301371263</v>
      </c>
      <c r="AL7" s="56">
        <v>316.34056831054755</v>
      </c>
      <c r="AM7" s="56">
        <v>334.30986634129385</v>
      </c>
      <c r="AN7" s="56">
        <v>347.1357267670947</v>
      </c>
      <c r="AO7" s="56">
        <v>362.59743067667915</v>
      </c>
      <c r="AP7" s="56">
        <v>364.28822937330051</v>
      </c>
      <c r="AQ7" s="56">
        <v>388.10330653570998</v>
      </c>
      <c r="AR7" s="56">
        <v>420.52476631458921</v>
      </c>
      <c r="AS7" s="56">
        <v>399.18969172582752</v>
      </c>
      <c r="AT7" s="56">
        <v>386.68425580052792</v>
      </c>
      <c r="AU7" s="56">
        <v>426.75612417705872</v>
      </c>
      <c r="AV7" s="56">
        <v>323.52418641729764</v>
      </c>
      <c r="AW7" s="56">
        <v>347.39701618254514</v>
      </c>
      <c r="AX7" s="56">
        <v>374.12237430169887</v>
      </c>
      <c r="AY7" s="56">
        <v>385.58307353204833</v>
      </c>
      <c r="AZ7" s="56">
        <v>369.40635640749588</v>
      </c>
      <c r="BA7" s="1541">
        <v>361.08353798923451</v>
      </c>
      <c r="BB7" s="686">
        <v>357.29841537349489</v>
      </c>
      <c r="BC7" s="679">
        <v>0</v>
      </c>
      <c r="BD7" s="56">
        <v>0</v>
      </c>
      <c r="BE7" s="686">
        <v>0</v>
      </c>
      <c r="BF7" s="57"/>
      <c r="BG7" s="58"/>
    </row>
    <row r="8" spans="1:60" ht="15" customHeight="1">
      <c r="U8" s="880"/>
      <c r="V8" s="882" t="s">
        <v>296</v>
      </c>
      <c r="X8" s="1261"/>
      <c r="Y8" s="1263" t="s">
        <v>723</v>
      </c>
      <c r="Z8" s="56"/>
      <c r="AA8" s="56">
        <v>291.2946957427028</v>
      </c>
      <c r="AB8" s="56">
        <v>298.55273741168014</v>
      </c>
      <c r="AC8" s="56">
        <v>302.27373864801666</v>
      </c>
      <c r="AD8" s="56">
        <v>298.6275303527201</v>
      </c>
      <c r="AE8" s="56">
        <v>302.09363718847942</v>
      </c>
      <c r="AF8" s="56">
        <v>308.90229793935401</v>
      </c>
      <c r="AG8" s="56">
        <v>315.69273642953448</v>
      </c>
      <c r="AH8" s="56">
        <v>318.67185663783135</v>
      </c>
      <c r="AI8" s="56">
        <v>313.82593966500019</v>
      </c>
      <c r="AJ8" s="56">
        <v>313.68653112882544</v>
      </c>
      <c r="AK8" s="56">
        <v>311.94112338105839</v>
      </c>
      <c r="AL8" s="56">
        <v>306.22594567696859</v>
      </c>
      <c r="AM8" s="56">
        <v>296.51900711158021</v>
      </c>
      <c r="AN8" s="56">
        <v>281.74890988034002</v>
      </c>
      <c r="AO8" s="56">
        <v>263.62726332590631</v>
      </c>
      <c r="AP8" s="56">
        <v>247.42029957305834</v>
      </c>
      <c r="AQ8" s="56">
        <v>232.48224522053604</v>
      </c>
      <c r="AR8" s="56">
        <v>219.14212208542816</v>
      </c>
      <c r="AS8" s="56">
        <v>199.94458493020142</v>
      </c>
      <c r="AT8" s="56">
        <v>186.61029872700988</v>
      </c>
      <c r="AU8" s="56">
        <v>177.96165068883997</v>
      </c>
      <c r="AV8" s="56">
        <v>169.90306705587915</v>
      </c>
      <c r="AW8" s="56">
        <v>163.96880376803847</v>
      </c>
      <c r="AX8" s="56">
        <v>155.70163390514196</v>
      </c>
      <c r="AY8" s="56">
        <v>147.86909374498401</v>
      </c>
      <c r="AZ8" s="56">
        <v>142.23842569965325</v>
      </c>
      <c r="BA8" s="1541">
        <v>137.8735717252232</v>
      </c>
      <c r="BB8" s="686">
        <v>133.83549525273671</v>
      </c>
      <c r="BC8" s="679">
        <v>0</v>
      </c>
      <c r="BD8" s="56">
        <v>0</v>
      </c>
      <c r="BE8" s="686">
        <v>0</v>
      </c>
      <c r="BF8" s="57"/>
      <c r="BG8" s="58"/>
    </row>
    <row r="9" spans="1:60" ht="15" customHeight="1">
      <c r="U9" s="880"/>
      <c r="V9" s="882" t="s">
        <v>297</v>
      </c>
      <c r="X9" s="1261"/>
      <c r="Y9" s="1263" t="s">
        <v>724</v>
      </c>
      <c r="Z9" s="101"/>
      <c r="AA9" s="101">
        <v>225.72347244829359</v>
      </c>
      <c r="AB9" s="101">
        <v>230.11049077503057</v>
      </c>
      <c r="AC9" s="101">
        <v>249.56373017182153</v>
      </c>
      <c r="AD9" s="101">
        <v>268.84458508553001</v>
      </c>
      <c r="AE9" s="101">
        <v>260.1928518725685</v>
      </c>
      <c r="AF9" s="101">
        <v>280.36957353116475</v>
      </c>
      <c r="AG9" s="101">
        <v>271.82011536839468</v>
      </c>
      <c r="AH9" s="101">
        <v>271.38031505203065</v>
      </c>
      <c r="AI9" s="101">
        <v>281.82837385390167</v>
      </c>
      <c r="AJ9" s="101">
        <v>292.71868867772707</v>
      </c>
      <c r="AK9" s="101">
        <v>314.50357914688925</v>
      </c>
      <c r="AL9" s="101">
        <v>320.77759839776633</v>
      </c>
      <c r="AM9" s="101">
        <v>329.83632958179152</v>
      </c>
      <c r="AN9" s="101">
        <v>329.73747522287653</v>
      </c>
      <c r="AO9" s="101">
        <v>420.00834526497101</v>
      </c>
      <c r="AP9" s="101">
        <v>492.799273737703</v>
      </c>
      <c r="AQ9" s="101">
        <v>514.73549673327955</v>
      </c>
      <c r="AR9" s="101">
        <v>502.07564874041896</v>
      </c>
      <c r="AS9" s="101">
        <v>483.64927900866331</v>
      </c>
      <c r="AT9" s="101">
        <v>422.87776566074518</v>
      </c>
      <c r="AU9" s="101">
        <v>451.48472265029193</v>
      </c>
      <c r="AV9" s="101">
        <v>248.22837059985255</v>
      </c>
      <c r="AW9" s="101">
        <v>236.55526458198844</v>
      </c>
      <c r="AX9" s="101">
        <v>220.57651081058856</v>
      </c>
      <c r="AY9" s="101">
        <v>206.89975282371367</v>
      </c>
      <c r="AZ9" s="101">
        <v>201.17056589348769</v>
      </c>
      <c r="BA9" s="1542">
        <v>203.40071052081049</v>
      </c>
      <c r="BB9" s="687">
        <v>214.59260265881289</v>
      </c>
      <c r="BC9" s="680">
        <v>0</v>
      </c>
      <c r="BD9" s="101">
        <v>0</v>
      </c>
      <c r="BE9" s="687">
        <v>0</v>
      </c>
      <c r="BF9" s="102"/>
      <c r="BG9" s="103"/>
    </row>
    <row r="10" spans="1:60" ht="15" customHeight="1" thickBot="1">
      <c r="U10" s="883"/>
      <c r="V10" s="884" t="s">
        <v>298</v>
      </c>
      <c r="X10" s="1264"/>
      <c r="Y10" s="1265" t="s">
        <v>725</v>
      </c>
      <c r="Z10" s="59"/>
      <c r="AA10" s="59" t="s">
        <v>1425</v>
      </c>
      <c r="AB10" s="59" t="s">
        <v>1425</v>
      </c>
      <c r="AC10" s="59" t="s">
        <v>1425</v>
      </c>
      <c r="AD10" s="59" t="s">
        <v>1425</v>
      </c>
      <c r="AE10" s="59" t="s">
        <v>1425</v>
      </c>
      <c r="AF10" s="59" t="s">
        <v>1425</v>
      </c>
      <c r="AG10" s="59" t="s">
        <v>1425</v>
      </c>
      <c r="AH10" s="59" t="s">
        <v>1425</v>
      </c>
      <c r="AI10" s="59" t="s">
        <v>1425</v>
      </c>
      <c r="AJ10" s="59" t="s">
        <v>1425</v>
      </c>
      <c r="AK10" s="59" t="s">
        <v>1425</v>
      </c>
      <c r="AL10" s="59" t="s">
        <v>1425</v>
      </c>
      <c r="AM10" s="59" t="s">
        <v>1425</v>
      </c>
      <c r="AN10" s="59" t="s">
        <v>1425</v>
      </c>
      <c r="AO10" s="59" t="s">
        <v>1425</v>
      </c>
      <c r="AP10" s="59" t="s">
        <v>1425</v>
      </c>
      <c r="AQ10" s="59" t="s">
        <v>1425</v>
      </c>
      <c r="AR10" s="59" t="s">
        <v>1425</v>
      </c>
      <c r="AS10" s="59" t="s">
        <v>1425</v>
      </c>
      <c r="AT10" s="59" t="s">
        <v>1425</v>
      </c>
      <c r="AU10" s="59" t="s">
        <v>1425</v>
      </c>
      <c r="AV10" s="59" t="s">
        <v>1425</v>
      </c>
      <c r="AW10" s="59" t="s">
        <v>1425</v>
      </c>
      <c r="AX10" s="59" t="s">
        <v>1425</v>
      </c>
      <c r="AY10" s="59" t="s">
        <v>1425</v>
      </c>
      <c r="AZ10" s="59" t="s">
        <v>1425</v>
      </c>
      <c r="BA10" s="1543" t="s">
        <v>1425</v>
      </c>
      <c r="BB10" s="688" t="s">
        <v>1425</v>
      </c>
      <c r="BC10" s="681">
        <v>0</v>
      </c>
      <c r="BD10" s="59">
        <v>0</v>
      </c>
      <c r="BE10" s="688">
        <v>0</v>
      </c>
      <c r="BF10" s="60"/>
      <c r="BG10" s="61"/>
    </row>
    <row r="11" spans="1:60" ht="15" customHeight="1">
      <c r="U11" s="878" t="s">
        <v>299</v>
      </c>
      <c r="V11" s="879"/>
      <c r="X11" s="1259" t="s">
        <v>726</v>
      </c>
      <c r="Y11" s="1260"/>
      <c r="Z11" s="50"/>
      <c r="AA11" s="50">
        <f>SUM(AA12:AA13)</f>
        <v>4973.1554413475014</v>
      </c>
      <c r="AB11" s="50">
        <f t="shared" ref="AB11:AX11" si="4">SUM(AB12:AB13)</f>
        <v>4469.1383713048381</v>
      </c>
      <c r="AC11" s="50">
        <f t="shared" si="4"/>
        <v>4004.6718473634091</v>
      </c>
      <c r="AD11" s="50">
        <f t="shared" si="4"/>
        <v>3365.4183093476786</v>
      </c>
      <c r="AE11" s="50">
        <f t="shared" si="4"/>
        <v>2936.957422793821</v>
      </c>
      <c r="AF11" s="50">
        <f t="shared" si="4"/>
        <v>2647.0529167297291</v>
      </c>
      <c r="AG11" s="50">
        <f t="shared" si="4"/>
        <v>2313.4316835402283</v>
      </c>
      <c r="AH11" s="50">
        <f t="shared" si="4"/>
        <v>2196.1781156648808</v>
      </c>
      <c r="AI11" s="50">
        <f t="shared" si="4"/>
        <v>2007.8789741506102</v>
      </c>
      <c r="AJ11" s="50">
        <f t="shared" si="4"/>
        <v>1953.6058277560687</v>
      </c>
      <c r="AK11" s="50">
        <f t="shared" si="4"/>
        <v>1835.7798583464601</v>
      </c>
      <c r="AL11" s="50">
        <f t="shared" si="4"/>
        <v>1600.2733170455842</v>
      </c>
      <c r="AM11" s="50">
        <f t="shared" si="4"/>
        <v>1057.9497834583499</v>
      </c>
      <c r="AN11" s="50">
        <f t="shared" si="4"/>
        <v>1017.6279370560251</v>
      </c>
      <c r="AO11" s="50">
        <f t="shared" si="4"/>
        <v>976.59735180134157</v>
      </c>
      <c r="AP11" s="50">
        <f t="shared" si="4"/>
        <v>976.43524050312931</v>
      </c>
      <c r="AQ11" s="50">
        <f t="shared" si="4"/>
        <v>982.40040188222656</v>
      </c>
      <c r="AR11" s="50">
        <f t="shared" si="4"/>
        <v>975.08173609407163</v>
      </c>
      <c r="AS11" s="50">
        <f t="shared" si="4"/>
        <v>946.85008535724864</v>
      </c>
      <c r="AT11" s="50">
        <f t="shared" si="4"/>
        <v>916.4375664455855</v>
      </c>
      <c r="AU11" s="50">
        <f t="shared" si="4"/>
        <v>884.73617762780941</v>
      </c>
      <c r="AV11" s="50">
        <f t="shared" si="4"/>
        <v>867.15454980722859</v>
      </c>
      <c r="AW11" s="50">
        <f t="shared" si="4"/>
        <v>850.54542635013172</v>
      </c>
      <c r="AX11" s="50">
        <f t="shared" si="4"/>
        <v>816.11876629291396</v>
      </c>
      <c r="AY11" s="50">
        <f>SUM(AY12:AY13)</f>
        <v>805.94049871084349</v>
      </c>
      <c r="AZ11" s="50">
        <f>SUM(AZ12:AZ13)</f>
        <v>787.40991011781227</v>
      </c>
      <c r="BA11" s="1539">
        <f>SUM(BA12:BA13)</f>
        <v>794.10893415442729</v>
      </c>
      <c r="BB11" s="684">
        <f t="shared" ref="BB11" si="5">SUM(BB12:BB13)</f>
        <v>800.96319759915968</v>
      </c>
      <c r="BC11" s="677">
        <f>SUM(BC12:BC13)</f>
        <v>0</v>
      </c>
      <c r="BD11" s="50">
        <f>SUM(BD12:BD13)</f>
        <v>0</v>
      </c>
      <c r="BE11" s="684">
        <f>SUM(BE12:BE13)</f>
        <v>0</v>
      </c>
      <c r="BF11" s="62"/>
      <c r="BG11" s="63"/>
      <c r="BH11" s="26"/>
    </row>
    <row r="12" spans="1:60" ht="15" customHeight="1">
      <c r="U12" s="880"/>
      <c r="V12" s="881" t="s">
        <v>1090</v>
      </c>
      <c r="X12" s="1261"/>
      <c r="Y12" s="1262" t="s">
        <v>727</v>
      </c>
      <c r="Z12" s="53"/>
      <c r="AA12" s="53">
        <v>4760.3760754791956</v>
      </c>
      <c r="AB12" s="53">
        <v>4242.7385553228814</v>
      </c>
      <c r="AC12" s="53">
        <v>3777.9904630555848</v>
      </c>
      <c r="AD12" s="53">
        <v>3131.2382538384632</v>
      </c>
      <c r="AE12" s="53">
        <v>2698.8636537678849</v>
      </c>
      <c r="AF12" s="53">
        <v>2394.101866210463</v>
      </c>
      <c r="AG12" s="53">
        <v>2059.8807582613108</v>
      </c>
      <c r="AH12" s="53">
        <v>1932.935877729793</v>
      </c>
      <c r="AI12" s="53">
        <v>1749.6470557037178</v>
      </c>
      <c r="AJ12" s="53">
        <v>1692.9931341363463</v>
      </c>
      <c r="AK12" s="53">
        <v>1562.9118419432491</v>
      </c>
      <c r="AL12" s="53">
        <v>1329.6607119077805</v>
      </c>
      <c r="AM12" s="53">
        <v>768.3639460477458</v>
      </c>
      <c r="AN12" s="53">
        <v>721.2153057843808</v>
      </c>
      <c r="AO12" s="53">
        <v>671.67518059929068</v>
      </c>
      <c r="AP12" s="53">
        <v>654.55413903998215</v>
      </c>
      <c r="AQ12" s="53">
        <v>643.81028993412042</v>
      </c>
      <c r="AR12" s="53">
        <v>609.359896898805</v>
      </c>
      <c r="AS12" s="53">
        <v>589.84578818320483</v>
      </c>
      <c r="AT12" s="53">
        <v>577.14478835775162</v>
      </c>
      <c r="AU12" s="53">
        <v>564.23549190941287</v>
      </c>
      <c r="AV12" s="53">
        <v>552.29972849751596</v>
      </c>
      <c r="AW12" s="53">
        <v>545.18866202420941</v>
      </c>
      <c r="AX12" s="53">
        <v>533.11762770033079</v>
      </c>
      <c r="AY12" s="53">
        <v>537.8990359028403</v>
      </c>
      <c r="AZ12" s="53">
        <v>520.81157413273775</v>
      </c>
      <c r="BA12" s="1540">
        <v>510.07802219525644</v>
      </c>
      <c r="BB12" s="685">
        <v>520.77845815824276</v>
      </c>
      <c r="BC12" s="678">
        <v>0</v>
      </c>
      <c r="BD12" s="53">
        <v>0</v>
      </c>
      <c r="BE12" s="685">
        <v>0</v>
      </c>
      <c r="BF12" s="64"/>
      <c r="BG12" s="65"/>
      <c r="BH12" s="26"/>
    </row>
    <row r="13" spans="1:60" ht="15" customHeight="1" thickBot="1">
      <c r="U13" s="883"/>
      <c r="V13" s="884" t="s">
        <v>300</v>
      </c>
      <c r="X13" s="1264"/>
      <c r="Y13" s="1265" t="s">
        <v>728</v>
      </c>
      <c r="Z13" s="59"/>
      <c r="AA13" s="59">
        <v>212.77936586830606</v>
      </c>
      <c r="AB13" s="59">
        <v>226.39981598195661</v>
      </c>
      <c r="AC13" s="59">
        <v>226.68138430782426</v>
      </c>
      <c r="AD13" s="59">
        <v>234.18005550921558</v>
      </c>
      <c r="AE13" s="59">
        <v>238.0937690259359</v>
      </c>
      <c r="AF13" s="59">
        <v>252.95105051926606</v>
      </c>
      <c r="AG13" s="59">
        <v>253.55092527891762</v>
      </c>
      <c r="AH13" s="59">
        <v>263.24223793508787</v>
      </c>
      <c r="AI13" s="59">
        <v>258.23191844689256</v>
      </c>
      <c r="AJ13" s="59">
        <v>260.61269361972251</v>
      </c>
      <c r="AK13" s="59">
        <v>272.86801640321107</v>
      </c>
      <c r="AL13" s="59">
        <v>270.61260513780365</v>
      </c>
      <c r="AM13" s="59">
        <v>289.58583741060397</v>
      </c>
      <c r="AN13" s="59">
        <v>296.41263127164427</v>
      </c>
      <c r="AO13" s="59">
        <v>304.92217120205095</v>
      </c>
      <c r="AP13" s="59">
        <v>321.8811014631471</v>
      </c>
      <c r="AQ13" s="59">
        <v>338.5901119481062</v>
      </c>
      <c r="AR13" s="59">
        <v>365.72183919526668</v>
      </c>
      <c r="AS13" s="59">
        <v>357.00429717404376</v>
      </c>
      <c r="AT13" s="59">
        <v>339.29277808783388</v>
      </c>
      <c r="AU13" s="59">
        <v>320.50068571839654</v>
      </c>
      <c r="AV13" s="59">
        <v>314.85482130971263</v>
      </c>
      <c r="AW13" s="59">
        <v>305.35676432592231</v>
      </c>
      <c r="AX13" s="59">
        <v>283.00113859258317</v>
      </c>
      <c r="AY13" s="59">
        <v>268.04146280800325</v>
      </c>
      <c r="AZ13" s="59">
        <v>266.59833598507453</v>
      </c>
      <c r="BA13" s="1543">
        <v>284.03091195917085</v>
      </c>
      <c r="BB13" s="688">
        <v>280.18473944091687</v>
      </c>
      <c r="BC13" s="681">
        <v>0</v>
      </c>
      <c r="BD13" s="59">
        <v>0</v>
      </c>
      <c r="BE13" s="688">
        <v>0</v>
      </c>
      <c r="BF13" s="60"/>
      <c r="BG13" s="61"/>
      <c r="BH13" s="26"/>
    </row>
    <row r="14" spans="1:60" ht="15" customHeight="1">
      <c r="U14" s="878" t="s">
        <v>1206</v>
      </c>
      <c r="V14" s="879"/>
      <c r="X14" s="1259" t="s">
        <v>1417</v>
      </c>
      <c r="Y14" s="1260"/>
      <c r="Z14" s="50"/>
      <c r="AA14" s="1792">
        <f>SUM(AA15:AA16)</f>
        <v>60.533688957800003</v>
      </c>
      <c r="AB14" s="1792">
        <f t="shared" ref="AB14:AX14" si="6">SUM(AB15:AB16)</f>
        <v>58.257360136800003</v>
      </c>
      <c r="AC14" s="1792">
        <f t="shared" si="6"/>
        <v>54.891544841200002</v>
      </c>
      <c r="AD14" s="1792">
        <f t="shared" si="6"/>
        <v>52.149962422400009</v>
      </c>
      <c r="AE14" s="1792">
        <f t="shared" si="6"/>
        <v>55.762489736599989</v>
      </c>
      <c r="AF14" s="1792">
        <f t="shared" si="6"/>
        <v>58.432232907199996</v>
      </c>
      <c r="AG14" s="1792">
        <f t="shared" si="6"/>
        <v>55.533115812799998</v>
      </c>
      <c r="AH14" s="1792">
        <f t="shared" si="6"/>
        <v>55.0172602986</v>
      </c>
      <c r="AI14" s="1792">
        <f t="shared" si="6"/>
        <v>52.613575124800001</v>
      </c>
      <c r="AJ14" s="1792">
        <f t="shared" si="6"/>
        <v>51.980534407600004</v>
      </c>
      <c r="AK14" s="1792">
        <f t="shared" si="6"/>
        <v>54.18914351099999</v>
      </c>
      <c r="AL14" s="1792">
        <f t="shared" si="6"/>
        <v>51.790044354200006</v>
      </c>
      <c r="AM14" s="1792">
        <f t="shared" si="6"/>
        <v>52.8732531924</v>
      </c>
      <c r="AN14" s="1792">
        <f t="shared" si="6"/>
        <v>50.183866741199999</v>
      </c>
      <c r="AO14" s="1792">
        <f t="shared" si="6"/>
        <v>53.674694951199996</v>
      </c>
      <c r="AP14" s="1792">
        <f t="shared" si="6"/>
        <v>53.792058405600002</v>
      </c>
      <c r="AQ14" s="1792">
        <f t="shared" si="6"/>
        <v>54.584801918800011</v>
      </c>
      <c r="AR14" s="1792">
        <f t="shared" si="6"/>
        <v>50.892792939000003</v>
      </c>
      <c r="AS14" s="1792">
        <f t="shared" si="6"/>
        <v>49.625457675</v>
      </c>
      <c r="AT14" s="1792">
        <f t="shared" si="6"/>
        <v>51.258287602199999</v>
      </c>
      <c r="AU14" s="1792">
        <f t="shared" si="6"/>
        <v>53.925703079999991</v>
      </c>
      <c r="AV14" s="1792">
        <f t="shared" si="6"/>
        <v>53.672004523999988</v>
      </c>
      <c r="AW14" s="1792">
        <f t="shared" si="6"/>
        <v>46.139193489999997</v>
      </c>
      <c r="AX14" s="1792">
        <f t="shared" si="6"/>
        <v>46.358037320000001</v>
      </c>
      <c r="AY14" s="1792">
        <f>SUM(AY15:AY16)</f>
        <v>42.906234251400001</v>
      </c>
      <c r="AZ14" s="1792">
        <f>SUM(AZ15:AZ16)</f>
        <v>48.474278537000004</v>
      </c>
      <c r="BA14" s="1793">
        <f>SUM(BA15:BA16)</f>
        <v>43.258913936000006</v>
      </c>
      <c r="BB14" s="1794">
        <f t="shared" ref="BB14" si="7">SUM(BB15:BB16)</f>
        <v>42.68726854608488</v>
      </c>
      <c r="BC14" s="677">
        <f>SUM(BC15:BC16)</f>
        <v>0</v>
      </c>
      <c r="BD14" s="50">
        <f>SUM(BD15:BD16)</f>
        <v>0</v>
      </c>
      <c r="BE14" s="684">
        <f>SUM(BE15:BE16)</f>
        <v>0</v>
      </c>
      <c r="BF14" s="62"/>
      <c r="BG14" s="63"/>
      <c r="BH14" s="26"/>
    </row>
    <row r="15" spans="1:60" ht="15" customHeight="1">
      <c r="U15" s="880"/>
      <c r="V15" s="881" t="s">
        <v>301</v>
      </c>
      <c r="X15" s="1261"/>
      <c r="Y15" s="1262" t="s">
        <v>729</v>
      </c>
      <c r="Z15" s="53"/>
      <c r="AA15" s="1795">
        <v>37.487365629800003</v>
      </c>
      <c r="AB15" s="1795">
        <v>36.4247218008</v>
      </c>
      <c r="AC15" s="1795">
        <v>33.744252041200006</v>
      </c>
      <c r="AD15" s="1795">
        <v>32.267633590400003</v>
      </c>
      <c r="AE15" s="1795">
        <v>34.986145544599992</v>
      </c>
      <c r="AF15" s="1795">
        <v>37.092999627199994</v>
      </c>
      <c r="AG15" s="1795">
        <v>33.845173284799998</v>
      </c>
      <c r="AH15" s="1795">
        <v>33.200734986599997</v>
      </c>
      <c r="AI15" s="1795">
        <v>33.391106132799997</v>
      </c>
      <c r="AJ15" s="1795">
        <v>32.832905095600005</v>
      </c>
      <c r="AK15" s="1795">
        <v>34.145019734999991</v>
      </c>
      <c r="AL15" s="1795">
        <v>32.928843714199999</v>
      </c>
      <c r="AM15" s="1795">
        <v>33.064761800399999</v>
      </c>
      <c r="AN15" s="1795">
        <v>30.538354549199997</v>
      </c>
      <c r="AO15" s="1795">
        <v>33.427745447199996</v>
      </c>
      <c r="AP15" s="1795">
        <v>33.690013221600005</v>
      </c>
      <c r="AQ15" s="1795">
        <v>34.157904254800002</v>
      </c>
      <c r="AR15" s="1795">
        <v>30.296770155000001</v>
      </c>
      <c r="AS15" s="1795">
        <v>31.739337482999996</v>
      </c>
      <c r="AT15" s="1795">
        <v>35.830739314200002</v>
      </c>
      <c r="AU15" s="1795">
        <v>36.228593831999994</v>
      </c>
      <c r="AV15" s="1795">
        <v>35.712523819999994</v>
      </c>
      <c r="AW15" s="1795">
        <v>28.144619410000001</v>
      </c>
      <c r="AX15" s="1795">
        <v>28.200713288000003</v>
      </c>
      <c r="AY15" s="1795">
        <v>25.223696651400001</v>
      </c>
      <c r="AZ15" s="1795">
        <v>31.787401865000003</v>
      </c>
      <c r="BA15" s="1796">
        <v>26.762141456000005</v>
      </c>
      <c r="BB15" s="1797">
        <v>25.255369282084878</v>
      </c>
      <c r="BC15" s="678">
        <v>0</v>
      </c>
      <c r="BD15" s="53">
        <v>0</v>
      </c>
      <c r="BE15" s="685">
        <v>0</v>
      </c>
      <c r="BF15" s="64"/>
      <c r="BG15" s="65"/>
      <c r="BH15" s="26"/>
    </row>
    <row r="16" spans="1:60" ht="15" customHeight="1" thickBot="1">
      <c r="U16" s="883"/>
      <c r="V16" s="884" t="s">
        <v>302</v>
      </c>
      <c r="X16" s="1264"/>
      <c r="Y16" s="1265" t="s">
        <v>730</v>
      </c>
      <c r="Z16" s="59"/>
      <c r="AA16" s="1789">
        <v>23.046323328</v>
      </c>
      <c r="AB16" s="1789">
        <v>21.832638336000002</v>
      </c>
      <c r="AC16" s="1789">
        <v>21.147292799999999</v>
      </c>
      <c r="AD16" s="1789">
        <v>19.882328832000002</v>
      </c>
      <c r="AE16" s="1789">
        <v>20.776344192</v>
      </c>
      <c r="AF16" s="1789">
        <v>21.339233280000002</v>
      </c>
      <c r="AG16" s="1789">
        <v>21.687942528000001</v>
      </c>
      <c r="AH16" s="1789">
        <v>21.816525312000003</v>
      </c>
      <c r="AI16" s="1789">
        <v>19.222468992000003</v>
      </c>
      <c r="AJ16" s="1789">
        <v>19.147629311999999</v>
      </c>
      <c r="AK16" s="1789">
        <v>20.044123775999999</v>
      </c>
      <c r="AL16" s="1789">
        <v>18.861200640000003</v>
      </c>
      <c r="AM16" s="1789">
        <v>19.808491392000001</v>
      </c>
      <c r="AN16" s="1789">
        <v>19.645512192000002</v>
      </c>
      <c r="AO16" s="1789">
        <v>20.246949504000003</v>
      </c>
      <c r="AP16" s="1789">
        <v>20.102045184000001</v>
      </c>
      <c r="AQ16" s="1789">
        <v>20.426897664000006</v>
      </c>
      <c r="AR16" s="1789">
        <v>20.596022784000002</v>
      </c>
      <c r="AS16" s="1789">
        <v>17.886120192000003</v>
      </c>
      <c r="AT16" s="1789">
        <v>15.427548288000001</v>
      </c>
      <c r="AU16" s="1789">
        <v>17.697109248</v>
      </c>
      <c r="AV16" s="1789">
        <v>17.959480703999997</v>
      </c>
      <c r="AW16" s="1789">
        <v>17.99457408</v>
      </c>
      <c r="AX16" s="1789">
        <v>18.157324031999998</v>
      </c>
      <c r="AY16" s="1789">
        <v>17.6825376</v>
      </c>
      <c r="AZ16" s="1789">
        <v>16.686876672</v>
      </c>
      <c r="BA16" s="1790">
        <v>16.496772480000001</v>
      </c>
      <c r="BB16" s="1791">
        <v>17.431899264000002</v>
      </c>
      <c r="BC16" s="681">
        <v>0</v>
      </c>
      <c r="BD16" s="59">
        <v>0</v>
      </c>
      <c r="BE16" s="688">
        <v>0</v>
      </c>
      <c r="BF16" s="60"/>
      <c r="BG16" s="61"/>
      <c r="BH16" s="26"/>
    </row>
    <row r="17" spans="3:61" ht="15" customHeight="1">
      <c r="U17" s="878" t="s">
        <v>303</v>
      </c>
      <c r="V17" s="879"/>
      <c r="X17" s="1259" t="s">
        <v>731</v>
      </c>
      <c r="Y17" s="1260"/>
      <c r="Z17" s="50"/>
      <c r="AA17" s="50">
        <f>SUM(AA18:AA21)</f>
        <v>25369.631179743785</v>
      </c>
      <c r="AB17" s="50">
        <f t="shared" ref="AB17:AX17" si="8">SUM(AB18:AB21)</f>
        <v>24812.049311873634</v>
      </c>
      <c r="AC17" s="50">
        <f t="shared" si="8"/>
        <v>26185.393494214615</v>
      </c>
      <c r="AD17" s="50">
        <f t="shared" si="8"/>
        <v>22920.315617574528</v>
      </c>
      <c r="AE17" s="50">
        <f t="shared" si="8"/>
        <v>26913.595960861534</v>
      </c>
      <c r="AF17" s="50">
        <f t="shared" si="8"/>
        <v>25960.960877404654</v>
      </c>
      <c r="AG17" s="50">
        <f t="shared" si="8"/>
        <v>25366.7427861781</v>
      </c>
      <c r="AH17" s="50">
        <f t="shared" si="8"/>
        <v>25130.212903785377</v>
      </c>
      <c r="AI17" s="50">
        <f t="shared" si="8"/>
        <v>23886.929704559941</v>
      </c>
      <c r="AJ17" s="50">
        <f t="shared" si="8"/>
        <v>24166.938660948254</v>
      </c>
      <c r="AK17" s="50">
        <f t="shared" si="8"/>
        <v>24584.270417756281</v>
      </c>
      <c r="AL17" s="50">
        <f t="shared" si="8"/>
        <v>24365.952159760589</v>
      </c>
      <c r="AM17" s="50">
        <f t="shared" si="8"/>
        <v>24518.644972235525</v>
      </c>
      <c r="AN17" s="50">
        <f t="shared" si="8"/>
        <v>23416.955152440863</v>
      </c>
      <c r="AO17" s="50">
        <f t="shared" si="8"/>
        <v>24710.548771397745</v>
      </c>
      <c r="AP17" s="50">
        <f t="shared" si="8"/>
        <v>24767.309643850676</v>
      </c>
      <c r="AQ17" s="50">
        <f t="shared" si="8"/>
        <v>24474.492832333493</v>
      </c>
      <c r="AR17" s="50">
        <f t="shared" si="8"/>
        <v>25073.669479203039</v>
      </c>
      <c r="AS17" s="50">
        <f t="shared" si="8"/>
        <v>25187.621007363749</v>
      </c>
      <c r="AT17" s="50">
        <f t="shared" si="8"/>
        <v>24753.926998051189</v>
      </c>
      <c r="AU17" s="50">
        <f t="shared" si="8"/>
        <v>25593.92483646093</v>
      </c>
      <c r="AV17" s="50">
        <f t="shared" si="8"/>
        <v>25185.144581404904</v>
      </c>
      <c r="AW17" s="50">
        <f t="shared" si="8"/>
        <v>24594.040489325613</v>
      </c>
      <c r="AX17" s="50">
        <f t="shared" si="8"/>
        <v>24568.671779054694</v>
      </c>
      <c r="AY17" s="50">
        <f t="shared" ref="AY17:BE17" si="9">SUM(AY18:AY21)</f>
        <v>24210.564588396028</v>
      </c>
      <c r="AZ17" s="50">
        <f t="shared" si="9"/>
        <v>23666.892181701776</v>
      </c>
      <c r="BA17" s="1539">
        <f t="shared" si="9"/>
        <v>23569.720531908617</v>
      </c>
      <c r="BB17" s="684">
        <f t="shared" si="9"/>
        <v>23299.556499155686</v>
      </c>
      <c r="BC17" s="677">
        <f t="shared" si="9"/>
        <v>0</v>
      </c>
      <c r="BD17" s="50">
        <f t="shared" si="9"/>
        <v>0</v>
      </c>
      <c r="BE17" s="684">
        <f t="shared" si="9"/>
        <v>0</v>
      </c>
      <c r="BF17" s="62"/>
      <c r="BG17" s="63"/>
    </row>
    <row r="18" spans="3:61" ht="15" customHeight="1">
      <c r="U18" s="880"/>
      <c r="V18" s="881" t="s">
        <v>304</v>
      </c>
      <c r="X18" s="1261"/>
      <c r="Y18" s="1262" t="s">
        <v>732</v>
      </c>
      <c r="Z18" s="53"/>
      <c r="AA18" s="53">
        <v>9351.0622129225485</v>
      </c>
      <c r="AB18" s="53">
        <v>9534.8448200825605</v>
      </c>
      <c r="AC18" s="53">
        <v>9600.0426674490118</v>
      </c>
      <c r="AD18" s="53">
        <v>9501.0219500813546</v>
      </c>
      <c r="AE18" s="53">
        <v>9358.5035811444632</v>
      </c>
      <c r="AF18" s="53">
        <v>9257.4403313209914</v>
      </c>
      <c r="AG18" s="53">
        <v>9165.902196412655</v>
      </c>
      <c r="AH18" s="53">
        <v>9131.4971923187331</v>
      </c>
      <c r="AI18" s="53">
        <v>9077.7020660576381</v>
      </c>
      <c r="AJ18" s="53">
        <v>9038.7280208082993</v>
      </c>
      <c r="AK18" s="53">
        <v>8935.2328762554243</v>
      </c>
      <c r="AL18" s="53">
        <v>8963.8282346254673</v>
      </c>
      <c r="AM18" s="53">
        <v>8879.330236604239</v>
      </c>
      <c r="AN18" s="53">
        <v>8761.2057582359321</v>
      </c>
      <c r="AO18" s="53">
        <v>8557.8627373073905</v>
      </c>
      <c r="AP18" s="53">
        <v>8519.9805427200099</v>
      </c>
      <c r="AQ18" s="53">
        <v>8458.389152175756</v>
      </c>
      <c r="AR18" s="53">
        <v>8473.5794695342174</v>
      </c>
      <c r="AS18" s="53">
        <v>8354.0971467386044</v>
      </c>
      <c r="AT18" s="53">
        <v>8242.3312109581257</v>
      </c>
      <c r="AU18" s="53">
        <v>7966.7489694233909</v>
      </c>
      <c r="AV18" s="53">
        <v>7924.4893310569441</v>
      </c>
      <c r="AW18" s="53">
        <v>7732.5575369244289</v>
      </c>
      <c r="AX18" s="53">
        <v>7524.9900790449401</v>
      </c>
      <c r="AY18" s="53">
        <v>7338.8551052697148</v>
      </c>
      <c r="AZ18" s="53">
        <v>7330.181716856684</v>
      </c>
      <c r="BA18" s="1540">
        <v>7274.6041642983828</v>
      </c>
      <c r="BB18" s="685">
        <v>7282.5774539689955</v>
      </c>
      <c r="BC18" s="678">
        <v>0</v>
      </c>
      <c r="BD18" s="53">
        <v>0</v>
      </c>
      <c r="BE18" s="685">
        <v>0</v>
      </c>
      <c r="BF18" s="64"/>
      <c r="BG18" s="65"/>
    </row>
    <row r="19" spans="3:61" ht="15" customHeight="1">
      <c r="U19" s="880"/>
      <c r="V19" s="882" t="s">
        <v>305</v>
      </c>
      <c r="X19" s="1261"/>
      <c r="Y19" s="1263" t="s">
        <v>733</v>
      </c>
      <c r="Z19" s="56"/>
      <c r="AA19" s="56">
        <v>3120.5483677380889</v>
      </c>
      <c r="AB19" s="56">
        <v>3146.5876790286761</v>
      </c>
      <c r="AC19" s="56">
        <v>3149.9866629765179</v>
      </c>
      <c r="AD19" s="56">
        <v>3081.9555815133808</v>
      </c>
      <c r="AE19" s="56">
        <v>3000.2345190294745</v>
      </c>
      <c r="AF19" s="56">
        <v>2988.0169955506972</v>
      </c>
      <c r="AG19" s="56">
        <v>2968.1835676425367</v>
      </c>
      <c r="AH19" s="56">
        <v>2933.1487985707827</v>
      </c>
      <c r="AI19" s="56">
        <v>2884.6757619214036</v>
      </c>
      <c r="AJ19" s="56">
        <v>2857.9592537745016</v>
      </c>
      <c r="AK19" s="56">
        <v>2804.3319090265277</v>
      </c>
      <c r="AL19" s="56">
        <v>2804.9200225842715</v>
      </c>
      <c r="AM19" s="56">
        <v>2808.1223882650652</v>
      </c>
      <c r="AN19" s="56">
        <v>2779.4278933258679</v>
      </c>
      <c r="AO19" s="56">
        <v>2724.7149123061272</v>
      </c>
      <c r="AP19" s="56">
        <v>2717.1323161592131</v>
      </c>
      <c r="AQ19" s="56">
        <v>2666.5618802473546</v>
      </c>
      <c r="AR19" s="56">
        <v>2629.6961236759835</v>
      </c>
      <c r="AS19" s="56">
        <v>2598.9110339303525</v>
      </c>
      <c r="AT19" s="56">
        <v>2573.2689862404095</v>
      </c>
      <c r="AU19" s="56">
        <v>2513.0669817527541</v>
      </c>
      <c r="AV19" s="56">
        <v>2507.9754289362954</v>
      </c>
      <c r="AW19" s="56">
        <v>2465.3659266351247</v>
      </c>
      <c r="AX19" s="56">
        <v>2406.1598481773922</v>
      </c>
      <c r="AY19" s="56">
        <v>2364.2224304116426</v>
      </c>
      <c r="AZ19" s="56">
        <v>2361.8378367192699</v>
      </c>
      <c r="BA19" s="1541">
        <v>2321.3533305218712</v>
      </c>
      <c r="BB19" s="686">
        <v>2322.9610271611223</v>
      </c>
      <c r="BC19" s="679">
        <v>0</v>
      </c>
      <c r="BD19" s="56">
        <v>0</v>
      </c>
      <c r="BE19" s="686">
        <v>0</v>
      </c>
      <c r="BF19" s="57"/>
      <c r="BG19" s="58"/>
    </row>
    <row r="20" spans="3:61" ht="15" customHeight="1">
      <c r="U20" s="880"/>
      <c r="V20" s="882" t="s">
        <v>306</v>
      </c>
      <c r="X20" s="1261"/>
      <c r="Y20" s="1263" t="s">
        <v>734</v>
      </c>
      <c r="Z20" s="56"/>
      <c r="AA20" s="56">
        <v>12770.994522515803</v>
      </c>
      <c r="AB20" s="56">
        <v>12013.328481008613</v>
      </c>
      <c r="AC20" s="56">
        <v>13313.978770736812</v>
      </c>
      <c r="AD20" s="56">
        <v>10227.052307269531</v>
      </c>
      <c r="AE20" s="56">
        <v>14439.200069535591</v>
      </c>
      <c r="AF20" s="56">
        <v>13604.557775115765</v>
      </c>
      <c r="AG20" s="56">
        <v>13124.401777394804</v>
      </c>
      <c r="AH20" s="56">
        <v>12960.423305166409</v>
      </c>
      <c r="AI20" s="56">
        <v>11824.135428285743</v>
      </c>
      <c r="AJ20" s="56">
        <v>12171.672566967885</v>
      </c>
      <c r="AK20" s="56">
        <v>12748.795722042383</v>
      </c>
      <c r="AL20" s="56">
        <v>12502.024116637198</v>
      </c>
      <c r="AM20" s="56">
        <v>12738.858822469327</v>
      </c>
      <c r="AN20" s="56">
        <v>11788.472788524277</v>
      </c>
      <c r="AO20" s="56">
        <v>13343.595704906602</v>
      </c>
      <c r="AP20" s="56">
        <v>13444.517436179432</v>
      </c>
      <c r="AQ20" s="56">
        <v>13266.423309255248</v>
      </c>
      <c r="AR20" s="56">
        <v>13889.595326446977</v>
      </c>
      <c r="AS20" s="56">
        <v>14156.765959574852</v>
      </c>
      <c r="AT20" s="56">
        <v>13862.764252315195</v>
      </c>
      <c r="AU20" s="56">
        <v>15040.58836186083</v>
      </c>
      <c r="AV20" s="56">
        <v>14679.929010844349</v>
      </c>
      <c r="AW20" s="56">
        <v>14325.283582237054</v>
      </c>
      <c r="AX20" s="56">
        <v>14565.41208039487</v>
      </c>
      <c r="AY20" s="56">
        <v>14437.40920264647</v>
      </c>
      <c r="AZ20" s="56">
        <v>13907.775259086531</v>
      </c>
      <c r="BA20" s="1541">
        <v>13906.65472185721</v>
      </c>
      <c r="BB20" s="686">
        <v>13627.043516304513</v>
      </c>
      <c r="BC20" s="679">
        <v>0</v>
      </c>
      <c r="BD20" s="56">
        <v>0</v>
      </c>
      <c r="BE20" s="686">
        <v>0</v>
      </c>
      <c r="BF20" s="57"/>
      <c r="BG20" s="58"/>
    </row>
    <row r="21" spans="3:61" ht="15" customHeight="1" thickBot="1">
      <c r="U21" s="883"/>
      <c r="V21" s="884" t="s">
        <v>307</v>
      </c>
      <c r="X21" s="1264"/>
      <c r="Y21" s="1265" t="s">
        <v>735</v>
      </c>
      <c r="Z21" s="59"/>
      <c r="AA21" s="59">
        <v>127.02607656734506</v>
      </c>
      <c r="AB21" s="59">
        <v>117.2883317537857</v>
      </c>
      <c r="AC21" s="59">
        <v>121.38539305227576</v>
      </c>
      <c r="AD21" s="59">
        <v>110.28577871026144</v>
      </c>
      <c r="AE21" s="59">
        <v>115.65779115200267</v>
      </c>
      <c r="AF21" s="59">
        <v>110.94577541719921</v>
      </c>
      <c r="AG21" s="59">
        <v>108.25524472810369</v>
      </c>
      <c r="AH21" s="59">
        <v>105.14360772945236</v>
      </c>
      <c r="AI21" s="59">
        <v>100.41644829515634</v>
      </c>
      <c r="AJ21" s="1789">
        <v>98.578819397569134</v>
      </c>
      <c r="AK21" s="1789">
        <v>95.909910431942279</v>
      </c>
      <c r="AL21" s="1789">
        <v>95.179785913654655</v>
      </c>
      <c r="AM21" s="1789">
        <v>92.333524896895611</v>
      </c>
      <c r="AN21" s="1789">
        <v>87.848712354784169</v>
      </c>
      <c r="AO21" s="1789">
        <v>84.375416877626478</v>
      </c>
      <c r="AP21" s="1789">
        <v>85.679348792023248</v>
      </c>
      <c r="AQ21" s="1789">
        <v>83.118490655135631</v>
      </c>
      <c r="AR21" s="1789">
        <v>80.798559545860741</v>
      </c>
      <c r="AS21" s="1789">
        <v>77.846867119940242</v>
      </c>
      <c r="AT21" s="1789">
        <v>75.562548537459591</v>
      </c>
      <c r="AU21" s="1789">
        <v>73.520523423953904</v>
      </c>
      <c r="AV21" s="1789">
        <v>72.750810567316293</v>
      </c>
      <c r="AW21" s="1789">
        <v>70.833443529005351</v>
      </c>
      <c r="AX21" s="1789">
        <v>72.10977143749335</v>
      </c>
      <c r="AY21" s="1789">
        <v>70.077850068201755</v>
      </c>
      <c r="AZ21" s="1789">
        <v>67.097369039291351</v>
      </c>
      <c r="BA21" s="1790">
        <v>67.108315231150272</v>
      </c>
      <c r="BB21" s="1791">
        <v>66.974501721056043</v>
      </c>
      <c r="BC21" s="681">
        <v>0</v>
      </c>
      <c r="BD21" s="59">
        <v>0</v>
      </c>
      <c r="BE21" s="688">
        <v>0</v>
      </c>
      <c r="BF21" s="60"/>
      <c r="BG21" s="61"/>
    </row>
    <row r="22" spans="3:61" ht="15" customHeight="1">
      <c r="U22" s="885" t="s">
        <v>308</v>
      </c>
      <c r="V22" s="48"/>
      <c r="X22" s="1266" t="s">
        <v>736</v>
      </c>
      <c r="Y22" s="1267"/>
      <c r="Z22" s="13"/>
      <c r="AA22" s="13">
        <f>SUM(AA23:AA27)</f>
        <v>12652.368364672257</v>
      </c>
      <c r="AB22" s="13">
        <f t="shared" ref="AB22:AX22" si="10">SUM(AB23:AB27)</f>
        <v>12559.052153617145</v>
      </c>
      <c r="AC22" s="13">
        <f t="shared" si="10"/>
        <v>12524.466393303956</v>
      </c>
      <c r="AD22" s="13">
        <f t="shared" si="10"/>
        <v>12324.224127746505</v>
      </c>
      <c r="AE22" s="13">
        <f t="shared" si="10"/>
        <v>12151.799951367371</v>
      </c>
      <c r="AF22" s="13">
        <f t="shared" si="10"/>
        <v>11877.48753750683</v>
      </c>
      <c r="AG22" s="13">
        <f t="shared" si="10"/>
        <v>11604.408929640489</v>
      </c>
      <c r="AH22" s="13">
        <f t="shared" si="10"/>
        <v>11291.352871807341</v>
      </c>
      <c r="AI22" s="13">
        <f t="shared" si="10"/>
        <v>10916.391064536587</v>
      </c>
      <c r="AJ22" s="13">
        <f t="shared" si="10"/>
        <v>10583.632753590491</v>
      </c>
      <c r="AK22" s="13">
        <f t="shared" si="10"/>
        <v>10275.474152946868</v>
      </c>
      <c r="AL22" s="13">
        <f t="shared" si="10"/>
        <v>9899.6080864016021</v>
      </c>
      <c r="AM22" s="13">
        <f t="shared" si="10"/>
        <v>9546.4785370988429</v>
      </c>
      <c r="AN22" s="13">
        <f t="shared" si="10"/>
        <v>9219.5040588444481</v>
      </c>
      <c r="AO22" s="13">
        <f t="shared" si="10"/>
        <v>8852.8161320570234</v>
      </c>
      <c r="AP22" s="13">
        <f t="shared" si="10"/>
        <v>8515.0618312459537</v>
      </c>
      <c r="AQ22" s="13">
        <f t="shared" si="10"/>
        <v>8129.8626731497634</v>
      </c>
      <c r="AR22" s="13">
        <f t="shared" si="10"/>
        <v>7770.0208985481531</v>
      </c>
      <c r="AS22" s="13">
        <f t="shared" si="10"/>
        <v>7410.4682146233845</v>
      </c>
      <c r="AT22" s="13">
        <f t="shared" si="10"/>
        <v>7009.2594941929119</v>
      </c>
      <c r="AU22" s="13">
        <f t="shared" si="10"/>
        <v>6638.6554228078558</v>
      </c>
      <c r="AV22" s="13">
        <f t="shared" si="10"/>
        <v>6363.7219618709978</v>
      </c>
      <c r="AW22" s="13">
        <f t="shared" si="10"/>
        <v>6103.9842057072456</v>
      </c>
      <c r="AX22" s="13">
        <f t="shared" si="10"/>
        <v>5867.1212964477718</v>
      </c>
      <c r="AY22" s="13">
        <f>SUM(AY23:AY27)</f>
        <v>5629.8272431433088</v>
      </c>
      <c r="AZ22" s="13">
        <f>SUM(AZ23:AZ27)</f>
        <v>5401.0501008175306</v>
      </c>
      <c r="BA22" s="1544">
        <f>SUM(BA23:BA27)</f>
        <v>5172.8219585737152</v>
      </c>
      <c r="BB22" s="689">
        <f t="shared" ref="BB22" si="11">SUM(BB23:BB27)</f>
        <v>5005.8544232205459</v>
      </c>
      <c r="BC22" s="682">
        <f>SUM(BC23:BC27)</f>
        <v>0</v>
      </c>
      <c r="BD22" s="13">
        <f>SUM(BD23:BD27)</f>
        <v>0</v>
      </c>
      <c r="BE22" s="689">
        <f>SUM(BE23:BE27)</f>
        <v>0</v>
      </c>
      <c r="BF22" s="49"/>
      <c r="BG22" s="63"/>
    </row>
    <row r="23" spans="3:61" ht="15" customHeight="1">
      <c r="U23" s="880"/>
      <c r="V23" s="881" t="s">
        <v>1409</v>
      </c>
      <c r="X23" s="1261"/>
      <c r="Y23" s="1268" t="s">
        <v>737</v>
      </c>
      <c r="Z23" s="53"/>
      <c r="AA23" s="53">
        <v>9570.418422049117</v>
      </c>
      <c r="AB23" s="53">
        <v>9501.9503127663029</v>
      </c>
      <c r="AC23" s="53">
        <v>9490.4650056065984</v>
      </c>
      <c r="AD23" s="53">
        <v>9341.4807297963871</v>
      </c>
      <c r="AE23" s="53">
        <v>9227.4418038653075</v>
      </c>
      <c r="AF23" s="53">
        <v>8984.5952241290361</v>
      </c>
      <c r="AG23" s="53">
        <v>8749.6366526929542</v>
      </c>
      <c r="AH23" s="53">
        <v>8475.7741119073125</v>
      </c>
      <c r="AI23" s="53">
        <v>8157.4854710255477</v>
      </c>
      <c r="AJ23" s="53">
        <v>7853.9025942401922</v>
      </c>
      <c r="AK23" s="53">
        <v>7570.3220517353684</v>
      </c>
      <c r="AL23" s="53">
        <v>7292.0102437593796</v>
      </c>
      <c r="AM23" s="53">
        <v>7006.7953178812222</v>
      </c>
      <c r="AN23" s="53">
        <v>6711.6228968248479</v>
      </c>
      <c r="AO23" s="53">
        <v>6394.5592158312011</v>
      </c>
      <c r="AP23" s="53">
        <v>6090.3780518772937</v>
      </c>
      <c r="AQ23" s="53">
        <v>5776.2286183612869</v>
      </c>
      <c r="AR23" s="53">
        <v>5481.9014347965049</v>
      </c>
      <c r="AS23" s="53">
        <v>5140.8240600562958</v>
      </c>
      <c r="AT23" s="53">
        <v>4835.1724374795676</v>
      </c>
      <c r="AU23" s="53">
        <v>4520.9897631226804</v>
      </c>
      <c r="AV23" s="53">
        <v>4271.8415090933231</v>
      </c>
      <c r="AW23" s="53">
        <v>4058.3360466648101</v>
      </c>
      <c r="AX23" s="53">
        <v>3855.0379478196246</v>
      </c>
      <c r="AY23" s="53">
        <v>3634.5859283400514</v>
      </c>
      <c r="AZ23" s="53">
        <v>3439.6960891287977</v>
      </c>
      <c r="BA23" s="1540">
        <v>3241.9464069203941</v>
      </c>
      <c r="BB23" s="685">
        <v>3080.6605498078748</v>
      </c>
      <c r="BC23" s="678">
        <v>0</v>
      </c>
      <c r="BD23" s="53">
        <v>0</v>
      </c>
      <c r="BE23" s="685">
        <v>0</v>
      </c>
      <c r="BF23" s="886"/>
      <c r="BG23" s="1443"/>
    </row>
    <row r="24" spans="3:61" ht="15" customHeight="1">
      <c r="U24" s="880"/>
      <c r="V24" s="882" t="s">
        <v>309</v>
      </c>
      <c r="X24" s="1261"/>
      <c r="Y24" s="1269" t="s">
        <v>738</v>
      </c>
      <c r="Z24" s="56"/>
      <c r="AA24" s="1786">
        <v>53.992371516383855</v>
      </c>
      <c r="AB24" s="1786">
        <v>53.382070969523696</v>
      </c>
      <c r="AC24" s="1786">
        <v>53.497660306526903</v>
      </c>
      <c r="AD24" s="1786">
        <v>53.627538794303021</v>
      </c>
      <c r="AE24" s="1786">
        <v>53.353492667977896</v>
      </c>
      <c r="AF24" s="1786">
        <v>53.474962814193574</v>
      </c>
      <c r="AG24" s="1786">
        <v>53.609067248571442</v>
      </c>
      <c r="AH24" s="1786">
        <v>53.863034648571443</v>
      </c>
      <c r="AI24" s="1786">
        <v>53.587421147571433</v>
      </c>
      <c r="AJ24" s="1786">
        <v>53.798324339571437</v>
      </c>
      <c r="AK24" s="1786">
        <v>54.07587766757144</v>
      </c>
      <c r="AL24" s="1786">
        <v>54.569825993571428</v>
      </c>
      <c r="AM24" s="1786">
        <v>69.223799540142863</v>
      </c>
      <c r="AN24" s="1786">
        <v>81.381470233000002</v>
      </c>
      <c r="AO24" s="1786">
        <v>84.019971568571421</v>
      </c>
      <c r="AP24" s="1786">
        <v>95.431523479028556</v>
      </c>
      <c r="AQ24" s="1786">
        <v>98.516890267862863</v>
      </c>
      <c r="AR24" s="1786">
        <v>95.160403156011441</v>
      </c>
      <c r="AS24" s="56">
        <v>106.95070229662286</v>
      </c>
      <c r="AT24" s="56">
        <v>106.0598991570473</v>
      </c>
      <c r="AU24" s="1786">
        <v>92.632009691413586</v>
      </c>
      <c r="AV24" s="56">
        <v>102.33876290744008</v>
      </c>
      <c r="AW24" s="56">
        <v>101.29903328799999</v>
      </c>
      <c r="AX24" s="56">
        <v>100.21113991977144</v>
      </c>
      <c r="AY24" s="56">
        <v>99.890578236701728</v>
      </c>
      <c r="AZ24" s="56">
        <v>101.79478344057142</v>
      </c>
      <c r="BA24" s="1541">
        <v>103.12246266945746</v>
      </c>
      <c r="BB24" s="686">
        <v>103.3275753247451</v>
      </c>
      <c r="BC24" s="679">
        <v>0</v>
      </c>
      <c r="BD24" s="56">
        <v>0</v>
      </c>
      <c r="BE24" s="686">
        <v>0</v>
      </c>
      <c r="BF24" s="57"/>
      <c r="BG24" s="58"/>
    </row>
    <row r="25" spans="3:61" ht="42.75">
      <c r="U25" s="880"/>
      <c r="V25" s="846" t="s">
        <v>1331</v>
      </c>
      <c r="X25" s="1261"/>
      <c r="Y25" s="1782" t="s">
        <v>1332</v>
      </c>
      <c r="Z25" s="56"/>
      <c r="AA25" s="1786">
        <v>27.784803268632118</v>
      </c>
      <c r="AB25" s="1786">
        <v>27.309564991198048</v>
      </c>
      <c r="AC25" s="1786">
        <v>27.726949702251748</v>
      </c>
      <c r="AD25" s="1786">
        <v>27.637429559917415</v>
      </c>
      <c r="AE25" s="1786">
        <v>28.985316002172695</v>
      </c>
      <c r="AF25" s="1786">
        <v>29.436139662832055</v>
      </c>
      <c r="AG25" s="1786">
        <v>29.877582887974334</v>
      </c>
      <c r="AH25" s="1786">
        <v>24.96115032293746</v>
      </c>
      <c r="AI25" s="1786">
        <v>23.796523930134271</v>
      </c>
      <c r="AJ25" s="1786">
        <v>23.620583364692145</v>
      </c>
      <c r="AK25" s="1786">
        <v>20.566847215302118</v>
      </c>
      <c r="AL25" s="1786">
        <v>16.631338920581943</v>
      </c>
      <c r="AM25" s="1786">
        <v>24.155782280904418</v>
      </c>
      <c r="AN25" s="1786">
        <v>20.812754172302935</v>
      </c>
      <c r="AO25" s="1786">
        <v>18.86443751674831</v>
      </c>
      <c r="AP25" s="1786">
        <v>17.548175968141493</v>
      </c>
      <c r="AQ25" s="1786">
        <v>16.231800570359521</v>
      </c>
      <c r="AR25" s="1786">
        <v>15.027229068311652</v>
      </c>
      <c r="AS25" s="1786">
        <v>14.226955034858072</v>
      </c>
      <c r="AT25" s="1786">
        <v>12.656106388786867</v>
      </c>
      <c r="AU25" s="1786">
        <v>11.549436245229293</v>
      </c>
      <c r="AV25" s="1786">
        <v>10.687751726527436</v>
      </c>
      <c r="AW25" s="1786">
        <v>11.258526789582762</v>
      </c>
      <c r="AX25" s="1786">
        <v>11.883124156409618</v>
      </c>
      <c r="AY25" s="1786">
        <v>10.266080021122686</v>
      </c>
      <c r="AZ25" s="1786">
        <v>10.209089948805357</v>
      </c>
      <c r="BA25" s="1787">
        <v>9.3658313886783677</v>
      </c>
      <c r="BB25" s="1788">
        <v>9.5758028576355034</v>
      </c>
      <c r="BC25" s="679">
        <v>0</v>
      </c>
      <c r="BD25" s="56">
        <v>0</v>
      </c>
      <c r="BE25" s="686">
        <v>0</v>
      </c>
      <c r="BF25" s="886"/>
      <c r="BG25" s="1443"/>
      <c r="BI25" s="107"/>
    </row>
    <row r="26" spans="3:61" ht="15" customHeight="1">
      <c r="U26" s="880"/>
      <c r="V26" s="824" t="s">
        <v>1335</v>
      </c>
      <c r="X26" s="1261"/>
      <c r="Y26" s="1270" t="s">
        <v>739</v>
      </c>
      <c r="Z26" s="150"/>
      <c r="AA26" s="56">
        <v>2941.5458337535279</v>
      </c>
      <c r="AB26" s="56">
        <v>2917.2476766023669</v>
      </c>
      <c r="AC26" s="56">
        <v>2893.620894270824</v>
      </c>
      <c r="AD26" s="56">
        <v>2842.2194026926272</v>
      </c>
      <c r="AE26" s="56">
        <v>2782.6016514976332</v>
      </c>
      <c r="AF26" s="56">
        <v>2750.027633149411</v>
      </c>
      <c r="AG26" s="56">
        <v>2711.267629324544</v>
      </c>
      <c r="AH26" s="56">
        <v>2676.4734624834155</v>
      </c>
      <c r="AI26" s="56">
        <v>2624.6080734319721</v>
      </c>
      <c r="AJ26" s="56">
        <v>2591.5104794683211</v>
      </c>
      <c r="AK26" s="56">
        <v>2556.1417376866721</v>
      </c>
      <c r="AL26" s="56">
        <v>2477.9682049035623</v>
      </c>
      <c r="AM26" s="56">
        <v>2395.8444122244746</v>
      </c>
      <c r="AN26" s="56">
        <v>2333.1280975372556</v>
      </c>
      <c r="AO26" s="56">
        <v>2278.6331962361123</v>
      </c>
      <c r="AP26" s="56">
        <v>2230.2394591746961</v>
      </c>
      <c r="AQ26" s="56">
        <v>2152.7234387873909</v>
      </c>
      <c r="AR26" s="56">
        <v>2085.9626701509501</v>
      </c>
      <c r="AS26" s="56">
        <v>2038.0043346907541</v>
      </c>
      <c r="AT26" s="56">
        <v>1940.0809614698137</v>
      </c>
      <c r="AU26" s="56">
        <v>1899.0079859856685</v>
      </c>
      <c r="AV26" s="56">
        <v>1859.1982885629263</v>
      </c>
      <c r="AW26" s="56">
        <v>1811.0672499418147</v>
      </c>
      <c r="AX26" s="56">
        <v>1770.7586080674921</v>
      </c>
      <c r="AY26" s="56">
        <v>1743.0815429522586</v>
      </c>
      <c r="AZ26" s="56">
        <v>1714.3537298030253</v>
      </c>
      <c r="BA26" s="1541">
        <v>1684.6323704887329</v>
      </c>
      <c r="BB26" s="686">
        <v>1673.3334574112771</v>
      </c>
      <c r="BC26" s="679">
        <v>0</v>
      </c>
      <c r="BD26" s="56">
        <v>0</v>
      </c>
      <c r="BE26" s="686">
        <v>0</v>
      </c>
      <c r="BF26" s="57"/>
      <c r="BG26" s="58"/>
    </row>
    <row r="27" spans="3:61" ht="15" customHeight="1" thickBot="1">
      <c r="U27" s="887"/>
      <c r="V27" s="888" t="s">
        <v>310</v>
      </c>
      <c r="X27" s="1271"/>
      <c r="Y27" s="1272" t="s">
        <v>740</v>
      </c>
      <c r="Z27" s="207"/>
      <c r="AA27" s="1345">
        <v>58.626934084596428</v>
      </c>
      <c r="AB27" s="1345">
        <v>59.162528287756629</v>
      </c>
      <c r="AC27" s="1345">
        <v>59.155883417755859</v>
      </c>
      <c r="AD27" s="1345">
        <v>59.259026903271071</v>
      </c>
      <c r="AE27" s="1345">
        <v>59.41768733427967</v>
      </c>
      <c r="AF27" s="1345">
        <v>59.953577751354949</v>
      </c>
      <c r="AG27" s="1345">
        <v>60.017997486444173</v>
      </c>
      <c r="AH27" s="1345">
        <v>60.281112445105457</v>
      </c>
      <c r="AI27" s="1345">
        <v>56.91357500136376</v>
      </c>
      <c r="AJ27" s="1345">
        <v>60.800772177715089</v>
      </c>
      <c r="AK27" s="1345">
        <v>74.367638641955253</v>
      </c>
      <c r="AL27" s="1345">
        <v>58.428472824508134</v>
      </c>
      <c r="AM27" s="1345">
        <v>50.45922517209894</v>
      </c>
      <c r="AN27" s="1345">
        <v>72.558840077041296</v>
      </c>
      <c r="AO27" s="1345">
        <v>76.739310904388915</v>
      </c>
      <c r="AP27" s="1345">
        <v>81.464620746794381</v>
      </c>
      <c r="AQ27" s="1345">
        <v>86.161925162864748</v>
      </c>
      <c r="AR27" s="1345">
        <v>91.969161376375283</v>
      </c>
      <c r="AS27" s="1545">
        <v>110.4621625448536</v>
      </c>
      <c r="AT27" s="1545">
        <v>115.29008969769671</v>
      </c>
      <c r="AU27" s="1545">
        <v>114.4762277628645</v>
      </c>
      <c r="AV27" s="1545">
        <v>119.65564958078103</v>
      </c>
      <c r="AW27" s="1545">
        <v>122.02334902303846</v>
      </c>
      <c r="AX27" s="1545">
        <v>129.23047648447391</v>
      </c>
      <c r="AY27" s="1545">
        <v>142.00311359317382</v>
      </c>
      <c r="AZ27" s="1545">
        <v>134.99640849633133</v>
      </c>
      <c r="BA27" s="1545">
        <v>133.75488710645189</v>
      </c>
      <c r="BB27" s="690">
        <v>138.95703781901355</v>
      </c>
      <c r="BC27" s="1547">
        <v>0</v>
      </c>
      <c r="BD27" s="148">
        <v>0</v>
      </c>
      <c r="BE27" s="690">
        <v>0</v>
      </c>
      <c r="BF27" s="145"/>
      <c r="BG27" s="1444"/>
      <c r="BI27" s="1616"/>
    </row>
    <row r="28" spans="3:61" ht="15" customHeight="1" thickTop="1" thickBot="1">
      <c r="C28" s="435"/>
      <c r="D28" s="435"/>
      <c r="E28" s="435"/>
      <c r="F28" s="435"/>
      <c r="G28" s="435"/>
      <c r="H28" s="435"/>
      <c r="I28" s="435"/>
      <c r="J28" s="435"/>
      <c r="K28" s="435"/>
      <c r="L28" s="435"/>
      <c r="U28" s="889" t="s">
        <v>59</v>
      </c>
      <c r="V28" s="890"/>
      <c r="X28" s="1273" t="s">
        <v>5</v>
      </c>
      <c r="Y28" s="1274"/>
      <c r="Z28" s="67"/>
      <c r="AA28" s="67">
        <f>SUM(AA5,AA11,AA14,AA17,AA22)</f>
        <v>44346.645520021179</v>
      </c>
      <c r="AB28" s="67">
        <f t="shared" ref="AB28:AX28" si="12">SUM(AB5,AB11,AB14,AB17,AB22)</f>
        <v>43184.488083340257</v>
      </c>
      <c r="AC28" s="67">
        <f t="shared" si="12"/>
        <v>44044.231903064909</v>
      </c>
      <c r="AD28" s="67">
        <f t="shared" si="12"/>
        <v>39954.974160233112</v>
      </c>
      <c r="AE28" s="67">
        <f t="shared" si="12"/>
        <v>43345.754411071932</v>
      </c>
      <c r="AF28" s="67">
        <f t="shared" si="12"/>
        <v>41865.409074238181</v>
      </c>
      <c r="AG28" s="67">
        <f t="shared" si="12"/>
        <v>40669.697131570407</v>
      </c>
      <c r="AH28" s="67">
        <f t="shared" si="12"/>
        <v>39925.00585868847</v>
      </c>
      <c r="AI28" s="67">
        <f t="shared" si="12"/>
        <v>38068.106686099491</v>
      </c>
      <c r="AJ28" s="67">
        <f t="shared" si="12"/>
        <v>37955.415384151915</v>
      </c>
      <c r="AK28" s="67">
        <f t="shared" si="12"/>
        <v>37950.868873741652</v>
      </c>
      <c r="AL28" s="67">
        <f t="shared" si="12"/>
        <v>37069.87453683131</v>
      </c>
      <c r="AM28" s="67">
        <f t="shared" si="12"/>
        <v>36341.828454361712</v>
      </c>
      <c r="AN28" s="67">
        <f t="shared" si="12"/>
        <v>34868.060874803166</v>
      </c>
      <c r="AO28" s="67">
        <f t="shared" si="12"/>
        <v>35871.730515897536</v>
      </c>
      <c r="AP28" s="67">
        <f t="shared" si="12"/>
        <v>35665.638410031199</v>
      </c>
      <c r="AQ28" s="67">
        <f t="shared" si="12"/>
        <v>35039.193058078483</v>
      </c>
      <c r="AR28" s="67">
        <f t="shared" si="12"/>
        <v>35278.439871608025</v>
      </c>
      <c r="AS28" s="67">
        <f t="shared" si="12"/>
        <v>34947.685281124024</v>
      </c>
      <c r="AT28" s="67">
        <f t="shared" si="12"/>
        <v>33984.702324108031</v>
      </c>
      <c r="AU28" s="67">
        <f t="shared" si="12"/>
        <v>34496.989387805377</v>
      </c>
      <c r="AV28" s="67">
        <f t="shared" si="12"/>
        <v>33501.054569977299</v>
      </c>
      <c r="AW28" s="67">
        <f t="shared" si="12"/>
        <v>32642.885315146726</v>
      </c>
      <c r="AX28" s="67">
        <f t="shared" si="12"/>
        <v>32287.734281059948</v>
      </c>
      <c r="AY28" s="67">
        <f>SUM(AY5,AY11,AY14,AY17,AY22)</f>
        <v>31654.605520689984</v>
      </c>
      <c r="AZ28" s="67">
        <f>SUM(AZ5,AZ11,AZ14,AZ17,AZ22)</f>
        <v>30830.421502627392</v>
      </c>
      <c r="BA28" s="1546">
        <f>SUM(BA5,BA11,BA14,BA17,BA22)</f>
        <v>30504.056315853035</v>
      </c>
      <c r="BB28" s="691">
        <f t="shared" ref="BB28" si="13">SUM(BB5,BB11,BB14,BB17,BB22)</f>
        <v>30064.374821601254</v>
      </c>
      <c r="BC28" s="683">
        <f>SUM(BC5,BC11,BC14,BC17,BC22)</f>
        <v>0</v>
      </c>
      <c r="BD28" s="67">
        <f>SUM(BD5,BD11,BD14,BD17,BD22)</f>
        <v>0</v>
      </c>
      <c r="BE28" s="691">
        <f>SUM(BE5,BE11,BE14,BE17,BE22)</f>
        <v>0</v>
      </c>
      <c r="BF28" s="68"/>
      <c r="BG28" s="81"/>
    </row>
    <row r="29" spans="3:61">
      <c r="C29" s="435"/>
      <c r="D29" s="435"/>
      <c r="E29" s="435"/>
      <c r="F29" s="435"/>
      <c r="G29" s="435"/>
      <c r="H29" s="435"/>
      <c r="I29" s="435"/>
      <c r="J29" s="435"/>
      <c r="K29" s="435"/>
      <c r="L29" s="435"/>
      <c r="AJ29" s="24"/>
      <c r="AK29" s="24"/>
      <c r="AL29" s="24"/>
      <c r="AM29" s="24"/>
      <c r="AN29" s="24"/>
      <c r="AO29" s="24"/>
      <c r="AP29" s="24"/>
      <c r="AQ29" s="24"/>
      <c r="AR29" s="24"/>
      <c r="AS29" s="24"/>
      <c r="AT29" s="24"/>
      <c r="AU29" s="24"/>
      <c r="AV29" s="24"/>
      <c r="AW29" s="24"/>
      <c r="AX29" s="24"/>
      <c r="AY29" s="24"/>
      <c r="AZ29" s="24"/>
      <c r="BA29" s="24"/>
      <c r="BB29" s="24"/>
      <c r="BC29" s="24"/>
      <c r="BD29" s="24"/>
      <c r="BE29" s="24"/>
    </row>
    <row r="30" spans="3:61" ht="18.75">
      <c r="V30" s="206" t="s">
        <v>1288</v>
      </c>
      <c r="Y30" s="1" t="s">
        <v>1087</v>
      </c>
      <c r="AJ30" s="24"/>
      <c r="AK30" s="24"/>
      <c r="AL30" s="24"/>
      <c r="AM30" s="24"/>
      <c r="AN30" s="24"/>
      <c r="AO30" s="24"/>
      <c r="AP30" s="24"/>
      <c r="AQ30" s="24"/>
      <c r="AR30" s="24"/>
      <c r="AS30" s="24"/>
      <c r="AT30" s="24"/>
      <c r="AU30" s="24"/>
      <c r="AV30" s="24"/>
      <c r="AW30" s="24"/>
      <c r="AX30" s="24"/>
      <c r="AY30" s="24"/>
      <c r="AZ30" s="24"/>
      <c r="BA30" s="24"/>
      <c r="BB30" s="24"/>
      <c r="BC30" s="24"/>
      <c r="BD30" s="24"/>
      <c r="BE30" s="24"/>
    </row>
    <row r="31" spans="3:61">
      <c r="V31" s="10"/>
      <c r="Y31" s="10"/>
      <c r="Z31" s="199"/>
      <c r="AA31" s="10">
        <v>1990</v>
      </c>
      <c r="AB31" s="10">
        <f t="shared" ref="AB31:BA31" si="14">AA31+1</f>
        <v>1991</v>
      </c>
      <c r="AC31" s="10">
        <f t="shared" si="14"/>
        <v>1992</v>
      </c>
      <c r="AD31" s="10">
        <f t="shared" si="14"/>
        <v>1993</v>
      </c>
      <c r="AE31" s="10">
        <f t="shared" si="14"/>
        <v>1994</v>
      </c>
      <c r="AF31" s="10">
        <f t="shared" si="14"/>
        <v>1995</v>
      </c>
      <c r="AG31" s="10">
        <f t="shared" si="14"/>
        <v>1996</v>
      </c>
      <c r="AH31" s="10">
        <f t="shared" si="14"/>
        <v>1997</v>
      </c>
      <c r="AI31" s="10">
        <f t="shared" si="14"/>
        <v>1998</v>
      </c>
      <c r="AJ31" s="10">
        <f t="shared" si="14"/>
        <v>1999</v>
      </c>
      <c r="AK31" s="10">
        <f t="shared" si="14"/>
        <v>2000</v>
      </c>
      <c r="AL31" s="10">
        <f t="shared" si="14"/>
        <v>2001</v>
      </c>
      <c r="AM31" s="10">
        <f t="shared" si="14"/>
        <v>2002</v>
      </c>
      <c r="AN31" s="10">
        <f t="shared" si="14"/>
        <v>2003</v>
      </c>
      <c r="AO31" s="10">
        <f t="shared" si="14"/>
        <v>2004</v>
      </c>
      <c r="AP31" s="10">
        <f t="shared" si="14"/>
        <v>2005</v>
      </c>
      <c r="AQ31" s="10">
        <f t="shared" si="14"/>
        <v>2006</v>
      </c>
      <c r="AR31" s="10">
        <f t="shared" si="14"/>
        <v>2007</v>
      </c>
      <c r="AS31" s="10">
        <f t="shared" si="14"/>
        <v>2008</v>
      </c>
      <c r="AT31" s="10">
        <f t="shared" si="14"/>
        <v>2009</v>
      </c>
      <c r="AU31" s="10">
        <f t="shared" si="14"/>
        <v>2010</v>
      </c>
      <c r="AV31" s="10">
        <f t="shared" si="14"/>
        <v>2011</v>
      </c>
      <c r="AW31" s="10">
        <f t="shared" si="14"/>
        <v>2012</v>
      </c>
      <c r="AX31" s="10">
        <f t="shared" si="14"/>
        <v>2013</v>
      </c>
      <c r="AY31" s="10">
        <f t="shared" si="14"/>
        <v>2014</v>
      </c>
      <c r="AZ31" s="10">
        <f t="shared" si="14"/>
        <v>2015</v>
      </c>
      <c r="BA31" s="10">
        <f t="shared" si="14"/>
        <v>2016</v>
      </c>
      <c r="BB31" s="10">
        <f t="shared" ref="BB31" si="15">BA31+1</f>
        <v>2017</v>
      </c>
      <c r="BC31" s="10">
        <f t="shared" ref="BC31" si="16">BB31+1</f>
        <v>2018</v>
      </c>
      <c r="BD31" s="10">
        <f t="shared" ref="BD31" si="17">BC31+1</f>
        <v>2019</v>
      </c>
      <c r="BE31" s="10">
        <f t="shared" ref="BE31" si="18">BD31+1</f>
        <v>2020</v>
      </c>
      <c r="BF31" s="10" t="s">
        <v>23</v>
      </c>
      <c r="BG31" s="10" t="s">
        <v>2</v>
      </c>
    </row>
    <row r="32" spans="3:61" ht="15" customHeight="1">
      <c r="V32" s="40" t="s">
        <v>311</v>
      </c>
      <c r="Y32" s="714" t="s">
        <v>741</v>
      </c>
      <c r="Z32" s="11"/>
      <c r="AA32" s="11">
        <f>SUM(AA6:AA7,AA9:AA10)</f>
        <v>999.6621495571336</v>
      </c>
      <c r="AB32" s="11">
        <f t="shared" ref="AB32:AR32" si="19">SUM(AB6:AB7,AB9:AB10)</f>
        <v>987.43814899615711</v>
      </c>
      <c r="AC32" s="11">
        <f t="shared" si="19"/>
        <v>972.53488469371337</v>
      </c>
      <c r="AD32" s="11">
        <f t="shared" si="19"/>
        <v>994.23861278928098</v>
      </c>
      <c r="AE32" s="11">
        <f t="shared" si="19"/>
        <v>985.54494912412315</v>
      </c>
      <c r="AF32" s="11">
        <f t="shared" si="19"/>
        <v>1012.5732117504139</v>
      </c>
      <c r="AG32" s="11">
        <f t="shared" si="19"/>
        <v>1013.8878799692552</v>
      </c>
      <c r="AH32" s="11">
        <f t="shared" si="19"/>
        <v>933.57285049443544</v>
      </c>
      <c r="AI32" s="11">
        <f t="shared" si="19"/>
        <v>890.46742806255327</v>
      </c>
      <c r="AJ32" s="11">
        <f t="shared" si="19"/>
        <v>885.57107632067687</v>
      </c>
      <c r="AK32" s="11">
        <f t="shared" si="19"/>
        <v>889.21417779998819</v>
      </c>
      <c r="AL32" s="11">
        <f t="shared" si="19"/>
        <v>846.02498359236756</v>
      </c>
      <c r="AM32" s="11">
        <f t="shared" si="19"/>
        <v>869.36290126501558</v>
      </c>
      <c r="AN32" s="11">
        <f t="shared" si="19"/>
        <v>882.04094984029234</v>
      </c>
      <c r="AO32" s="11">
        <f t="shared" si="19"/>
        <v>1014.4663023643204</v>
      </c>
      <c r="AP32" s="11">
        <f t="shared" si="19"/>
        <v>1105.619336452784</v>
      </c>
      <c r="AQ32" s="11">
        <f t="shared" si="19"/>
        <v>1165.3701035736672</v>
      </c>
      <c r="AR32" s="11">
        <f t="shared" si="19"/>
        <v>1189.6328427383357</v>
      </c>
      <c r="AS32" s="11">
        <f t="shared" ref="AS32:AX32" si="20">SUM(AS6:AS7,AS9:AS10)</f>
        <v>1153.1759311744415</v>
      </c>
      <c r="AT32" s="11">
        <f t="shared" si="20"/>
        <v>1067.2096790891376</v>
      </c>
      <c r="AU32" s="11">
        <f t="shared" si="20"/>
        <v>1147.7855971399408</v>
      </c>
      <c r="AV32" s="11">
        <f t="shared" si="20"/>
        <v>861.45840531429189</v>
      </c>
      <c r="AW32" s="11">
        <f t="shared" si="20"/>
        <v>884.20719650569617</v>
      </c>
      <c r="AX32" s="11">
        <f t="shared" si="20"/>
        <v>833.76276803942892</v>
      </c>
      <c r="AY32" s="11">
        <f>SUM(AY6:AY7,AY9:AY10)</f>
        <v>817.49786244342181</v>
      </c>
      <c r="AZ32" s="11">
        <f>SUM(AZ6:AZ7,AZ9:AZ10)</f>
        <v>784.35660575361908</v>
      </c>
      <c r="BA32" s="11">
        <f>SUM(BA6:BA7,BA9:BA10)</f>
        <v>786.27240555505387</v>
      </c>
      <c r="BB32" s="11">
        <f t="shared" ref="BB32" si="21">SUM(BB6:BB7,BB9:BB10)</f>
        <v>781.47793782704139</v>
      </c>
      <c r="BC32" s="11">
        <f>SUM(BC6:BC7,BC9:BC10)</f>
        <v>0</v>
      </c>
      <c r="BD32" s="11">
        <f>SUM(BD6:BD7,BD9:BD10)</f>
        <v>0</v>
      </c>
      <c r="BE32" s="11">
        <f>SUM(BE6:BE7,BE9:BE10)</f>
        <v>0</v>
      </c>
      <c r="BF32" s="41"/>
      <c r="BG32" s="41"/>
      <c r="BH32" s="26"/>
    </row>
    <row r="33" spans="22:60" ht="15" customHeight="1">
      <c r="V33" s="40" t="s">
        <v>312</v>
      </c>
      <c r="Y33" s="714" t="s">
        <v>742</v>
      </c>
      <c r="Z33" s="11"/>
      <c r="AA33" s="11">
        <f>AA8</f>
        <v>291.2946957427028</v>
      </c>
      <c r="AB33" s="11">
        <f t="shared" ref="AB33:AR33" si="22">AB8</f>
        <v>298.55273741168014</v>
      </c>
      <c r="AC33" s="11">
        <f t="shared" si="22"/>
        <v>302.27373864801666</v>
      </c>
      <c r="AD33" s="11">
        <f t="shared" si="22"/>
        <v>298.6275303527201</v>
      </c>
      <c r="AE33" s="11">
        <f t="shared" si="22"/>
        <v>302.09363718847942</v>
      </c>
      <c r="AF33" s="11">
        <f t="shared" si="22"/>
        <v>308.90229793935401</v>
      </c>
      <c r="AG33" s="11">
        <f t="shared" si="22"/>
        <v>315.69273642953448</v>
      </c>
      <c r="AH33" s="11">
        <f t="shared" si="22"/>
        <v>318.67185663783135</v>
      </c>
      <c r="AI33" s="11">
        <f t="shared" si="22"/>
        <v>313.82593966500019</v>
      </c>
      <c r="AJ33" s="11">
        <f t="shared" si="22"/>
        <v>313.68653112882544</v>
      </c>
      <c r="AK33" s="11">
        <f t="shared" si="22"/>
        <v>311.94112338105839</v>
      </c>
      <c r="AL33" s="11">
        <f t="shared" si="22"/>
        <v>306.22594567696859</v>
      </c>
      <c r="AM33" s="11">
        <f t="shared" si="22"/>
        <v>296.51900711158021</v>
      </c>
      <c r="AN33" s="11">
        <f t="shared" si="22"/>
        <v>281.74890988034002</v>
      </c>
      <c r="AO33" s="11">
        <f t="shared" si="22"/>
        <v>263.62726332590631</v>
      </c>
      <c r="AP33" s="11">
        <f t="shared" si="22"/>
        <v>247.42029957305834</v>
      </c>
      <c r="AQ33" s="11">
        <f t="shared" si="22"/>
        <v>232.48224522053604</v>
      </c>
      <c r="AR33" s="11">
        <f t="shared" si="22"/>
        <v>219.14212208542816</v>
      </c>
      <c r="AS33" s="11">
        <f t="shared" ref="AS33:AX33" si="23">AS8</f>
        <v>199.94458493020142</v>
      </c>
      <c r="AT33" s="11">
        <f t="shared" si="23"/>
        <v>186.61029872700988</v>
      </c>
      <c r="AU33" s="11">
        <f t="shared" si="23"/>
        <v>177.96165068883997</v>
      </c>
      <c r="AV33" s="11">
        <f t="shared" si="23"/>
        <v>169.90306705587915</v>
      </c>
      <c r="AW33" s="11">
        <f t="shared" si="23"/>
        <v>163.96880376803847</v>
      </c>
      <c r="AX33" s="11">
        <f t="shared" si="23"/>
        <v>155.70163390514196</v>
      </c>
      <c r="AY33" s="11">
        <f>AY8</f>
        <v>147.86909374498401</v>
      </c>
      <c r="AZ33" s="11">
        <f>AZ8</f>
        <v>142.23842569965325</v>
      </c>
      <c r="BA33" s="11">
        <f>BA8</f>
        <v>137.8735717252232</v>
      </c>
      <c r="BB33" s="11">
        <f t="shared" ref="BB33" si="24">BB8</f>
        <v>133.83549525273671</v>
      </c>
      <c r="BC33" s="11">
        <f>BC8</f>
        <v>0</v>
      </c>
      <c r="BD33" s="11">
        <f>BD8</f>
        <v>0</v>
      </c>
      <c r="BE33" s="11">
        <f>BE8</f>
        <v>0</v>
      </c>
      <c r="BF33" s="69"/>
      <c r="BG33" s="69"/>
      <c r="BH33" s="26"/>
    </row>
    <row r="34" spans="22:60" ht="15" customHeight="1">
      <c r="V34" s="40" t="s">
        <v>313</v>
      </c>
      <c r="Y34" s="714" t="s">
        <v>743</v>
      </c>
      <c r="Z34" s="11"/>
      <c r="AA34" s="11">
        <f>AA11</f>
        <v>4973.1554413475014</v>
      </c>
      <c r="AB34" s="11">
        <f t="shared" ref="AB34:AR34" si="25">AB11</f>
        <v>4469.1383713048381</v>
      </c>
      <c r="AC34" s="11">
        <f t="shared" si="25"/>
        <v>4004.6718473634091</v>
      </c>
      <c r="AD34" s="11">
        <f t="shared" si="25"/>
        <v>3365.4183093476786</v>
      </c>
      <c r="AE34" s="11">
        <f t="shared" si="25"/>
        <v>2936.957422793821</v>
      </c>
      <c r="AF34" s="11">
        <f t="shared" si="25"/>
        <v>2647.0529167297291</v>
      </c>
      <c r="AG34" s="11">
        <f t="shared" si="25"/>
        <v>2313.4316835402283</v>
      </c>
      <c r="AH34" s="11">
        <f t="shared" si="25"/>
        <v>2196.1781156648808</v>
      </c>
      <c r="AI34" s="11">
        <f t="shared" si="25"/>
        <v>2007.8789741506102</v>
      </c>
      <c r="AJ34" s="11">
        <f t="shared" si="25"/>
        <v>1953.6058277560687</v>
      </c>
      <c r="AK34" s="11">
        <f t="shared" si="25"/>
        <v>1835.7798583464601</v>
      </c>
      <c r="AL34" s="11">
        <f t="shared" si="25"/>
        <v>1600.2733170455842</v>
      </c>
      <c r="AM34" s="11">
        <f t="shared" si="25"/>
        <v>1057.9497834583499</v>
      </c>
      <c r="AN34" s="11">
        <f t="shared" si="25"/>
        <v>1017.6279370560251</v>
      </c>
      <c r="AO34" s="11">
        <f t="shared" si="25"/>
        <v>976.59735180134157</v>
      </c>
      <c r="AP34" s="11">
        <f t="shared" si="25"/>
        <v>976.43524050312931</v>
      </c>
      <c r="AQ34" s="11">
        <f t="shared" si="25"/>
        <v>982.40040188222656</v>
      </c>
      <c r="AR34" s="11">
        <f t="shared" si="25"/>
        <v>975.08173609407163</v>
      </c>
      <c r="AS34" s="11">
        <f t="shared" ref="AS34:AX34" si="26">AS11</f>
        <v>946.85008535724864</v>
      </c>
      <c r="AT34" s="11">
        <f t="shared" si="26"/>
        <v>916.4375664455855</v>
      </c>
      <c r="AU34" s="11">
        <f t="shared" si="26"/>
        <v>884.73617762780941</v>
      </c>
      <c r="AV34" s="11">
        <f t="shared" si="26"/>
        <v>867.15454980722859</v>
      </c>
      <c r="AW34" s="11">
        <f t="shared" si="26"/>
        <v>850.54542635013172</v>
      </c>
      <c r="AX34" s="11">
        <f t="shared" si="26"/>
        <v>816.11876629291396</v>
      </c>
      <c r="AY34" s="11">
        <f>AY11</f>
        <v>805.94049871084349</v>
      </c>
      <c r="AZ34" s="11">
        <f>AZ11</f>
        <v>787.40991011781227</v>
      </c>
      <c r="BA34" s="11">
        <f>BA11</f>
        <v>794.10893415442729</v>
      </c>
      <c r="BB34" s="11">
        <f t="shared" ref="BB34" si="27">BB11</f>
        <v>800.96319759915968</v>
      </c>
      <c r="BC34" s="11">
        <f>BC11</f>
        <v>0</v>
      </c>
      <c r="BD34" s="11">
        <f>BD11</f>
        <v>0</v>
      </c>
      <c r="BE34" s="11">
        <f>BE11</f>
        <v>0</v>
      </c>
      <c r="BF34" s="46"/>
      <c r="BG34" s="46"/>
      <c r="BH34" s="26"/>
    </row>
    <row r="35" spans="22:60" ht="15" customHeight="1">
      <c r="V35" s="1571" t="s">
        <v>1205</v>
      </c>
      <c r="Y35" s="714" t="s">
        <v>1420</v>
      </c>
      <c r="Z35" s="11"/>
      <c r="AA35" s="3">
        <f>AA14</f>
        <v>60.533688957800003</v>
      </c>
      <c r="AB35" s="3">
        <f t="shared" ref="AB35:AR35" si="28">AB14</f>
        <v>58.257360136800003</v>
      </c>
      <c r="AC35" s="3">
        <f t="shared" si="28"/>
        <v>54.891544841200002</v>
      </c>
      <c r="AD35" s="3">
        <f t="shared" si="28"/>
        <v>52.149962422400009</v>
      </c>
      <c r="AE35" s="3">
        <f t="shared" si="28"/>
        <v>55.762489736599989</v>
      </c>
      <c r="AF35" s="3">
        <f t="shared" si="28"/>
        <v>58.432232907199996</v>
      </c>
      <c r="AG35" s="3">
        <f t="shared" si="28"/>
        <v>55.533115812799998</v>
      </c>
      <c r="AH35" s="3">
        <f t="shared" si="28"/>
        <v>55.0172602986</v>
      </c>
      <c r="AI35" s="3">
        <f t="shared" si="28"/>
        <v>52.613575124800001</v>
      </c>
      <c r="AJ35" s="3">
        <f t="shared" si="28"/>
        <v>51.980534407600004</v>
      </c>
      <c r="AK35" s="3">
        <f t="shared" si="28"/>
        <v>54.18914351099999</v>
      </c>
      <c r="AL35" s="3">
        <f t="shared" si="28"/>
        <v>51.790044354200006</v>
      </c>
      <c r="AM35" s="3">
        <f t="shared" si="28"/>
        <v>52.8732531924</v>
      </c>
      <c r="AN35" s="3">
        <f t="shared" si="28"/>
        <v>50.183866741199999</v>
      </c>
      <c r="AO35" s="3">
        <f t="shared" si="28"/>
        <v>53.674694951199996</v>
      </c>
      <c r="AP35" s="3">
        <f t="shared" si="28"/>
        <v>53.792058405600002</v>
      </c>
      <c r="AQ35" s="3">
        <f t="shared" si="28"/>
        <v>54.584801918800011</v>
      </c>
      <c r="AR35" s="3">
        <f t="shared" si="28"/>
        <v>50.892792939000003</v>
      </c>
      <c r="AS35" s="3">
        <f t="shared" ref="AS35:AX35" si="29">AS14</f>
        <v>49.625457675</v>
      </c>
      <c r="AT35" s="3">
        <f t="shared" si="29"/>
        <v>51.258287602199999</v>
      </c>
      <c r="AU35" s="3">
        <f t="shared" si="29"/>
        <v>53.925703079999991</v>
      </c>
      <c r="AV35" s="3">
        <f t="shared" si="29"/>
        <v>53.672004523999988</v>
      </c>
      <c r="AW35" s="3">
        <f t="shared" si="29"/>
        <v>46.139193489999997</v>
      </c>
      <c r="AX35" s="3">
        <f t="shared" si="29"/>
        <v>46.358037320000001</v>
      </c>
      <c r="AY35" s="3">
        <f>AY14</f>
        <v>42.906234251400001</v>
      </c>
      <c r="AZ35" s="3">
        <f>AZ14</f>
        <v>48.474278537000004</v>
      </c>
      <c r="BA35" s="3">
        <f>BA14</f>
        <v>43.258913936000006</v>
      </c>
      <c r="BB35" s="3">
        <f t="shared" ref="BB35" si="30">BB14</f>
        <v>42.68726854608488</v>
      </c>
      <c r="BC35" s="11">
        <f>BC14</f>
        <v>0</v>
      </c>
      <c r="BD35" s="11">
        <f>BD14</f>
        <v>0</v>
      </c>
      <c r="BE35" s="11">
        <f>BE14</f>
        <v>0</v>
      </c>
      <c r="BF35" s="46"/>
      <c r="BG35" s="46"/>
      <c r="BH35" s="26"/>
    </row>
    <row r="36" spans="22:60" ht="15" customHeight="1">
      <c r="V36" s="40" t="s">
        <v>314</v>
      </c>
      <c r="Y36" s="714" t="s">
        <v>744</v>
      </c>
      <c r="Z36" s="11"/>
      <c r="AA36" s="11">
        <f>AA18</f>
        <v>9351.0622129225485</v>
      </c>
      <c r="AB36" s="11">
        <f t="shared" ref="AB36:AR36" si="31">AB18</f>
        <v>9534.8448200825605</v>
      </c>
      <c r="AC36" s="11">
        <f t="shared" si="31"/>
        <v>9600.0426674490118</v>
      </c>
      <c r="AD36" s="11">
        <f t="shared" si="31"/>
        <v>9501.0219500813546</v>
      </c>
      <c r="AE36" s="11">
        <f t="shared" si="31"/>
        <v>9358.5035811444632</v>
      </c>
      <c r="AF36" s="11">
        <f t="shared" si="31"/>
        <v>9257.4403313209914</v>
      </c>
      <c r="AG36" s="11">
        <f t="shared" si="31"/>
        <v>9165.902196412655</v>
      </c>
      <c r="AH36" s="11">
        <f t="shared" si="31"/>
        <v>9131.4971923187331</v>
      </c>
      <c r="AI36" s="11">
        <f t="shared" si="31"/>
        <v>9077.7020660576381</v>
      </c>
      <c r="AJ36" s="11">
        <f t="shared" si="31"/>
        <v>9038.7280208082993</v>
      </c>
      <c r="AK36" s="11">
        <f t="shared" si="31"/>
        <v>8935.2328762554243</v>
      </c>
      <c r="AL36" s="11">
        <f t="shared" si="31"/>
        <v>8963.8282346254673</v>
      </c>
      <c r="AM36" s="11">
        <f t="shared" si="31"/>
        <v>8879.330236604239</v>
      </c>
      <c r="AN36" s="11">
        <f t="shared" si="31"/>
        <v>8761.2057582359321</v>
      </c>
      <c r="AO36" s="11">
        <f t="shared" si="31"/>
        <v>8557.8627373073905</v>
      </c>
      <c r="AP36" s="11">
        <f t="shared" si="31"/>
        <v>8519.9805427200099</v>
      </c>
      <c r="AQ36" s="11">
        <f t="shared" si="31"/>
        <v>8458.389152175756</v>
      </c>
      <c r="AR36" s="11">
        <f t="shared" si="31"/>
        <v>8473.5794695342174</v>
      </c>
      <c r="AS36" s="11">
        <f t="shared" ref="AS36:AX36" si="32">AS18</f>
        <v>8354.0971467386044</v>
      </c>
      <c r="AT36" s="11">
        <f t="shared" si="32"/>
        <v>8242.3312109581257</v>
      </c>
      <c r="AU36" s="11">
        <f t="shared" si="32"/>
        <v>7966.7489694233909</v>
      </c>
      <c r="AV36" s="11">
        <f t="shared" si="32"/>
        <v>7924.4893310569441</v>
      </c>
      <c r="AW36" s="11">
        <f t="shared" si="32"/>
        <v>7732.5575369244289</v>
      </c>
      <c r="AX36" s="11">
        <f t="shared" si="32"/>
        <v>7524.9900790449401</v>
      </c>
      <c r="AY36" s="11">
        <f>AY18</f>
        <v>7338.8551052697148</v>
      </c>
      <c r="AZ36" s="11">
        <f>AZ18</f>
        <v>7330.181716856684</v>
      </c>
      <c r="BA36" s="11">
        <f>BA18</f>
        <v>7274.6041642983828</v>
      </c>
      <c r="BB36" s="11">
        <f t="shared" ref="BB36" si="33">BB18</f>
        <v>7282.5774539689955</v>
      </c>
      <c r="BC36" s="11">
        <f>BC18</f>
        <v>0</v>
      </c>
      <c r="BD36" s="11">
        <f>BD18</f>
        <v>0</v>
      </c>
      <c r="BE36" s="11">
        <f>BE18</f>
        <v>0</v>
      </c>
      <c r="BF36" s="46"/>
      <c r="BG36" s="46"/>
      <c r="BH36" s="26"/>
    </row>
    <row r="37" spans="22:60" ht="15" customHeight="1">
      <c r="V37" s="40" t="s">
        <v>315</v>
      </c>
      <c r="Y37" s="714" t="s">
        <v>745</v>
      </c>
      <c r="Z37" s="11"/>
      <c r="AA37" s="11">
        <f>AA20</f>
        <v>12770.994522515803</v>
      </c>
      <c r="AB37" s="11">
        <f t="shared" ref="AB37:AR37" si="34">AB20</f>
        <v>12013.328481008613</v>
      </c>
      <c r="AC37" s="11">
        <f t="shared" si="34"/>
        <v>13313.978770736812</v>
      </c>
      <c r="AD37" s="11">
        <f t="shared" si="34"/>
        <v>10227.052307269531</v>
      </c>
      <c r="AE37" s="11">
        <f t="shared" si="34"/>
        <v>14439.200069535591</v>
      </c>
      <c r="AF37" s="11">
        <f t="shared" si="34"/>
        <v>13604.557775115765</v>
      </c>
      <c r="AG37" s="11">
        <f t="shared" si="34"/>
        <v>13124.401777394804</v>
      </c>
      <c r="AH37" s="11">
        <f t="shared" si="34"/>
        <v>12960.423305166409</v>
      </c>
      <c r="AI37" s="11">
        <f t="shared" si="34"/>
        <v>11824.135428285743</v>
      </c>
      <c r="AJ37" s="11">
        <f t="shared" si="34"/>
        <v>12171.672566967885</v>
      </c>
      <c r="AK37" s="11">
        <f t="shared" si="34"/>
        <v>12748.795722042383</v>
      </c>
      <c r="AL37" s="11">
        <f t="shared" si="34"/>
        <v>12502.024116637198</v>
      </c>
      <c r="AM37" s="11">
        <f t="shared" si="34"/>
        <v>12738.858822469327</v>
      </c>
      <c r="AN37" s="11">
        <f t="shared" si="34"/>
        <v>11788.472788524277</v>
      </c>
      <c r="AO37" s="11">
        <f t="shared" si="34"/>
        <v>13343.595704906602</v>
      </c>
      <c r="AP37" s="11">
        <f t="shared" si="34"/>
        <v>13444.517436179432</v>
      </c>
      <c r="AQ37" s="11">
        <f t="shared" si="34"/>
        <v>13266.423309255248</v>
      </c>
      <c r="AR37" s="11">
        <f t="shared" si="34"/>
        <v>13889.595326446977</v>
      </c>
      <c r="AS37" s="11">
        <f t="shared" ref="AS37:AX37" si="35">AS20</f>
        <v>14156.765959574852</v>
      </c>
      <c r="AT37" s="11">
        <f t="shared" si="35"/>
        <v>13862.764252315195</v>
      </c>
      <c r="AU37" s="11">
        <f t="shared" si="35"/>
        <v>15040.58836186083</v>
      </c>
      <c r="AV37" s="11">
        <f t="shared" si="35"/>
        <v>14679.929010844349</v>
      </c>
      <c r="AW37" s="11">
        <f t="shared" si="35"/>
        <v>14325.283582237054</v>
      </c>
      <c r="AX37" s="11">
        <f t="shared" si="35"/>
        <v>14565.41208039487</v>
      </c>
      <c r="AY37" s="11">
        <f>AY20</f>
        <v>14437.40920264647</v>
      </c>
      <c r="AZ37" s="11">
        <f>AZ20</f>
        <v>13907.775259086531</v>
      </c>
      <c r="BA37" s="11">
        <f>BA20</f>
        <v>13906.65472185721</v>
      </c>
      <c r="BB37" s="11">
        <f t="shared" ref="BB37" si="36">BB20</f>
        <v>13627.043516304513</v>
      </c>
      <c r="BC37" s="11">
        <f>BC20</f>
        <v>0</v>
      </c>
      <c r="BD37" s="11">
        <f>BD20</f>
        <v>0</v>
      </c>
      <c r="BE37" s="11">
        <f>BE20</f>
        <v>0</v>
      </c>
      <c r="BF37" s="46"/>
      <c r="BG37" s="46"/>
      <c r="BH37" s="26"/>
    </row>
    <row r="38" spans="22:60" ht="15" customHeight="1">
      <c r="V38" s="891" t="s">
        <v>316</v>
      </c>
      <c r="Y38" s="858" t="s">
        <v>746</v>
      </c>
      <c r="Z38" s="14"/>
      <c r="AA38" s="14">
        <f>SUM(AA19,AA21)</f>
        <v>3247.5744443054341</v>
      </c>
      <c r="AB38" s="14">
        <f t="shared" ref="AB38:BA38" si="37">SUM(AB19,AB21)</f>
        <v>3263.8760107824619</v>
      </c>
      <c r="AC38" s="14">
        <f t="shared" si="37"/>
        <v>3271.3720560287938</v>
      </c>
      <c r="AD38" s="14">
        <f t="shared" si="37"/>
        <v>3192.2413602236425</v>
      </c>
      <c r="AE38" s="14">
        <f t="shared" si="37"/>
        <v>3115.8923101814771</v>
      </c>
      <c r="AF38" s="14">
        <f t="shared" si="37"/>
        <v>3098.9627709678962</v>
      </c>
      <c r="AG38" s="14">
        <f t="shared" si="37"/>
        <v>3076.4388123706403</v>
      </c>
      <c r="AH38" s="14">
        <f t="shared" si="37"/>
        <v>3038.2924063002351</v>
      </c>
      <c r="AI38" s="14">
        <f t="shared" si="37"/>
        <v>2985.09221021656</v>
      </c>
      <c r="AJ38" s="14">
        <f t="shared" si="37"/>
        <v>2956.5380731720707</v>
      </c>
      <c r="AK38" s="14">
        <f t="shared" si="37"/>
        <v>2900.2418194584698</v>
      </c>
      <c r="AL38" s="14">
        <f t="shared" si="37"/>
        <v>2900.099808497926</v>
      </c>
      <c r="AM38" s="14">
        <f t="shared" si="37"/>
        <v>2900.4559131619608</v>
      </c>
      <c r="AN38" s="14">
        <f t="shared" si="37"/>
        <v>2867.2766056806522</v>
      </c>
      <c r="AO38" s="14">
        <f t="shared" si="37"/>
        <v>2809.0903291837535</v>
      </c>
      <c r="AP38" s="14">
        <f t="shared" si="37"/>
        <v>2802.8116649512363</v>
      </c>
      <c r="AQ38" s="14">
        <f t="shared" si="37"/>
        <v>2749.6803709024903</v>
      </c>
      <c r="AR38" s="14">
        <f t="shared" si="37"/>
        <v>2710.4946832218443</v>
      </c>
      <c r="AS38" s="14">
        <f t="shared" si="37"/>
        <v>2676.7579010502927</v>
      </c>
      <c r="AT38" s="14">
        <f t="shared" si="37"/>
        <v>2648.8315347778689</v>
      </c>
      <c r="AU38" s="14">
        <f t="shared" si="37"/>
        <v>2586.587505176708</v>
      </c>
      <c r="AV38" s="14">
        <f t="shared" si="37"/>
        <v>2580.7262395036119</v>
      </c>
      <c r="AW38" s="14">
        <f t="shared" si="37"/>
        <v>2536.19937016413</v>
      </c>
      <c r="AX38" s="14">
        <f t="shared" si="37"/>
        <v>2478.2696196148854</v>
      </c>
      <c r="AY38" s="14">
        <f t="shared" si="37"/>
        <v>2434.3002804798443</v>
      </c>
      <c r="AZ38" s="14">
        <f t="shared" si="37"/>
        <v>2428.9352057585611</v>
      </c>
      <c r="BA38" s="14">
        <f t="shared" si="37"/>
        <v>2388.4616457530215</v>
      </c>
      <c r="BB38" s="14">
        <f t="shared" ref="BB38" si="38">SUM(BB19,BB21)</f>
        <v>2389.9355288821785</v>
      </c>
      <c r="BC38" s="14">
        <f t="shared" ref="BC38:BE38" si="39">SUM(BC19,BC21)</f>
        <v>0</v>
      </c>
      <c r="BD38" s="14">
        <f t="shared" si="39"/>
        <v>0</v>
      </c>
      <c r="BE38" s="14">
        <f t="shared" si="39"/>
        <v>0</v>
      </c>
      <c r="BF38" s="14"/>
      <c r="BG38" s="14"/>
      <c r="BH38" s="26"/>
    </row>
    <row r="39" spans="22:60" ht="15" customHeight="1">
      <c r="V39" s="1876" t="s">
        <v>1410</v>
      </c>
      <c r="Y39" s="858" t="s">
        <v>747</v>
      </c>
      <c r="Z39" s="11"/>
      <c r="AA39" s="11">
        <f>AA23</f>
        <v>9570.418422049117</v>
      </c>
      <c r="AB39" s="11">
        <f t="shared" ref="AB39:AR39" si="40">AB23</f>
        <v>9501.9503127663029</v>
      </c>
      <c r="AC39" s="11">
        <f t="shared" si="40"/>
        <v>9490.4650056065984</v>
      </c>
      <c r="AD39" s="11">
        <f t="shared" si="40"/>
        <v>9341.4807297963871</v>
      </c>
      <c r="AE39" s="11">
        <f t="shared" si="40"/>
        <v>9227.4418038653075</v>
      </c>
      <c r="AF39" s="11">
        <f t="shared" si="40"/>
        <v>8984.5952241290361</v>
      </c>
      <c r="AG39" s="11">
        <f t="shared" si="40"/>
        <v>8749.6366526929542</v>
      </c>
      <c r="AH39" s="11">
        <f t="shared" si="40"/>
        <v>8475.7741119073125</v>
      </c>
      <c r="AI39" s="11">
        <f t="shared" si="40"/>
        <v>8157.4854710255477</v>
      </c>
      <c r="AJ39" s="11">
        <f t="shared" si="40"/>
        <v>7853.9025942401922</v>
      </c>
      <c r="AK39" s="11">
        <f t="shared" si="40"/>
        <v>7570.3220517353684</v>
      </c>
      <c r="AL39" s="11">
        <f t="shared" si="40"/>
        <v>7292.0102437593796</v>
      </c>
      <c r="AM39" s="11">
        <f t="shared" si="40"/>
        <v>7006.7953178812222</v>
      </c>
      <c r="AN39" s="11">
        <f t="shared" si="40"/>
        <v>6711.6228968248479</v>
      </c>
      <c r="AO39" s="11">
        <f t="shared" si="40"/>
        <v>6394.5592158312011</v>
      </c>
      <c r="AP39" s="11">
        <f t="shared" si="40"/>
        <v>6090.3780518772937</v>
      </c>
      <c r="AQ39" s="11">
        <f t="shared" si="40"/>
        <v>5776.2286183612869</v>
      </c>
      <c r="AR39" s="11">
        <f t="shared" si="40"/>
        <v>5481.9014347965049</v>
      </c>
      <c r="AS39" s="11">
        <f t="shared" ref="AS39:AT43" si="41">AS23</f>
        <v>5140.8240600562958</v>
      </c>
      <c r="AT39" s="11">
        <f t="shared" si="41"/>
        <v>4835.1724374795676</v>
      </c>
      <c r="AU39" s="11">
        <f t="shared" ref="AU39:AY43" si="42">AU23</f>
        <v>4520.9897631226804</v>
      </c>
      <c r="AV39" s="11">
        <f t="shared" si="42"/>
        <v>4271.8415090933231</v>
      </c>
      <c r="AW39" s="11">
        <f t="shared" si="42"/>
        <v>4058.3360466648101</v>
      </c>
      <c r="AX39" s="11">
        <f t="shared" si="42"/>
        <v>3855.0379478196246</v>
      </c>
      <c r="AY39" s="11">
        <f t="shared" si="42"/>
        <v>3634.5859283400514</v>
      </c>
      <c r="AZ39" s="11">
        <f t="shared" ref="AZ39:BC43" si="43">AZ23</f>
        <v>3439.6960891287977</v>
      </c>
      <c r="BA39" s="11">
        <f t="shared" si="43"/>
        <v>3241.9464069203941</v>
      </c>
      <c r="BB39" s="11">
        <f t="shared" si="43"/>
        <v>3080.6605498078748</v>
      </c>
      <c r="BC39" s="11">
        <f t="shared" si="43"/>
        <v>0</v>
      </c>
      <c r="BD39" s="11">
        <f t="shared" ref="BD39:BE39" si="44">BD23</f>
        <v>0</v>
      </c>
      <c r="BE39" s="11">
        <f t="shared" si="44"/>
        <v>0</v>
      </c>
      <c r="BF39" s="892"/>
      <c r="BG39" s="46"/>
      <c r="BH39" s="26"/>
    </row>
    <row r="40" spans="22:60" ht="15" customHeight="1">
      <c r="V40" s="891" t="s">
        <v>317</v>
      </c>
      <c r="Y40" s="858" t="s">
        <v>748</v>
      </c>
      <c r="Z40" s="14"/>
      <c r="AA40" s="1758">
        <f>AA24</f>
        <v>53.992371516383855</v>
      </c>
      <c r="AB40" s="1758">
        <f t="shared" ref="AB40:AR40" si="45">AB24</f>
        <v>53.382070969523696</v>
      </c>
      <c r="AC40" s="1758">
        <f t="shared" si="45"/>
        <v>53.497660306526903</v>
      </c>
      <c r="AD40" s="1758">
        <f t="shared" si="45"/>
        <v>53.627538794303021</v>
      </c>
      <c r="AE40" s="1758">
        <f t="shared" si="45"/>
        <v>53.353492667977896</v>
      </c>
      <c r="AF40" s="1758">
        <f t="shared" si="45"/>
        <v>53.474962814193574</v>
      </c>
      <c r="AG40" s="1758">
        <f t="shared" si="45"/>
        <v>53.609067248571442</v>
      </c>
      <c r="AH40" s="1758">
        <f t="shared" si="45"/>
        <v>53.863034648571443</v>
      </c>
      <c r="AI40" s="1758">
        <f t="shared" si="45"/>
        <v>53.587421147571433</v>
      </c>
      <c r="AJ40" s="1758">
        <f t="shared" si="45"/>
        <v>53.798324339571437</v>
      </c>
      <c r="AK40" s="1758">
        <f t="shared" si="45"/>
        <v>54.07587766757144</v>
      </c>
      <c r="AL40" s="1758">
        <f t="shared" si="45"/>
        <v>54.569825993571428</v>
      </c>
      <c r="AM40" s="1758">
        <f t="shared" si="45"/>
        <v>69.223799540142863</v>
      </c>
      <c r="AN40" s="1758">
        <f t="shared" si="45"/>
        <v>81.381470233000002</v>
      </c>
      <c r="AO40" s="1758">
        <f t="shared" si="45"/>
        <v>84.019971568571421</v>
      </c>
      <c r="AP40" s="1758">
        <f t="shared" si="45"/>
        <v>95.431523479028556</v>
      </c>
      <c r="AQ40" s="1758">
        <f t="shared" si="45"/>
        <v>98.516890267862863</v>
      </c>
      <c r="AR40" s="1758">
        <f t="shared" si="45"/>
        <v>95.160403156011441</v>
      </c>
      <c r="AS40" s="14">
        <f t="shared" si="41"/>
        <v>106.95070229662286</v>
      </c>
      <c r="AT40" s="14">
        <f t="shared" si="41"/>
        <v>106.0598991570473</v>
      </c>
      <c r="AU40" s="1758">
        <f t="shared" si="42"/>
        <v>92.632009691413586</v>
      </c>
      <c r="AV40" s="14">
        <f t="shared" si="42"/>
        <v>102.33876290744008</v>
      </c>
      <c r="AW40" s="14">
        <f t="shared" si="42"/>
        <v>101.29903328799999</v>
      </c>
      <c r="AX40" s="14">
        <f t="shared" si="42"/>
        <v>100.21113991977144</v>
      </c>
      <c r="AY40" s="14">
        <f t="shared" si="42"/>
        <v>99.890578236701728</v>
      </c>
      <c r="AZ40" s="14">
        <f t="shared" si="43"/>
        <v>101.79478344057142</v>
      </c>
      <c r="BA40" s="14">
        <f t="shared" si="43"/>
        <v>103.12246266945746</v>
      </c>
      <c r="BB40" s="14">
        <f t="shared" si="43"/>
        <v>103.3275753247451</v>
      </c>
      <c r="BC40" s="14">
        <f t="shared" si="43"/>
        <v>0</v>
      </c>
      <c r="BD40" s="14">
        <f t="shared" ref="BD40:BE40" si="46">BD24</f>
        <v>0</v>
      </c>
      <c r="BE40" s="14">
        <f t="shared" si="46"/>
        <v>0</v>
      </c>
      <c r="BF40" s="46"/>
      <c r="BG40" s="70"/>
      <c r="BH40" s="26"/>
    </row>
    <row r="41" spans="22:60" ht="28.5">
      <c r="V41" s="1783" t="s">
        <v>1334</v>
      </c>
      <c r="Y41" s="40" t="s">
        <v>1333</v>
      </c>
      <c r="Z41" s="11"/>
      <c r="AA41" s="3">
        <f>AA25</f>
        <v>27.784803268632118</v>
      </c>
      <c r="AB41" s="3">
        <f t="shared" ref="AB41:AR41" si="47">AB25</f>
        <v>27.309564991198048</v>
      </c>
      <c r="AC41" s="3">
        <f t="shared" si="47"/>
        <v>27.726949702251748</v>
      </c>
      <c r="AD41" s="3">
        <f t="shared" si="47"/>
        <v>27.637429559917415</v>
      </c>
      <c r="AE41" s="3">
        <f t="shared" si="47"/>
        <v>28.985316002172695</v>
      </c>
      <c r="AF41" s="3">
        <f t="shared" si="47"/>
        <v>29.436139662832055</v>
      </c>
      <c r="AG41" s="3">
        <f t="shared" si="47"/>
        <v>29.877582887974334</v>
      </c>
      <c r="AH41" s="3">
        <f t="shared" si="47"/>
        <v>24.96115032293746</v>
      </c>
      <c r="AI41" s="3">
        <f t="shared" si="47"/>
        <v>23.796523930134271</v>
      </c>
      <c r="AJ41" s="3">
        <f t="shared" si="47"/>
        <v>23.620583364692145</v>
      </c>
      <c r="AK41" s="3">
        <f t="shared" si="47"/>
        <v>20.566847215302118</v>
      </c>
      <c r="AL41" s="3">
        <f t="shared" si="47"/>
        <v>16.631338920581943</v>
      </c>
      <c r="AM41" s="3">
        <f t="shared" si="47"/>
        <v>24.155782280904418</v>
      </c>
      <c r="AN41" s="3">
        <f t="shared" si="47"/>
        <v>20.812754172302935</v>
      </c>
      <c r="AO41" s="3">
        <f t="shared" si="47"/>
        <v>18.86443751674831</v>
      </c>
      <c r="AP41" s="3">
        <f t="shared" si="47"/>
        <v>17.548175968141493</v>
      </c>
      <c r="AQ41" s="3">
        <f t="shared" si="47"/>
        <v>16.231800570359521</v>
      </c>
      <c r="AR41" s="3">
        <f t="shared" si="47"/>
        <v>15.027229068311652</v>
      </c>
      <c r="AS41" s="3">
        <f t="shared" si="41"/>
        <v>14.226955034858072</v>
      </c>
      <c r="AT41" s="3">
        <f t="shared" si="41"/>
        <v>12.656106388786867</v>
      </c>
      <c r="AU41" s="3">
        <f t="shared" si="42"/>
        <v>11.549436245229293</v>
      </c>
      <c r="AV41" s="3">
        <f t="shared" si="42"/>
        <v>10.687751726527436</v>
      </c>
      <c r="AW41" s="3">
        <f t="shared" si="42"/>
        <v>11.258526789582762</v>
      </c>
      <c r="AX41" s="3">
        <f t="shared" si="42"/>
        <v>11.883124156409618</v>
      </c>
      <c r="AY41" s="3">
        <f t="shared" si="42"/>
        <v>10.266080021122686</v>
      </c>
      <c r="AZ41" s="3">
        <f t="shared" si="43"/>
        <v>10.209089948805357</v>
      </c>
      <c r="BA41" s="3">
        <f t="shared" si="43"/>
        <v>9.3658313886783677</v>
      </c>
      <c r="BB41" s="3">
        <f t="shared" si="43"/>
        <v>9.5758028576355034</v>
      </c>
      <c r="BC41" s="11">
        <f t="shared" si="43"/>
        <v>0</v>
      </c>
      <c r="BD41" s="11">
        <f t="shared" ref="BD41:BE41" si="48">BD25</f>
        <v>0</v>
      </c>
      <c r="BE41" s="11">
        <f t="shared" si="48"/>
        <v>0</v>
      </c>
      <c r="BF41" s="892"/>
      <c r="BG41" s="892"/>
      <c r="BH41" s="26"/>
    </row>
    <row r="42" spans="22:60" ht="15" customHeight="1">
      <c r="V42" s="1571" t="s">
        <v>1336</v>
      </c>
      <c r="Y42" s="714" t="s">
        <v>749</v>
      </c>
      <c r="Z42" s="11"/>
      <c r="AA42" s="11">
        <f>AA26</f>
        <v>2941.5458337535279</v>
      </c>
      <c r="AB42" s="11">
        <f t="shared" ref="AB42:AR42" si="49">AB26</f>
        <v>2917.2476766023669</v>
      </c>
      <c r="AC42" s="11">
        <f t="shared" si="49"/>
        <v>2893.620894270824</v>
      </c>
      <c r="AD42" s="11">
        <f t="shared" si="49"/>
        <v>2842.2194026926272</v>
      </c>
      <c r="AE42" s="11">
        <f t="shared" si="49"/>
        <v>2782.6016514976332</v>
      </c>
      <c r="AF42" s="11">
        <f t="shared" si="49"/>
        <v>2750.027633149411</v>
      </c>
      <c r="AG42" s="11">
        <f t="shared" si="49"/>
        <v>2711.267629324544</v>
      </c>
      <c r="AH42" s="11">
        <f t="shared" si="49"/>
        <v>2676.4734624834155</v>
      </c>
      <c r="AI42" s="11">
        <f t="shared" si="49"/>
        <v>2624.6080734319721</v>
      </c>
      <c r="AJ42" s="11">
        <f t="shared" si="49"/>
        <v>2591.5104794683211</v>
      </c>
      <c r="AK42" s="11">
        <f t="shared" si="49"/>
        <v>2556.1417376866721</v>
      </c>
      <c r="AL42" s="11">
        <f t="shared" si="49"/>
        <v>2477.9682049035623</v>
      </c>
      <c r="AM42" s="11">
        <f t="shared" si="49"/>
        <v>2395.8444122244746</v>
      </c>
      <c r="AN42" s="11">
        <f t="shared" si="49"/>
        <v>2333.1280975372556</v>
      </c>
      <c r="AO42" s="11">
        <f t="shared" si="49"/>
        <v>2278.6331962361123</v>
      </c>
      <c r="AP42" s="11">
        <f t="shared" si="49"/>
        <v>2230.2394591746961</v>
      </c>
      <c r="AQ42" s="11">
        <f t="shared" si="49"/>
        <v>2152.7234387873909</v>
      </c>
      <c r="AR42" s="11">
        <f t="shared" si="49"/>
        <v>2085.9626701509501</v>
      </c>
      <c r="AS42" s="11">
        <f t="shared" si="41"/>
        <v>2038.0043346907541</v>
      </c>
      <c r="AT42" s="11">
        <f t="shared" si="41"/>
        <v>1940.0809614698137</v>
      </c>
      <c r="AU42" s="11">
        <f t="shared" si="42"/>
        <v>1899.0079859856685</v>
      </c>
      <c r="AV42" s="11">
        <f t="shared" si="42"/>
        <v>1859.1982885629263</v>
      </c>
      <c r="AW42" s="11">
        <f t="shared" si="42"/>
        <v>1811.0672499418147</v>
      </c>
      <c r="AX42" s="11">
        <f t="shared" si="42"/>
        <v>1770.7586080674921</v>
      </c>
      <c r="AY42" s="11">
        <f t="shared" si="42"/>
        <v>1743.0815429522586</v>
      </c>
      <c r="AZ42" s="11">
        <f t="shared" si="43"/>
        <v>1714.3537298030253</v>
      </c>
      <c r="BA42" s="11">
        <f t="shared" si="43"/>
        <v>1684.6323704887329</v>
      </c>
      <c r="BB42" s="11">
        <f t="shared" si="43"/>
        <v>1673.3334574112771</v>
      </c>
      <c r="BC42" s="11">
        <f t="shared" si="43"/>
        <v>0</v>
      </c>
      <c r="BD42" s="11">
        <f t="shared" ref="BD42:BE42" si="50">BD26</f>
        <v>0</v>
      </c>
      <c r="BE42" s="11">
        <f t="shared" si="50"/>
        <v>0</v>
      </c>
      <c r="BF42" s="46"/>
      <c r="BG42" s="46"/>
      <c r="BH42" s="26"/>
    </row>
    <row r="43" spans="22:60" ht="15" customHeight="1" thickBot="1">
      <c r="V43" s="893" t="s">
        <v>310</v>
      </c>
      <c r="Y43" s="1275" t="s">
        <v>750</v>
      </c>
      <c r="Z43" s="148"/>
      <c r="AA43" s="1134">
        <f>AA27</f>
        <v>58.626934084596428</v>
      </c>
      <c r="AB43" s="1134">
        <f t="shared" ref="AB43:AR43" si="51">AB27</f>
        <v>59.162528287756629</v>
      </c>
      <c r="AC43" s="1134">
        <f t="shared" si="51"/>
        <v>59.155883417755859</v>
      </c>
      <c r="AD43" s="1134">
        <f t="shared" si="51"/>
        <v>59.259026903271071</v>
      </c>
      <c r="AE43" s="1134">
        <f t="shared" si="51"/>
        <v>59.41768733427967</v>
      </c>
      <c r="AF43" s="1134">
        <f t="shared" si="51"/>
        <v>59.953577751354949</v>
      </c>
      <c r="AG43" s="1134">
        <f t="shared" si="51"/>
        <v>60.017997486444173</v>
      </c>
      <c r="AH43" s="1134">
        <f t="shared" si="51"/>
        <v>60.281112445105457</v>
      </c>
      <c r="AI43" s="1134">
        <f t="shared" si="51"/>
        <v>56.91357500136376</v>
      </c>
      <c r="AJ43" s="1134">
        <f t="shared" si="51"/>
        <v>60.800772177715089</v>
      </c>
      <c r="AK43" s="1134">
        <f t="shared" si="51"/>
        <v>74.367638641955253</v>
      </c>
      <c r="AL43" s="1134">
        <f t="shared" si="51"/>
        <v>58.428472824508134</v>
      </c>
      <c r="AM43" s="1134">
        <f t="shared" si="51"/>
        <v>50.45922517209894</v>
      </c>
      <c r="AN43" s="1134">
        <f t="shared" si="51"/>
        <v>72.558840077041296</v>
      </c>
      <c r="AO43" s="1134">
        <f t="shared" si="51"/>
        <v>76.739310904388915</v>
      </c>
      <c r="AP43" s="1134">
        <f t="shared" si="51"/>
        <v>81.464620746794381</v>
      </c>
      <c r="AQ43" s="1134">
        <f t="shared" si="51"/>
        <v>86.161925162864748</v>
      </c>
      <c r="AR43" s="1134">
        <f t="shared" si="51"/>
        <v>91.969161376375283</v>
      </c>
      <c r="AS43" s="148">
        <f t="shared" si="41"/>
        <v>110.4621625448536</v>
      </c>
      <c r="AT43" s="148">
        <f t="shared" si="41"/>
        <v>115.29008969769671</v>
      </c>
      <c r="AU43" s="148">
        <f t="shared" si="42"/>
        <v>114.4762277628645</v>
      </c>
      <c r="AV43" s="148">
        <f t="shared" si="42"/>
        <v>119.65564958078103</v>
      </c>
      <c r="AW43" s="148">
        <f t="shared" si="42"/>
        <v>122.02334902303846</v>
      </c>
      <c r="AX43" s="148">
        <f t="shared" si="42"/>
        <v>129.23047648447391</v>
      </c>
      <c r="AY43" s="148">
        <f t="shared" si="42"/>
        <v>142.00311359317382</v>
      </c>
      <c r="AZ43" s="148">
        <f t="shared" si="43"/>
        <v>134.99640849633133</v>
      </c>
      <c r="BA43" s="148">
        <f t="shared" si="43"/>
        <v>133.75488710645189</v>
      </c>
      <c r="BB43" s="148">
        <f t="shared" si="43"/>
        <v>138.95703781901355</v>
      </c>
      <c r="BC43" s="148">
        <f t="shared" si="43"/>
        <v>0</v>
      </c>
      <c r="BD43" s="148">
        <f t="shared" ref="BD43:BE43" si="52">BD27</f>
        <v>0</v>
      </c>
      <c r="BE43" s="148">
        <f t="shared" si="52"/>
        <v>0</v>
      </c>
      <c r="BF43" s="145"/>
      <c r="BG43" s="145"/>
      <c r="BH43" s="26"/>
    </row>
    <row r="44" spans="22:60" ht="15" customHeight="1" thickTop="1">
      <c r="V44" s="894" t="s">
        <v>59</v>
      </c>
      <c r="Y44" s="716" t="s">
        <v>0</v>
      </c>
      <c r="Z44" s="13"/>
      <c r="AA44" s="13">
        <f>SUM(AA32:AA43)</f>
        <v>44346.645520021179</v>
      </c>
      <c r="AB44" s="13">
        <f t="shared" ref="AB44:AR44" si="53">SUM(AB32:AB43)</f>
        <v>43184.488083340264</v>
      </c>
      <c r="AC44" s="13">
        <f t="shared" si="53"/>
        <v>44044.231903064916</v>
      </c>
      <c r="AD44" s="13">
        <f t="shared" si="53"/>
        <v>39954.974160233112</v>
      </c>
      <c r="AE44" s="13">
        <f t="shared" si="53"/>
        <v>43345.754411071932</v>
      </c>
      <c r="AF44" s="13">
        <f t="shared" si="53"/>
        <v>41865.409074238174</v>
      </c>
      <c r="AG44" s="13">
        <f t="shared" si="53"/>
        <v>40669.697131570407</v>
      </c>
      <c r="AH44" s="13">
        <f t="shared" si="53"/>
        <v>39925.00585868847</v>
      </c>
      <c r="AI44" s="13">
        <f t="shared" si="53"/>
        <v>38068.106686099498</v>
      </c>
      <c r="AJ44" s="13">
        <f t="shared" si="53"/>
        <v>37955.415384151922</v>
      </c>
      <c r="AK44" s="13">
        <f t="shared" si="53"/>
        <v>37950.86887374166</v>
      </c>
      <c r="AL44" s="13">
        <f t="shared" si="53"/>
        <v>37069.874536831318</v>
      </c>
      <c r="AM44" s="13">
        <f t="shared" si="53"/>
        <v>36341.828454361719</v>
      </c>
      <c r="AN44" s="13">
        <f t="shared" si="53"/>
        <v>34868.060874803166</v>
      </c>
      <c r="AO44" s="13">
        <f t="shared" si="53"/>
        <v>35871.730515897543</v>
      </c>
      <c r="AP44" s="13">
        <f t="shared" si="53"/>
        <v>35665.638410031206</v>
      </c>
      <c r="AQ44" s="13">
        <f t="shared" si="53"/>
        <v>35039.19305807849</v>
      </c>
      <c r="AR44" s="13">
        <f t="shared" si="53"/>
        <v>35278.439871608032</v>
      </c>
      <c r="AS44" s="13">
        <f t="shared" ref="AS44:AX44" si="54">SUM(AS32:AS43)</f>
        <v>34947.685281124024</v>
      </c>
      <c r="AT44" s="13">
        <f t="shared" si="54"/>
        <v>33984.702324108031</v>
      </c>
      <c r="AU44" s="13">
        <f t="shared" si="54"/>
        <v>34496.98938780537</v>
      </c>
      <c r="AV44" s="13">
        <f t="shared" si="54"/>
        <v>33501.054569977307</v>
      </c>
      <c r="AW44" s="13">
        <f t="shared" si="54"/>
        <v>32642.885315146723</v>
      </c>
      <c r="AX44" s="13">
        <f t="shared" si="54"/>
        <v>32287.734281059951</v>
      </c>
      <c r="AY44" s="13">
        <f>SUM(AY32:AY43)</f>
        <v>31654.605520689984</v>
      </c>
      <c r="AZ44" s="13">
        <f>SUM(AZ32:AZ43)</f>
        <v>30830.421502627389</v>
      </c>
      <c r="BA44" s="13">
        <f>SUM(BA32:BA43)</f>
        <v>30504.056315853031</v>
      </c>
      <c r="BB44" s="13">
        <f t="shared" ref="BB44" si="55">SUM(BB32:BB43)</f>
        <v>30064.374821601257</v>
      </c>
      <c r="BC44" s="13">
        <f>SUM(BC32:BC43)</f>
        <v>0</v>
      </c>
      <c r="BD44" s="13">
        <f>SUM(BD32:BD43)</f>
        <v>0</v>
      </c>
      <c r="BE44" s="13">
        <f>SUM(BE32:BE43)</f>
        <v>0</v>
      </c>
      <c r="BF44" s="49"/>
      <c r="BG44" s="49"/>
      <c r="BH44" s="26"/>
    </row>
    <row r="45" spans="22:60">
      <c r="Z45" s="26"/>
    </row>
    <row r="46" spans="22:60">
      <c r="V46" s="206" t="s">
        <v>289</v>
      </c>
      <c r="Y46" s="1" t="s">
        <v>1084</v>
      </c>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row>
    <row r="47" spans="22:60">
      <c r="V47" s="10"/>
      <c r="Y47" s="10"/>
      <c r="Z47" s="199"/>
      <c r="AA47" s="10">
        <v>1990</v>
      </c>
      <c r="AB47" s="10">
        <f t="shared" ref="AB47:BB47" si="56">AA47+1</f>
        <v>1991</v>
      </c>
      <c r="AC47" s="10">
        <f t="shared" si="56"/>
        <v>1992</v>
      </c>
      <c r="AD47" s="10">
        <f t="shared" si="56"/>
        <v>1993</v>
      </c>
      <c r="AE47" s="10">
        <f t="shared" si="56"/>
        <v>1994</v>
      </c>
      <c r="AF47" s="10">
        <f t="shared" si="56"/>
        <v>1995</v>
      </c>
      <c r="AG47" s="10">
        <f t="shared" si="56"/>
        <v>1996</v>
      </c>
      <c r="AH47" s="10">
        <f t="shared" si="56"/>
        <v>1997</v>
      </c>
      <c r="AI47" s="10">
        <f t="shared" si="56"/>
        <v>1998</v>
      </c>
      <c r="AJ47" s="10">
        <f t="shared" si="56"/>
        <v>1999</v>
      </c>
      <c r="AK47" s="10">
        <f t="shared" si="56"/>
        <v>2000</v>
      </c>
      <c r="AL47" s="10">
        <f t="shared" si="56"/>
        <v>2001</v>
      </c>
      <c r="AM47" s="10">
        <f t="shared" si="56"/>
        <v>2002</v>
      </c>
      <c r="AN47" s="10">
        <f t="shared" si="56"/>
        <v>2003</v>
      </c>
      <c r="AO47" s="10">
        <f t="shared" si="56"/>
        <v>2004</v>
      </c>
      <c r="AP47" s="10">
        <f t="shared" si="56"/>
        <v>2005</v>
      </c>
      <c r="AQ47" s="10">
        <f t="shared" si="56"/>
        <v>2006</v>
      </c>
      <c r="AR47" s="10">
        <f t="shared" si="56"/>
        <v>2007</v>
      </c>
      <c r="AS47" s="10">
        <f t="shared" si="56"/>
        <v>2008</v>
      </c>
      <c r="AT47" s="10">
        <f t="shared" si="56"/>
        <v>2009</v>
      </c>
      <c r="AU47" s="10">
        <f t="shared" si="56"/>
        <v>2010</v>
      </c>
      <c r="AV47" s="10">
        <f t="shared" si="56"/>
        <v>2011</v>
      </c>
      <c r="AW47" s="10">
        <f t="shared" si="56"/>
        <v>2012</v>
      </c>
      <c r="AX47" s="10">
        <f t="shared" si="56"/>
        <v>2013</v>
      </c>
      <c r="AY47" s="10">
        <f t="shared" si="56"/>
        <v>2014</v>
      </c>
      <c r="AZ47" s="10">
        <f t="shared" si="56"/>
        <v>2015</v>
      </c>
      <c r="BA47" s="10">
        <f t="shared" si="56"/>
        <v>2016</v>
      </c>
      <c r="BB47" s="10">
        <f t="shared" si="56"/>
        <v>2017</v>
      </c>
      <c r="BC47" s="10"/>
      <c r="BD47" s="10"/>
      <c r="BE47" s="10"/>
      <c r="BF47" s="10" t="s">
        <v>23</v>
      </c>
      <c r="BG47" s="10" t="s">
        <v>2</v>
      </c>
    </row>
    <row r="48" spans="22:60" ht="15" customHeight="1">
      <c r="V48" s="895" t="s">
        <v>311</v>
      </c>
      <c r="Y48" s="714" t="s">
        <v>741</v>
      </c>
      <c r="Z48" s="297"/>
      <c r="AA48" s="298">
        <f>IF(ISTEXT(AA32),AA32,AA32/$AA32-1)</f>
        <v>0</v>
      </c>
      <c r="AB48" s="298">
        <f>IF(ISTEXT(AB32),AB32,AB32/$AA32-1)</f>
        <v>-1.2228131840734346E-2</v>
      </c>
      <c r="AC48" s="298">
        <f>IF(ISTEXT(AC32),AC32,AC32/$AA32-1)</f>
        <v>-2.7136432919299791E-2</v>
      </c>
      <c r="AD48" s="1751">
        <f t="shared" ref="AD48:BA48" si="57">IF(ISTEXT(AD32),AD32,AD32/$AA32-1)</f>
        <v>-5.4253697314190497E-3</v>
      </c>
      <c r="AE48" s="298">
        <f t="shared" si="57"/>
        <v>-1.4121971547351841E-2</v>
      </c>
      <c r="AF48" s="298">
        <f t="shared" si="57"/>
        <v>1.2915425675564585E-2</v>
      </c>
      <c r="AG48" s="298">
        <f t="shared" si="57"/>
        <v>1.4230538205756593E-2</v>
      </c>
      <c r="AH48" s="298">
        <f t="shared" si="57"/>
        <v>-6.6111634907830341E-2</v>
      </c>
      <c r="AI48" s="298">
        <f t="shared" si="57"/>
        <v>-0.10923162544761278</v>
      </c>
      <c r="AJ48" s="298">
        <f t="shared" si="57"/>
        <v>-0.11412963198316639</v>
      </c>
      <c r="AK48" s="298">
        <f t="shared" si="57"/>
        <v>-0.11048529926443218</v>
      </c>
      <c r="AL48" s="298">
        <f t="shared" si="57"/>
        <v>-0.15368908989184971</v>
      </c>
      <c r="AM48" s="298">
        <f t="shared" si="57"/>
        <v>-0.13034328482862201</v>
      </c>
      <c r="AN48" s="298">
        <f t="shared" si="57"/>
        <v>-0.11766095152142086</v>
      </c>
      <c r="AO48" s="298">
        <f t="shared" si="57"/>
        <v>1.4809156087129294E-2</v>
      </c>
      <c r="AP48" s="298">
        <f t="shared" si="57"/>
        <v>0.10599299667651829</v>
      </c>
      <c r="AQ48" s="298">
        <f t="shared" si="57"/>
        <v>0.16576395744296701</v>
      </c>
      <c r="AR48" s="298">
        <f t="shared" si="57"/>
        <v>0.19003489655516348</v>
      </c>
      <c r="AS48" s="298">
        <f t="shared" si="57"/>
        <v>0.15356566384484704</v>
      </c>
      <c r="AT48" s="298">
        <f t="shared" si="57"/>
        <v>6.7570358207448944E-2</v>
      </c>
      <c r="AU48" s="298">
        <f t="shared" si="57"/>
        <v>0.14817350806812901</v>
      </c>
      <c r="AV48" s="298">
        <f t="shared" si="57"/>
        <v>-0.13825045221935051</v>
      </c>
      <c r="AW48" s="298">
        <f t="shared" si="57"/>
        <v>-0.11549397274127648</v>
      </c>
      <c r="AX48" s="298">
        <f t="shared" si="57"/>
        <v>-0.16595544963986164</v>
      </c>
      <c r="AY48" s="298">
        <f t="shared" si="57"/>
        <v>-0.18222585219857879</v>
      </c>
      <c r="AZ48" s="298">
        <f t="shared" si="57"/>
        <v>-0.21537830946074965</v>
      </c>
      <c r="BA48" s="298">
        <f t="shared" si="57"/>
        <v>-0.21346186218675467</v>
      </c>
      <c r="BB48" s="298">
        <f t="shared" ref="BB48:BE48" si="58">IF(ISTEXT(BB32),BB32,BB32/$AA32-1)</f>
        <v>-0.21825795027525186</v>
      </c>
      <c r="BC48" s="298">
        <f t="shared" si="58"/>
        <v>-1</v>
      </c>
      <c r="BD48" s="298">
        <f t="shared" si="58"/>
        <v>-1</v>
      </c>
      <c r="BE48" s="298">
        <f t="shared" si="58"/>
        <v>-1</v>
      </c>
      <c r="BF48" s="41"/>
      <c r="BG48" s="41"/>
    </row>
    <row r="49" spans="22:60" ht="15" customHeight="1">
      <c r="V49" s="895" t="s">
        <v>312</v>
      </c>
      <c r="Y49" s="714" t="s">
        <v>742</v>
      </c>
      <c r="Z49" s="297"/>
      <c r="AA49" s="298">
        <f t="shared" ref="AA49:AB58" si="59">IF(ISTEXT(AA33),AA33,AA33/$AA33-1)</f>
        <v>0</v>
      </c>
      <c r="AB49" s="298">
        <f t="shared" si="59"/>
        <v>2.4916491014269182E-2</v>
      </c>
      <c r="AC49" s="298">
        <f t="shared" ref="AC49:AE49" si="60">IF(ISTEXT(AC33),AC33,AC33/$AA33-1)</f>
        <v>3.7690500602220123E-2</v>
      </c>
      <c r="AD49" s="298">
        <f t="shared" si="60"/>
        <v>2.5173251408924679E-2</v>
      </c>
      <c r="AE49" s="298">
        <f t="shared" si="60"/>
        <v>3.707222137445032E-2</v>
      </c>
      <c r="AF49" s="298">
        <f t="shared" ref="AF49:BA49" si="61">IF(ISTEXT(AF33),AF33,AF33/$AA33-1)</f>
        <v>6.0446010359913371E-2</v>
      </c>
      <c r="AG49" s="298">
        <f t="shared" si="61"/>
        <v>8.3757243243392843E-2</v>
      </c>
      <c r="AH49" s="298">
        <f t="shared" si="61"/>
        <v>9.3984412676400009E-2</v>
      </c>
      <c r="AI49" s="298">
        <f t="shared" si="61"/>
        <v>7.7348624096468255E-2</v>
      </c>
      <c r="AJ49" s="298">
        <f t="shared" si="61"/>
        <v>7.6870041622388863E-2</v>
      </c>
      <c r="AK49" s="298">
        <f t="shared" si="61"/>
        <v>7.0878144848172342E-2</v>
      </c>
      <c r="AL49" s="298">
        <f t="shared" si="61"/>
        <v>5.1258228016120011E-2</v>
      </c>
      <c r="AM49" s="298">
        <f t="shared" si="61"/>
        <v>1.7934797458488472E-2</v>
      </c>
      <c r="AN49" s="298">
        <f t="shared" si="61"/>
        <v>-3.2770201455348369E-2</v>
      </c>
      <c r="AO49" s="298">
        <f t="shared" si="61"/>
        <v>-9.4980900171401705E-2</v>
      </c>
      <c r="AP49" s="298">
        <f t="shared" si="61"/>
        <v>-0.15061858939030659</v>
      </c>
      <c r="AQ49" s="298">
        <f t="shared" si="61"/>
        <v>-0.20190017663114301</v>
      </c>
      <c r="AR49" s="298">
        <f t="shared" si="61"/>
        <v>-0.24769614658897243</v>
      </c>
      <c r="AS49" s="298">
        <f t="shared" si="61"/>
        <v>-0.3136003234785637</v>
      </c>
      <c r="AT49" s="298">
        <f t="shared" si="61"/>
        <v>-0.35937625554349062</v>
      </c>
      <c r="AU49" s="298">
        <f t="shared" si="61"/>
        <v>-0.38906662809256432</v>
      </c>
      <c r="AV49" s="298">
        <f t="shared" si="61"/>
        <v>-0.41673133929650219</v>
      </c>
      <c r="AW49" s="298">
        <f t="shared" si="61"/>
        <v>-0.43710336588871435</v>
      </c>
      <c r="AX49" s="298">
        <f t="shared" si="61"/>
        <v>-0.46548414310066466</v>
      </c>
      <c r="AY49" s="298">
        <f t="shared" si="61"/>
        <v>-0.49237285846222534</v>
      </c>
      <c r="AZ49" s="298">
        <f t="shared" si="61"/>
        <v>-0.51170265789772296</v>
      </c>
      <c r="BA49" s="298">
        <f t="shared" si="61"/>
        <v>-0.52668698146496529</v>
      </c>
      <c r="BB49" s="298">
        <f t="shared" ref="BB49:BE49" si="62">IF(ISTEXT(BB33),BB33,BB33/$AA33-1)</f>
        <v>-0.54054949434797805</v>
      </c>
      <c r="BC49" s="298">
        <f t="shared" si="62"/>
        <v>-1</v>
      </c>
      <c r="BD49" s="298">
        <f t="shared" si="62"/>
        <v>-1</v>
      </c>
      <c r="BE49" s="298">
        <f t="shared" si="62"/>
        <v>-1</v>
      </c>
      <c r="BF49" s="69"/>
      <c r="BG49" s="69"/>
    </row>
    <row r="50" spans="22:60" ht="15" customHeight="1">
      <c r="V50" s="895" t="s">
        <v>313</v>
      </c>
      <c r="Y50" s="714" t="s">
        <v>743</v>
      </c>
      <c r="Z50" s="297"/>
      <c r="AA50" s="298">
        <f t="shared" si="59"/>
        <v>0</v>
      </c>
      <c r="AB50" s="298">
        <f t="shared" si="59"/>
        <v>-0.10134754000492241</v>
      </c>
      <c r="AC50" s="298">
        <f t="shared" ref="AC50:AE50" si="63">IF(ISTEXT(AC34),AC34,AC34/$AA34-1)</f>
        <v>-0.19474227287005463</v>
      </c>
      <c r="AD50" s="298">
        <f t="shared" si="63"/>
        <v>-0.323283104853887</v>
      </c>
      <c r="AE50" s="298">
        <f t="shared" si="63"/>
        <v>-0.40943783932922118</v>
      </c>
      <c r="AF50" s="298">
        <f t="shared" ref="AF50:BA50" si="64">IF(ISTEXT(AF34),AF34,AF34/$AA34-1)</f>
        <v>-0.46773171521610502</v>
      </c>
      <c r="AG50" s="298">
        <f t="shared" si="64"/>
        <v>-0.53481613216710711</v>
      </c>
      <c r="AH50" s="298">
        <f t="shared" si="64"/>
        <v>-0.55839343017401943</v>
      </c>
      <c r="AI50" s="298">
        <f t="shared" si="64"/>
        <v>-0.59625654218309232</v>
      </c>
      <c r="AJ50" s="298">
        <f t="shared" si="64"/>
        <v>-0.60716976358439956</v>
      </c>
      <c r="AK50" s="298">
        <f t="shared" si="64"/>
        <v>-0.63086215985055838</v>
      </c>
      <c r="AL50" s="298">
        <f t="shared" si="64"/>
        <v>-0.67821771591117164</v>
      </c>
      <c r="AM50" s="298">
        <f t="shared" si="64"/>
        <v>-0.78726790345976139</v>
      </c>
      <c r="AN50" s="298">
        <f t="shared" si="64"/>
        <v>-0.79537580333899771</v>
      </c>
      <c r="AO50" s="298">
        <f t="shared" si="64"/>
        <v>-0.80362621612793839</v>
      </c>
      <c r="AP50" s="298">
        <f t="shared" si="64"/>
        <v>-0.80365881339945422</v>
      </c>
      <c r="AQ50" s="298">
        <f t="shared" si="64"/>
        <v>-0.80245934126361429</v>
      </c>
      <c r="AR50" s="298">
        <f t="shared" si="64"/>
        <v>-0.80393097549553605</v>
      </c>
      <c r="AS50" s="298">
        <f t="shared" si="64"/>
        <v>-0.80960778392627619</v>
      </c>
      <c r="AT50" s="298">
        <f t="shared" si="64"/>
        <v>-0.81572312041039441</v>
      </c>
      <c r="AU50" s="298">
        <f t="shared" si="64"/>
        <v>-0.82209762231198513</v>
      </c>
      <c r="AV50" s="298">
        <f t="shared" si="64"/>
        <v>-0.8256329286236288</v>
      </c>
      <c r="AW50" s="298">
        <f t="shared" si="64"/>
        <v>-0.82897268416776604</v>
      </c>
      <c r="AX50" s="298">
        <f t="shared" si="64"/>
        <v>-0.83589518246150329</v>
      </c>
      <c r="AY50" s="298">
        <f t="shared" si="64"/>
        <v>-0.83794182421684571</v>
      </c>
      <c r="AZ50" s="298">
        <f t="shared" si="64"/>
        <v>-0.8416679471606342</v>
      </c>
      <c r="BA50" s="298">
        <f t="shared" si="64"/>
        <v>-0.84032091023093791</v>
      </c>
      <c r="BB50" s="298">
        <f t="shared" ref="BB50:BE50" si="65">IF(ISTEXT(BB34),BB34,BB34/$AA34-1)</f>
        <v>-0.83894265782648958</v>
      </c>
      <c r="BC50" s="298">
        <f t="shared" si="65"/>
        <v>-1</v>
      </c>
      <c r="BD50" s="298">
        <f t="shared" si="65"/>
        <v>-1</v>
      </c>
      <c r="BE50" s="298">
        <f t="shared" si="65"/>
        <v>-1</v>
      </c>
      <c r="BF50" s="46"/>
      <c r="BG50" s="46"/>
    </row>
    <row r="51" spans="22:60" ht="15" customHeight="1">
      <c r="V51" s="1571" t="s">
        <v>1205</v>
      </c>
      <c r="Y51" s="714" t="s">
        <v>1420</v>
      </c>
      <c r="Z51" s="297"/>
      <c r="AA51" s="298">
        <f t="shared" si="59"/>
        <v>0</v>
      </c>
      <c r="AB51" s="298">
        <f t="shared" si="59"/>
        <v>-3.7604330087778082E-2</v>
      </c>
      <c r="AC51" s="298">
        <f t="shared" ref="AC51:AE51" si="66">IF(ISTEXT(AC35),AC35,AC35/$AA35-1)</f>
        <v>-9.3206679020228278E-2</v>
      </c>
      <c r="AD51" s="298">
        <f t="shared" si="66"/>
        <v>-0.13849687140733424</v>
      </c>
      <c r="AE51" s="298">
        <f t="shared" si="66"/>
        <v>-7.8818907344737732E-2</v>
      </c>
      <c r="AF51" s="298">
        <f t="shared" ref="AF51:BA51" si="67">IF(ISTEXT(AF35),AF35,AF35/$AA35-1)</f>
        <v>-3.4715479706928121E-2</v>
      </c>
      <c r="AG51" s="298">
        <f t="shared" si="67"/>
        <v>-8.2608101886638141E-2</v>
      </c>
      <c r="AH51" s="298">
        <f t="shared" si="67"/>
        <v>-9.1129894017291546E-2</v>
      </c>
      <c r="AI51" s="298">
        <f t="shared" si="67"/>
        <v>-0.13083811625161934</v>
      </c>
      <c r="AJ51" s="298">
        <f t="shared" si="67"/>
        <v>-0.14129577591351949</v>
      </c>
      <c r="AK51" s="298">
        <f t="shared" si="67"/>
        <v>-0.10481015705523911</v>
      </c>
      <c r="AL51" s="298">
        <f t="shared" si="67"/>
        <v>-0.14444261954191284</v>
      </c>
      <c r="AM51" s="298">
        <f t="shared" si="67"/>
        <v>-0.12654830553512675</v>
      </c>
      <c r="AN51" s="298">
        <f t="shared" si="67"/>
        <v>-0.1709762348006777</v>
      </c>
      <c r="AO51" s="298">
        <f t="shared" si="67"/>
        <v>-0.11330870668367221</v>
      </c>
      <c r="AP51" s="298">
        <f t="shared" si="67"/>
        <v>-0.11136989448800672</v>
      </c>
      <c r="AQ51" s="298">
        <f t="shared" si="67"/>
        <v>-9.8273988276960211E-2</v>
      </c>
      <c r="AR51" s="298">
        <f t="shared" si="67"/>
        <v>-0.15926496773591614</v>
      </c>
      <c r="AS51" s="298">
        <f t="shared" si="67"/>
        <v>-0.18020099998208405</v>
      </c>
      <c r="AT51" s="298">
        <f t="shared" si="67"/>
        <v>-0.15322709577581151</v>
      </c>
      <c r="AU51" s="298">
        <f t="shared" si="67"/>
        <v>-0.10916212098698719</v>
      </c>
      <c r="AV51" s="298">
        <f t="shared" si="67"/>
        <v>-0.11335315180582362</v>
      </c>
      <c r="AW51" s="298">
        <f t="shared" si="67"/>
        <v>-0.23779313165326621</v>
      </c>
      <c r="AX51" s="298">
        <f t="shared" si="67"/>
        <v>-0.23417789138346268</v>
      </c>
      <c r="AY51" s="298">
        <f t="shared" si="67"/>
        <v>-0.29120073482864517</v>
      </c>
      <c r="AZ51" s="298">
        <f t="shared" si="67"/>
        <v>-0.19921816476783705</v>
      </c>
      <c r="BA51" s="298">
        <f t="shared" si="67"/>
        <v>-0.2853745628131602</v>
      </c>
      <c r="BB51" s="298">
        <f t="shared" ref="BB51:BE51" si="68">IF(ISTEXT(BB35),BB35,BB35/$AA35-1)</f>
        <v>-0.29481798844535045</v>
      </c>
      <c r="BC51" s="298">
        <f t="shared" si="68"/>
        <v>-1</v>
      </c>
      <c r="BD51" s="298">
        <f t="shared" si="68"/>
        <v>-1</v>
      </c>
      <c r="BE51" s="298">
        <f t="shared" si="68"/>
        <v>-1</v>
      </c>
      <c r="BF51" s="46"/>
      <c r="BG51" s="46"/>
    </row>
    <row r="52" spans="22:60" ht="15" customHeight="1">
      <c r="V52" s="895" t="s">
        <v>314</v>
      </c>
      <c r="Y52" s="714" t="s">
        <v>744</v>
      </c>
      <c r="Z52" s="297"/>
      <c r="AA52" s="298">
        <f t="shared" si="59"/>
        <v>0</v>
      </c>
      <c r="AB52" s="298">
        <f t="shared" si="59"/>
        <v>1.9653661046767246E-2</v>
      </c>
      <c r="AC52" s="298">
        <f t="shared" ref="AC52:AE52" si="69">IF(ISTEXT(AC36),AC36,AC36/$AA36-1)</f>
        <v>2.6625900764769783E-2</v>
      </c>
      <c r="AD52" s="298">
        <f t="shared" si="69"/>
        <v>1.6036652707921428E-2</v>
      </c>
      <c r="AE52" s="1751">
        <f t="shared" si="69"/>
        <v>7.9577785415985147E-4</v>
      </c>
      <c r="AF52" s="298">
        <f t="shared" ref="AF52:BA52" si="70">IF(ISTEXT(AF36),AF36,AF36/$AA36-1)</f>
        <v>-1.0011898057118884E-2</v>
      </c>
      <c r="AG52" s="298">
        <f t="shared" si="70"/>
        <v>-1.980096082068783E-2</v>
      </c>
      <c r="AH52" s="298">
        <f t="shared" si="70"/>
        <v>-2.3480222417982755E-2</v>
      </c>
      <c r="AI52" s="298">
        <f t="shared" si="70"/>
        <v>-2.923305830295353E-2</v>
      </c>
      <c r="AJ52" s="298">
        <f t="shared" si="70"/>
        <v>-3.3400931894413399E-2</v>
      </c>
      <c r="AK52" s="298">
        <f t="shared" si="70"/>
        <v>-4.446867395369003E-2</v>
      </c>
      <c r="AL52" s="298">
        <f t="shared" si="70"/>
        <v>-4.1410694259091718E-2</v>
      </c>
      <c r="AM52" s="298">
        <f t="shared" si="70"/>
        <v>-5.0446886736183583E-2</v>
      </c>
      <c r="AN52" s="298">
        <f t="shared" si="70"/>
        <v>-6.3079085696967518E-2</v>
      </c>
      <c r="AO52" s="298">
        <f t="shared" si="70"/>
        <v>-8.4824531968037742E-2</v>
      </c>
      <c r="AP52" s="298">
        <f t="shared" si="70"/>
        <v>-8.8875643352477995E-2</v>
      </c>
      <c r="AQ52" s="298">
        <f t="shared" si="70"/>
        <v>-9.5462209577985457E-2</v>
      </c>
      <c r="AR52" s="298">
        <f t="shared" si="70"/>
        <v>-9.3837761251947205E-2</v>
      </c>
      <c r="AS52" s="298">
        <f t="shared" si="70"/>
        <v>-0.10661516771925705</v>
      </c>
      <c r="AT52" s="298">
        <f t="shared" si="70"/>
        <v>-0.11856738589892279</v>
      </c>
      <c r="AU52" s="298">
        <f t="shared" si="70"/>
        <v>-0.14803807438968042</v>
      </c>
      <c r="AV52" s="298">
        <f t="shared" si="70"/>
        <v>-0.15255730839798876</v>
      </c>
      <c r="AW52" s="298">
        <f t="shared" si="70"/>
        <v>-0.17308244123982552</v>
      </c>
      <c r="AX52" s="298">
        <f t="shared" si="70"/>
        <v>-0.19527964762699335</v>
      </c>
      <c r="AY52" s="298">
        <f t="shared" si="70"/>
        <v>-0.21518487010728005</v>
      </c>
      <c r="AZ52" s="298">
        <f t="shared" si="70"/>
        <v>-0.21611239985903863</v>
      </c>
      <c r="BA52" s="298">
        <f t="shared" si="70"/>
        <v>-0.22205584791796573</v>
      </c>
      <c r="BB52" s="298">
        <f t="shared" ref="BB52:BE52" si="71">IF(ISTEXT(BB36),BB36,BB36/$AA36-1)</f>
        <v>-0.221203186531584</v>
      </c>
      <c r="BC52" s="298">
        <f t="shared" si="71"/>
        <v>-1</v>
      </c>
      <c r="BD52" s="298">
        <f t="shared" si="71"/>
        <v>-1</v>
      </c>
      <c r="BE52" s="298">
        <f t="shared" si="71"/>
        <v>-1</v>
      </c>
      <c r="BF52" s="46"/>
      <c r="BG52" s="46"/>
    </row>
    <row r="53" spans="22:60" ht="15" customHeight="1">
      <c r="V53" s="895" t="s">
        <v>315</v>
      </c>
      <c r="Y53" s="714" t="s">
        <v>745</v>
      </c>
      <c r="Z53" s="297"/>
      <c r="AA53" s="298">
        <f t="shared" si="59"/>
        <v>0</v>
      </c>
      <c r="AB53" s="298">
        <f t="shared" si="59"/>
        <v>-5.9327097836538223E-2</v>
      </c>
      <c r="AC53" s="298">
        <f t="shared" ref="AC53:AE53" si="72">IF(ISTEXT(AC37),AC37,AC37/$AA37-1)</f>
        <v>4.251699014228727E-2</v>
      </c>
      <c r="AD53" s="298">
        <f t="shared" si="72"/>
        <v>-0.19919687623083659</v>
      </c>
      <c r="AE53" s="298">
        <f t="shared" si="72"/>
        <v>0.1306245605288352</v>
      </c>
      <c r="AF53" s="298">
        <f t="shared" ref="AF53:BA53" si="73">IF(ISTEXT(AF37),AF37,AF37/$AA37-1)</f>
        <v>6.5270034462105109E-2</v>
      </c>
      <c r="AG53" s="298">
        <f t="shared" si="73"/>
        <v>2.7672649475804612E-2</v>
      </c>
      <c r="AH53" s="298">
        <f t="shared" si="73"/>
        <v>1.483273540808705E-2</v>
      </c>
      <c r="AI53" s="298">
        <f t="shared" si="73"/>
        <v>-7.4141375016699484E-2</v>
      </c>
      <c r="AJ53" s="298">
        <f t="shared" si="73"/>
        <v>-4.6928369947327742E-2</v>
      </c>
      <c r="AK53" s="1751">
        <f t="shared" si="73"/>
        <v>-1.7382201859285074E-3</v>
      </c>
      <c r="AL53" s="298">
        <f t="shared" si="73"/>
        <v>-2.1061038386979036E-2</v>
      </c>
      <c r="AM53" s="1751">
        <f t="shared" si="73"/>
        <v>-2.5163036433708541E-3</v>
      </c>
      <c r="AN53" s="298">
        <f t="shared" si="73"/>
        <v>-7.693384663655578E-2</v>
      </c>
      <c r="AO53" s="298">
        <f t="shared" si="73"/>
        <v>4.4836068278103047E-2</v>
      </c>
      <c r="AP53" s="298">
        <f t="shared" si="73"/>
        <v>5.2738485830228887E-2</v>
      </c>
      <c r="AQ53" s="298">
        <f t="shared" si="73"/>
        <v>3.8793281593378026E-2</v>
      </c>
      <c r="AR53" s="298">
        <f t="shared" si="73"/>
        <v>8.7589169501171904E-2</v>
      </c>
      <c r="AS53" s="298">
        <f t="shared" si="73"/>
        <v>0.10850928129488091</v>
      </c>
      <c r="AT53" s="298">
        <f t="shared" si="73"/>
        <v>8.548823099677616E-2</v>
      </c>
      <c r="AU53" s="298">
        <f t="shared" si="73"/>
        <v>0.17771472968245638</v>
      </c>
      <c r="AV53" s="298">
        <f t="shared" si="73"/>
        <v>0.14947422340233674</v>
      </c>
      <c r="AW53" s="298">
        <f t="shared" si="73"/>
        <v>0.12170462190559816</v>
      </c>
      <c r="AX53" s="298">
        <f t="shared" si="73"/>
        <v>0.14050726861682028</v>
      </c>
      <c r="AY53" s="298">
        <f t="shared" si="73"/>
        <v>0.13048433128623671</v>
      </c>
      <c r="AZ53" s="298">
        <f t="shared" si="73"/>
        <v>8.9012702539848165E-2</v>
      </c>
      <c r="BA53" s="298">
        <f t="shared" si="73"/>
        <v>8.8924961743519049E-2</v>
      </c>
      <c r="BB53" s="298">
        <f t="shared" ref="BB53:BE53" si="74">IF(ISTEXT(BB37),BB37,BB37/$AA37-1)</f>
        <v>6.7030722805452525E-2</v>
      </c>
      <c r="BC53" s="298">
        <f t="shared" si="74"/>
        <v>-1</v>
      </c>
      <c r="BD53" s="298">
        <f t="shared" si="74"/>
        <v>-1</v>
      </c>
      <c r="BE53" s="298">
        <f t="shared" si="74"/>
        <v>-1</v>
      </c>
      <c r="BF53" s="46"/>
      <c r="BG53" s="46"/>
    </row>
    <row r="54" spans="22:60" ht="15" customHeight="1">
      <c r="V54" s="896" t="s">
        <v>316</v>
      </c>
      <c r="Y54" s="858" t="s">
        <v>746</v>
      </c>
      <c r="Z54" s="297"/>
      <c r="AA54" s="298">
        <f t="shared" si="59"/>
        <v>0</v>
      </c>
      <c r="AB54" s="1751">
        <f t="shared" si="59"/>
        <v>5.0196128700334963E-3</v>
      </c>
      <c r="AC54" s="1751">
        <f t="shared" ref="AC54:AE54" si="75">IF(ISTEXT(AC38),AC38,AC38/$AA38-1)</f>
        <v>7.3278109960153159E-3</v>
      </c>
      <c r="AD54" s="298">
        <f t="shared" si="75"/>
        <v>-1.7038280424584995E-2</v>
      </c>
      <c r="AE54" s="298">
        <f t="shared" si="75"/>
        <v>-4.054784159139424E-2</v>
      </c>
      <c r="AF54" s="298">
        <f t="shared" ref="AF54:BA54" si="76">IF(ISTEXT(AF38),AF38,AF38/$AA38-1)</f>
        <v>-4.5760821156271225E-2</v>
      </c>
      <c r="AG54" s="298">
        <f t="shared" si="76"/>
        <v>-5.2696446184590795E-2</v>
      </c>
      <c r="AH54" s="298">
        <f t="shared" si="76"/>
        <v>-6.44425683211578E-2</v>
      </c>
      <c r="AI54" s="298">
        <f t="shared" si="76"/>
        <v>-8.0824085356729025E-2</v>
      </c>
      <c r="AJ54" s="298">
        <f t="shared" si="76"/>
        <v>-8.9616535702111699E-2</v>
      </c>
      <c r="AK54" s="298">
        <f t="shared" si="76"/>
        <v>-0.106951397359345</v>
      </c>
      <c r="AL54" s="298">
        <f t="shared" si="76"/>
        <v>-0.10699512567503999</v>
      </c>
      <c r="AM54" s="298">
        <f t="shared" si="76"/>
        <v>-0.10688547317279817</v>
      </c>
      <c r="AN54" s="298">
        <f t="shared" si="76"/>
        <v>-0.11710211579341245</v>
      </c>
      <c r="AO54" s="298">
        <f t="shared" si="76"/>
        <v>-0.13501895726841762</v>
      </c>
      <c r="AP54" s="298">
        <f t="shared" si="76"/>
        <v>-0.13695229685468235</v>
      </c>
      <c r="AQ54" s="298">
        <f t="shared" si="76"/>
        <v>-0.15331259742975023</v>
      </c>
      <c r="AR54" s="298">
        <f t="shared" si="76"/>
        <v>-0.16537873736053998</v>
      </c>
      <c r="AS54" s="298">
        <f t="shared" si="76"/>
        <v>-0.17576703876829014</v>
      </c>
      <c r="AT54" s="298">
        <f t="shared" si="76"/>
        <v>-0.18436618460816212</v>
      </c>
      <c r="AU54" s="298">
        <f t="shared" si="76"/>
        <v>-0.20353249801178708</v>
      </c>
      <c r="AV54" s="298">
        <f t="shared" si="76"/>
        <v>-0.20533731134974564</v>
      </c>
      <c r="AW54" s="298">
        <f t="shared" si="76"/>
        <v>-0.2190481192474858</v>
      </c>
      <c r="AX54" s="298">
        <f t="shared" si="76"/>
        <v>-0.23688597070946638</v>
      </c>
      <c r="AY54" s="298">
        <f t="shared" si="76"/>
        <v>-0.25042510272602125</v>
      </c>
      <c r="AZ54" s="298">
        <f t="shared" si="76"/>
        <v>-0.25207712789535675</v>
      </c>
      <c r="BA54" s="298">
        <f t="shared" si="76"/>
        <v>-0.26453983219964428</v>
      </c>
      <c r="BB54" s="298">
        <f t="shared" ref="BB54:BE54" si="77">IF(ISTEXT(BB38),BB38,BB38/$AA38-1)</f>
        <v>-0.26408599098539853</v>
      </c>
      <c r="BC54" s="298">
        <f t="shared" si="77"/>
        <v>-1</v>
      </c>
      <c r="BD54" s="298">
        <f t="shared" si="77"/>
        <v>-1</v>
      </c>
      <c r="BE54" s="298">
        <f t="shared" si="77"/>
        <v>-1</v>
      </c>
      <c r="BF54" s="14"/>
      <c r="BG54" s="14"/>
    </row>
    <row r="55" spans="22:60" ht="15" customHeight="1">
      <c r="V55" s="1877" t="s">
        <v>1410</v>
      </c>
      <c r="Y55" s="858" t="s">
        <v>747</v>
      </c>
      <c r="Z55" s="297"/>
      <c r="AA55" s="298">
        <f t="shared" si="59"/>
        <v>0</v>
      </c>
      <c r="AB55" s="1751">
        <f t="shared" si="59"/>
        <v>-7.1541395854826106E-3</v>
      </c>
      <c r="AC55" s="1751">
        <f t="shared" ref="AC55:AE55" si="78">IF(ISTEXT(AC39),AC39,AC39/$AA39-1)</f>
        <v>-8.3542237044009759E-3</v>
      </c>
      <c r="AD55" s="298">
        <f t="shared" si="78"/>
        <v>-2.3921387985010645E-2</v>
      </c>
      <c r="AE55" s="298">
        <f t="shared" si="78"/>
        <v>-3.5837160201233398E-2</v>
      </c>
      <c r="AF55" s="298">
        <f t="shared" ref="AF55:BA55" si="79">IF(ISTEXT(AF39),AF39,AF39/$AA39-1)</f>
        <v>-6.1211868915826417E-2</v>
      </c>
      <c r="AG55" s="298">
        <f t="shared" si="79"/>
        <v>-8.5762370375069286E-2</v>
      </c>
      <c r="AH55" s="298">
        <f t="shared" si="79"/>
        <v>-0.11437789466131099</v>
      </c>
      <c r="AI55" s="298">
        <f t="shared" si="79"/>
        <v>-0.1476354417031901</v>
      </c>
      <c r="AJ55" s="298">
        <f t="shared" si="79"/>
        <v>-0.17935640346238935</v>
      </c>
      <c r="AK55" s="298">
        <f t="shared" si="79"/>
        <v>-0.20898734852655576</v>
      </c>
      <c r="AL55" s="298">
        <f t="shared" si="79"/>
        <v>-0.2380677706881188</v>
      </c>
      <c r="AM55" s="298">
        <f t="shared" si="79"/>
        <v>-0.26786949024732387</v>
      </c>
      <c r="AN55" s="298">
        <f t="shared" si="79"/>
        <v>-0.29871165493014817</v>
      </c>
      <c r="AO55" s="298">
        <f t="shared" si="79"/>
        <v>-0.33184120757992253</v>
      </c>
      <c r="AP55" s="298">
        <f t="shared" si="79"/>
        <v>-0.36362468355137123</v>
      </c>
      <c r="AQ55" s="298">
        <f t="shared" si="79"/>
        <v>-0.39644973044715204</v>
      </c>
      <c r="AR55" s="298">
        <f t="shared" si="79"/>
        <v>-0.42720357741445769</v>
      </c>
      <c r="AS55" s="298">
        <f t="shared" si="79"/>
        <v>-0.46284228825226259</v>
      </c>
      <c r="AT55" s="298">
        <f t="shared" si="79"/>
        <v>-0.49477941044459461</v>
      </c>
      <c r="AU55" s="298">
        <f t="shared" si="79"/>
        <v>-0.52760793063061362</v>
      </c>
      <c r="AV55" s="298">
        <f t="shared" si="79"/>
        <v>-0.55364109271842255</v>
      </c>
      <c r="AW55" s="298">
        <f t="shared" si="79"/>
        <v>-0.575949988005239</v>
      </c>
      <c r="AX55" s="298">
        <f t="shared" si="79"/>
        <v>-0.59719232975874159</v>
      </c>
      <c r="AY55" s="298">
        <f t="shared" si="79"/>
        <v>-0.62022706134076722</v>
      </c>
      <c r="AZ55" s="298">
        <f t="shared" si="79"/>
        <v>-0.64059083548487883</v>
      </c>
      <c r="BA55" s="298">
        <f t="shared" si="79"/>
        <v>-0.66125343073283704</v>
      </c>
      <c r="BB55" s="298">
        <f t="shared" ref="BB55:BE55" si="80">IF(ISTEXT(BB39),BB39,BB39/$AA39-1)</f>
        <v>-0.67810597050695343</v>
      </c>
      <c r="BC55" s="298">
        <f t="shared" si="80"/>
        <v>-1</v>
      </c>
      <c r="BD55" s="298">
        <f t="shared" si="80"/>
        <v>-1</v>
      </c>
      <c r="BE55" s="298">
        <f t="shared" si="80"/>
        <v>-1</v>
      </c>
      <c r="BF55" s="892"/>
      <c r="BG55" s="46"/>
    </row>
    <row r="56" spans="22:60" ht="15" customHeight="1">
      <c r="V56" s="891" t="s">
        <v>317</v>
      </c>
      <c r="Y56" s="858" t="s">
        <v>748</v>
      </c>
      <c r="Z56" s="303"/>
      <c r="AA56" s="298">
        <f t="shared" si="59"/>
        <v>0</v>
      </c>
      <c r="AB56" s="298">
        <f t="shared" si="59"/>
        <v>-1.1303458798340937E-2</v>
      </c>
      <c r="AC56" s="1751">
        <f t="shared" ref="AC56:AE56" si="81">IF(ISTEXT(AC40),AC40,AC40/$AA40-1)</f>
        <v>-9.1626130870512412E-3</v>
      </c>
      <c r="AD56" s="1751">
        <f t="shared" si="81"/>
        <v>-6.7571160857441415E-3</v>
      </c>
      <c r="AE56" s="298">
        <f t="shared" si="81"/>
        <v>-1.1832761378375301E-2</v>
      </c>
      <c r="AF56" s="298">
        <f t="shared" ref="AF56:BA56" si="82">IF(ISTEXT(AF40),AF40,AF40/$AA40-1)</f>
        <v>-9.5829964059510608E-3</v>
      </c>
      <c r="AG56" s="1751">
        <f t="shared" si="82"/>
        <v>-7.0992300772730887E-3</v>
      </c>
      <c r="AH56" s="1751">
        <f t="shared" si="82"/>
        <v>-2.3954655848589246E-3</v>
      </c>
      <c r="AI56" s="1751">
        <f t="shared" si="82"/>
        <v>-7.50014043538616E-3</v>
      </c>
      <c r="AJ56" s="1751">
        <f t="shared" si="82"/>
        <v>-3.593973951552254E-3</v>
      </c>
      <c r="AK56" s="1751">
        <f t="shared" si="82"/>
        <v>1.5466286966530074E-3</v>
      </c>
      <c r="AL56" s="298">
        <f t="shared" si="82"/>
        <v>1.0695112308825694E-2</v>
      </c>
      <c r="AM56" s="298">
        <f t="shared" si="82"/>
        <v>0.2821033341559569</v>
      </c>
      <c r="AN56" s="298">
        <f t="shared" si="82"/>
        <v>0.50727719393294279</v>
      </c>
      <c r="AO56" s="298">
        <f t="shared" si="82"/>
        <v>0.55614523327755228</v>
      </c>
      <c r="AP56" s="298">
        <f t="shared" si="82"/>
        <v>0.76750012638489284</v>
      </c>
      <c r="AQ56" s="298">
        <f t="shared" si="82"/>
        <v>0.82464462110111514</v>
      </c>
      <c r="AR56" s="298">
        <f t="shared" si="82"/>
        <v>0.76247867029021399</v>
      </c>
      <c r="AS56" s="298">
        <f t="shared" si="82"/>
        <v>0.98084839196531548</v>
      </c>
      <c r="AT56" s="298">
        <f t="shared" si="82"/>
        <v>0.9643497067889244</v>
      </c>
      <c r="AU56" s="298">
        <f t="shared" si="82"/>
        <v>0.71564995368474649</v>
      </c>
      <c r="AV56" s="298">
        <f t="shared" si="82"/>
        <v>0.89543004008234073</v>
      </c>
      <c r="AW56" s="298">
        <f t="shared" si="82"/>
        <v>0.87617306747233803</v>
      </c>
      <c r="AX56" s="298">
        <f t="shared" si="82"/>
        <v>0.85602404757054629</v>
      </c>
      <c r="AY56" s="298">
        <f t="shared" si="82"/>
        <v>0.85008688137342103</v>
      </c>
      <c r="AZ56" s="298">
        <f t="shared" si="82"/>
        <v>0.8853549229576263</v>
      </c>
      <c r="BA56" s="298">
        <f t="shared" si="82"/>
        <v>0.90994504914764107</v>
      </c>
      <c r="BB56" s="298">
        <f t="shared" ref="BB56:BE56" si="83">IF(ISTEXT(BB40),BB40,BB40/$AA40-1)</f>
        <v>0.91374396831949856</v>
      </c>
      <c r="BC56" s="298">
        <f t="shared" si="83"/>
        <v>-1</v>
      </c>
      <c r="BD56" s="298">
        <f t="shared" si="83"/>
        <v>-1</v>
      </c>
      <c r="BE56" s="298">
        <f t="shared" si="83"/>
        <v>-1</v>
      </c>
      <c r="BF56" s="46"/>
      <c r="BG56" s="70"/>
    </row>
    <row r="57" spans="22:60" ht="28.5">
      <c r="V57" s="1783" t="s">
        <v>1334</v>
      </c>
      <c r="Y57" s="40" t="s">
        <v>1333</v>
      </c>
      <c r="Z57" s="297"/>
      <c r="AA57" s="298">
        <f t="shared" si="59"/>
        <v>0</v>
      </c>
      <c r="AB57" s="298">
        <f t="shared" si="59"/>
        <v>-1.7104252020045618E-2</v>
      </c>
      <c r="AC57" s="1751">
        <f t="shared" ref="AC57:AE57" si="84">IF(ISTEXT(AC41),AC41,AC41/$AA41-1)</f>
        <v>-2.0822017640731438E-3</v>
      </c>
      <c r="AD57" s="1751">
        <f t="shared" si="84"/>
        <v>-5.3041120100743022E-3</v>
      </c>
      <c r="AE57" s="298">
        <f t="shared" si="84"/>
        <v>4.3207530459497878E-2</v>
      </c>
      <c r="AF57" s="298">
        <f t="shared" ref="AF57:BA57" si="85">IF(ISTEXT(AF41),AF41,AF41/$AA41-1)</f>
        <v>5.9433078515413795E-2</v>
      </c>
      <c r="AG57" s="298">
        <f t="shared" si="85"/>
        <v>7.5321016280323283E-2</v>
      </c>
      <c r="AH57" s="298">
        <f t="shared" si="85"/>
        <v>-0.10162580308360303</v>
      </c>
      <c r="AI57" s="298">
        <f t="shared" si="85"/>
        <v>-0.14354175194036545</v>
      </c>
      <c r="AJ57" s="298">
        <f t="shared" si="85"/>
        <v>-0.14987401075613171</v>
      </c>
      <c r="AK57" s="298">
        <f t="shared" si="85"/>
        <v>-0.25978071478658871</v>
      </c>
      <c r="AL57" s="298">
        <f t="shared" si="85"/>
        <v>-0.40142318951172751</v>
      </c>
      <c r="AM57" s="298">
        <f t="shared" si="85"/>
        <v>-0.13061172154581036</v>
      </c>
      <c r="AN57" s="298">
        <f t="shared" si="85"/>
        <v>-0.25093030276015438</v>
      </c>
      <c r="AO57" s="298">
        <f t="shared" si="85"/>
        <v>-0.32105196735204267</v>
      </c>
      <c r="AP57" s="298">
        <f t="shared" si="85"/>
        <v>-0.36842540152326175</v>
      </c>
      <c r="AQ57" s="298">
        <f t="shared" si="85"/>
        <v>-0.41580293322844775</v>
      </c>
      <c r="AR57" s="298">
        <f t="shared" si="85"/>
        <v>-0.45915654240831838</v>
      </c>
      <c r="AS57" s="298">
        <f t="shared" si="85"/>
        <v>-0.48795912293106969</v>
      </c>
      <c r="AT57" s="298">
        <f t="shared" si="85"/>
        <v>-0.54449537517240287</v>
      </c>
      <c r="AU57" s="298">
        <f t="shared" si="85"/>
        <v>-0.58432542661663822</v>
      </c>
      <c r="AV57" s="298">
        <f t="shared" si="85"/>
        <v>-0.61533822560502127</v>
      </c>
      <c r="AW57" s="298">
        <f t="shared" si="85"/>
        <v>-0.5947955189485481</v>
      </c>
      <c r="AX57" s="298">
        <f t="shared" si="85"/>
        <v>-0.57231569928640924</v>
      </c>
      <c r="AY57" s="298">
        <f t="shared" si="85"/>
        <v>-0.6305145686342627</v>
      </c>
      <c r="AZ57" s="298">
        <f t="shared" si="85"/>
        <v>-0.63256569247222294</v>
      </c>
      <c r="BA57" s="298">
        <f t="shared" si="85"/>
        <v>-0.66291532467850867</v>
      </c>
      <c r="BB57" s="298">
        <f t="shared" ref="BB57:BE57" si="86">IF(ISTEXT(BB41),BB41,BB41/$AA41-1)</f>
        <v>-0.6553582631104613</v>
      </c>
      <c r="BC57" s="298">
        <f t="shared" si="86"/>
        <v>-1</v>
      </c>
      <c r="BD57" s="298">
        <f t="shared" si="86"/>
        <v>-1</v>
      </c>
      <c r="BE57" s="298">
        <f t="shared" si="86"/>
        <v>-1</v>
      </c>
      <c r="BF57" s="892"/>
      <c r="BG57" s="892"/>
    </row>
    <row r="58" spans="22:60" ht="15" customHeight="1">
      <c r="V58" s="1571" t="s">
        <v>1336</v>
      </c>
      <c r="Y58" s="714" t="s">
        <v>749</v>
      </c>
      <c r="Z58" s="297"/>
      <c r="AA58" s="298">
        <f t="shared" si="59"/>
        <v>0</v>
      </c>
      <c r="AB58" s="1751">
        <f t="shared" si="59"/>
        <v>-8.2603360696764661E-3</v>
      </c>
      <c r="AC58" s="298">
        <f t="shared" ref="AC58:AE58" si="87">IF(ISTEXT(AC42),AC42,AC42/$AA42-1)</f>
        <v>-1.6292433363701786E-2</v>
      </c>
      <c r="AD58" s="298">
        <f t="shared" si="87"/>
        <v>-3.3766746015361671E-2</v>
      </c>
      <c r="AE58" s="298">
        <f t="shared" si="87"/>
        <v>-5.4034236159793414E-2</v>
      </c>
      <c r="AF58" s="298">
        <f t="shared" ref="AF58:BA58" si="88">IF(ISTEXT(AF42),AF42,AF42/$AA42-1)</f>
        <v>-6.5108011714960168E-2</v>
      </c>
      <c r="AG58" s="298">
        <f t="shared" si="88"/>
        <v>-7.8284758233782115E-2</v>
      </c>
      <c r="AH58" s="298">
        <f t="shared" si="88"/>
        <v>-9.0113289491692061E-2</v>
      </c>
      <c r="AI58" s="298">
        <f t="shared" si="88"/>
        <v>-0.10774530747907152</v>
      </c>
      <c r="AJ58" s="298">
        <f t="shared" si="88"/>
        <v>-0.11899707639045964</v>
      </c>
      <c r="AK58" s="298">
        <f t="shared" si="88"/>
        <v>-0.13102093859780695</v>
      </c>
      <c r="AL58" s="298">
        <f t="shared" si="88"/>
        <v>-0.15759660227983674</v>
      </c>
      <c r="AM58" s="298">
        <f t="shared" si="88"/>
        <v>-0.18551518567797287</v>
      </c>
      <c r="AN58" s="298">
        <f t="shared" si="88"/>
        <v>-0.20683605512272685</v>
      </c>
      <c r="AO58" s="298">
        <f t="shared" si="88"/>
        <v>-0.22536199501318432</v>
      </c>
      <c r="AP58" s="298">
        <f t="shared" si="88"/>
        <v>-0.24181379953926363</v>
      </c>
      <c r="AQ58" s="298">
        <f t="shared" si="88"/>
        <v>-0.26816593707791003</v>
      </c>
      <c r="AR58" s="298">
        <f t="shared" si="88"/>
        <v>-0.29086174819544464</v>
      </c>
      <c r="AS58" s="298">
        <f t="shared" si="88"/>
        <v>-0.30716553476571851</v>
      </c>
      <c r="AT58" s="298">
        <f t="shared" si="88"/>
        <v>-0.34045530101627064</v>
      </c>
      <c r="AU58" s="298">
        <f t="shared" si="88"/>
        <v>-0.35441835915150099</v>
      </c>
      <c r="AV58" s="298">
        <f t="shared" si="88"/>
        <v>-0.36795195667901037</v>
      </c>
      <c r="AW58" s="298">
        <f t="shared" si="88"/>
        <v>-0.3843144549507761</v>
      </c>
      <c r="AX58" s="298">
        <f t="shared" si="88"/>
        <v>-0.3980176722903771</v>
      </c>
      <c r="AY58" s="298">
        <f t="shared" si="88"/>
        <v>-0.40742669281205179</v>
      </c>
      <c r="AZ58" s="298">
        <f t="shared" si="88"/>
        <v>-0.4171929228056791</v>
      </c>
      <c r="BA58" s="298">
        <f t="shared" si="88"/>
        <v>-0.42729691607793985</v>
      </c>
      <c r="BB58" s="298">
        <f t="shared" ref="BB58:BE58" si="89">IF(ISTEXT(BB42),BB42,BB42/$AA42-1)</f>
        <v>-0.43113806413954869</v>
      </c>
      <c r="BC58" s="298">
        <f t="shared" si="89"/>
        <v>-1</v>
      </c>
      <c r="BD58" s="298">
        <f t="shared" si="89"/>
        <v>-1</v>
      </c>
      <c r="BE58" s="298">
        <f t="shared" si="89"/>
        <v>-1</v>
      </c>
      <c r="BF58" s="46"/>
      <c r="BG58" s="46"/>
      <c r="BH58" s="26"/>
    </row>
    <row r="59" spans="22:60" ht="15" customHeight="1" thickBot="1">
      <c r="V59" s="897" t="s">
        <v>310</v>
      </c>
      <c r="Y59" s="1275" t="s">
        <v>750</v>
      </c>
      <c r="Z59" s="299"/>
      <c r="AA59" s="300">
        <f t="shared" ref="AA59:AC60" si="90">IF(ISTEXT(AA43),AA43,AA43/$AA43-1)</f>
        <v>0</v>
      </c>
      <c r="AB59" s="1749">
        <f t="shared" si="90"/>
        <v>9.1356338434371853E-3</v>
      </c>
      <c r="AC59" s="1749">
        <f t="shared" si="90"/>
        <v>9.0222922521614457E-3</v>
      </c>
      <c r="AD59" s="300">
        <f t="shared" ref="AD59:BA59" si="91">IF(ISTEXT(AD43),AD43,AD43/$AA43-1)</f>
        <v>1.0781611362493448E-2</v>
      </c>
      <c r="AE59" s="300">
        <f t="shared" si="91"/>
        <v>1.3487883376985366E-2</v>
      </c>
      <c r="AF59" s="300">
        <f t="shared" si="91"/>
        <v>2.2628569743118776E-2</v>
      </c>
      <c r="AG59" s="300">
        <f t="shared" si="91"/>
        <v>2.3727377587927423E-2</v>
      </c>
      <c r="AH59" s="300">
        <f t="shared" si="91"/>
        <v>2.8215331167106728E-2</v>
      </c>
      <c r="AI59" s="300">
        <f t="shared" si="91"/>
        <v>-2.9224777143562641E-2</v>
      </c>
      <c r="AJ59" s="300">
        <f t="shared" si="91"/>
        <v>3.7079170641635351E-2</v>
      </c>
      <c r="AK59" s="300">
        <f t="shared" si="91"/>
        <v>0.26848930108890889</v>
      </c>
      <c r="AL59" s="1749">
        <f t="shared" si="91"/>
        <v>-3.3851550176906553E-3</v>
      </c>
      <c r="AM59" s="300">
        <f t="shared" si="91"/>
        <v>-0.1393166646018329</v>
      </c>
      <c r="AN59" s="300">
        <f t="shared" si="91"/>
        <v>0.23763661207904296</v>
      </c>
      <c r="AO59" s="300">
        <f t="shared" si="91"/>
        <v>0.30894293045679344</v>
      </c>
      <c r="AP59" s="300">
        <f t="shared" si="91"/>
        <v>0.3895425714952796</v>
      </c>
      <c r="AQ59" s="300">
        <f t="shared" si="91"/>
        <v>0.46966452379270551</v>
      </c>
      <c r="AR59" s="300">
        <f t="shared" si="91"/>
        <v>0.56871859005397241</v>
      </c>
      <c r="AS59" s="300">
        <f t="shared" si="91"/>
        <v>0.88415383252791147</v>
      </c>
      <c r="AT59" s="300">
        <f t="shared" si="91"/>
        <v>0.96650381770497362</v>
      </c>
      <c r="AU59" s="300">
        <f t="shared" si="91"/>
        <v>0.95262176933352283</v>
      </c>
      <c r="AV59" s="1750">
        <f t="shared" si="91"/>
        <v>1.0409672013229021</v>
      </c>
      <c r="AW59" s="1750">
        <f t="shared" si="91"/>
        <v>1.0813530662709296</v>
      </c>
      <c r="AX59" s="1750">
        <f t="shared" si="91"/>
        <v>1.2042850867486821</v>
      </c>
      <c r="AY59" s="1750">
        <f t="shared" si="91"/>
        <v>1.4221480418585211</v>
      </c>
      <c r="AZ59" s="1750">
        <f t="shared" si="91"/>
        <v>1.3026346269708844</v>
      </c>
      <c r="BA59" s="1750">
        <f t="shared" si="91"/>
        <v>1.281457988463949</v>
      </c>
      <c r="BB59" s="1750">
        <f t="shared" ref="BB59:BE59" si="92">IF(ISTEXT(BB43),BB43,BB43/$AA43-1)</f>
        <v>1.3701911073586732</v>
      </c>
      <c r="BC59" s="300">
        <f t="shared" si="92"/>
        <v>-1</v>
      </c>
      <c r="BD59" s="300">
        <f t="shared" si="92"/>
        <v>-1</v>
      </c>
      <c r="BE59" s="300">
        <f t="shared" si="92"/>
        <v>-1</v>
      </c>
      <c r="BF59" s="145"/>
      <c r="BG59" s="145"/>
      <c r="BH59" s="26"/>
    </row>
    <row r="60" spans="22:60" ht="15" customHeight="1" thickTop="1">
      <c r="V60" s="898" t="s">
        <v>59</v>
      </c>
      <c r="Y60" s="716" t="s">
        <v>0</v>
      </c>
      <c r="Z60" s="301"/>
      <c r="AA60" s="302">
        <f t="shared" si="90"/>
        <v>0</v>
      </c>
      <c r="AB60" s="302">
        <f t="shared" si="90"/>
        <v>-2.6206208452818291E-2</v>
      </c>
      <c r="AC60" s="1784">
        <f t="shared" si="90"/>
        <v>-6.8193121127895218E-3</v>
      </c>
      <c r="AD60" s="302">
        <f t="shared" ref="AD60:BA60" si="93">IF(ISTEXT(AD44),AD44,AD44/$AA44-1)</f>
        <v>-9.903051985759237E-2</v>
      </c>
      <c r="AE60" s="302">
        <f t="shared" si="93"/>
        <v>-2.2569714060951318E-2</v>
      </c>
      <c r="AF60" s="302">
        <f t="shared" si="93"/>
        <v>-5.5950938716724408E-2</v>
      </c>
      <c r="AG60" s="302">
        <f t="shared" si="93"/>
        <v>-8.2913788525239007E-2</v>
      </c>
      <c r="AH60" s="302">
        <f t="shared" si="93"/>
        <v>-9.9706293666258716E-2</v>
      </c>
      <c r="AI60" s="302">
        <f t="shared" si="93"/>
        <v>-0.1415786641875113</v>
      </c>
      <c r="AJ60" s="302">
        <f t="shared" si="93"/>
        <v>-0.14411981021166098</v>
      </c>
      <c r="AK60" s="302">
        <f t="shared" si="93"/>
        <v>-0.14422233229325132</v>
      </c>
      <c r="AL60" s="302">
        <f t="shared" si="93"/>
        <v>-0.16408841971834409</v>
      </c>
      <c r="AM60" s="302">
        <f t="shared" si="93"/>
        <v>-0.18050558214252133</v>
      </c>
      <c r="AN60" s="302">
        <f t="shared" si="93"/>
        <v>-0.21373848087199099</v>
      </c>
      <c r="AO60" s="302">
        <f t="shared" si="93"/>
        <v>-0.19110611196730687</v>
      </c>
      <c r="AP60" s="302">
        <f t="shared" si="93"/>
        <v>-0.19575341061751239</v>
      </c>
      <c r="AQ60" s="302">
        <f t="shared" si="93"/>
        <v>-0.20987951518769676</v>
      </c>
      <c r="AR60" s="302">
        <f t="shared" si="93"/>
        <v>-0.20448459048202694</v>
      </c>
      <c r="AS60" s="302">
        <f t="shared" si="93"/>
        <v>-0.21194298077526086</v>
      </c>
      <c r="AT60" s="302">
        <f t="shared" si="93"/>
        <v>-0.23365788041927638</v>
      </c>
      <c r="AU60" s="302">
        <f t="shared" si="93"/>
        <v>-0.22210600185687068</v>
      </c>
      <c r="AV60" s="302">
        <f t="shared" si="93"/>
        <v>-0.24456395343696091</v>
      </c>
      <c r="AW60" s="302">
        <f t="shared" si="93"/>
        <v>-0.26391534393713179</v>
      </c>
      <c r="AX60" s="302">
        <f t="shared" si="93"/>
        <v>-0.27192386476034569</v>
      </c>
      <c r="AY60" s="302">
        <f t="shared" si="93"/>
        <v>-0.28620067764992774</v>
      </c>
      <c r="AZ60" s="302">
        <f t="shared" si="93"/>
        <v>-0.30478571397901155</v>
      </c>
      <c r="BA60" s="302">
        <f t="shared" si="93"/>
        <v>-0.3121451248870365</v>
      </c>
      <c r="BB60" s="302">
        <f t="shared" ref="BB60:BE60" si="94">IF(ISTEXT(BB44),BB44,BB44/$AA44-1)</f>
        <v>-0.3220597754563399</v>
      </c>
      <c r="BC60" s="302">
        <f t="shared" si="94"/>
        <v>-1</v>
      </c>
      <c r="BD60" s="302">
        <f t="shared" si="94"/>
        <v>-1</v>
      </c>
      <c r="BE60" s="302">
        <f t="shared" si="94"/>
        <v>-1</v>
      </c>
      <c r="BF60" s="49"/>
      <c r="BG60" s="49"/>
    </row>
    <row r="62" spans="22:60">
      <c r="V62" s="206" t="s">
        <v>290</v>
      </c>
      <c r="Y62" s="1" t="s">
        <v>1071</v>
      </c>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row>
    <row r="63" spans="22:60">
      <c r="V63" s="10"/>
      <c r="Y63" s="10"/>
      <c r="Z63" s="199"/>
      <c r="AA63" s="10">
        <v>1990</v>
      </c>
      <c r="AB63" s="10">
        <f t="shared" ref="AB63:BA63" si="95">AA63+1</f>
        <v>1991</v>
      </c>
      <c r="AC63" s="10">
        <f t="shared" si="95"/>
        <v>1992</v>
      </c>
      <c r="AD63" s="10">
        <f t="shared" si="95"/>
        <v>1993</v>
      </c>
      <c r="AE63" s="10">
        <f t="shared" si="95"/>
        <v>1994</v>
      </c>
      <c r="AF63" s="10">
        <f t="shared" si="95"/>
        <v>1995</v>
      </c>
      <c r="AG63" s="10">
        <f t="shared" si="95"/>
        <v>1996</v>
      </c>
      <c r="AH63" s="10">
        <f t="shared" si="95"/>
        <v>1997</v>
      </c>
      <c r="AI63" s="10">
        <f t="shared" si="95"/>
        <v>1998</v>
      </c>
      <c r="AJ63" s="10">
        <f t="shared" si="95"/>
        <v>1999</v>
      </c>
      <c r="AK63" s="10">
        <f t="shared" si="95"/>
        <v>2000</v>
      </c>
      <c r="AL63" s="10">
        <f t="shared" si="95"/>
        <v>2001</v>
      </c>
      <c r="AM63" s="10">
        <f t="shared" si="95"/>
        <v>2002</v>
      </c>
      <c r="AN63" s="10">
        <f t="shared" si="95"/>
        <v>2003</v>
      </c>
      <c r="AO63" s="10">
        <f t="shared" si="95"/>
        <v>2004</v>
      </c>
      <c r="AP63" s="10">
        <f t="shared" si="95"/>
        <v>2005</v>
      </c>
      <c r="AQ63" s="10">
        <f t="shared" si="95"/>
        <v>2006</v>
      </c>
      <c r="AR63" s="10">
        <f t="shared" si="95"/>
        <v>2007</v>
      </c>
      <c r="AS63" s="10">
        <f t="shared" si="95"/>
        <v>2008</v>
      </c>
      <c r="AT63" s="10">
        <f t="shared" si="95"/>
        <v>2009</v>
      </c>
      <c r="AU63" s="10">
        <f t="shared" si="95"/>
        <v>2010</v>
      </c>
      <c r="AV63" s="10">
        <f t="shared" si="95"/>
        <v>2011</v>
      </c>
      <c r="AW63" s="10">
        <f t="shared" si="95"/>
        <v>2012</v>
      </c>
      <c r="AX63" s="10">
        <f t="shared" si="95"/>
        <v>2013</v>
      </c>
      <c r="AY63" s="10">
        <f t="shared" si="95"/>
        <v>2014</v>
      </c>
      <c r="AZ63" s="10">
        <f t="shared" si="95"/>
        <v>2015</v>
      </c>
      <c r="BA63" s="10">
        <f t="shared" si="95"/>
        <v>2016</v>
      </c>
      <c r="BB63" s="10">
        <f t="shared" ref="BB63" si="96">BA63+1</f>
        <v>2017</v>
      </c>
      <c r="BC63" s="10">
        <f t="shared" ref="BC63" si="97">BB63+1</f>
        <v>2018</v>
      </c>
      <c r="BD63" s="10">
        <f t="shared" ref="BD63" si="98">BC63+1</f>
        <v>2019</v>
      </c>
      <c r="BE63" s="10">
        <f t="shared" ref="BE63" si="99">BD63+1</f>
        <v>2020</v>
      </c>
      <c r="BF63" s="10" t="s">
        <v>23</v>
      </c>
      <c r="BG63" s="10" t="s">
        <v>2</v>
      </c>
    </row>
    <row r="64" spans="22:60" ht="15" customHeight="1">
      <c r="V64" s="895" t="s">
        <v>311</v>
      </c>
      <c r="Y64" s="714" t="s">
        <v>741</v>
      </c>
      <c r="Z64" s="297"/>
      <c r="AA64" s="240"/>
      <c r="AB64" s="240"/>
      <c r="AC64" s="240"/>
      <c r="AD64" s="240"/>
      <c r="AE64" s="240"/>
      <c r="AF64" s="240"/>
      <c r="AG64" s="240"/>
      <c r="AH64" s="240"/>
      <c r="AI64" s="240"/>
      <c r="AJ64" s="240"/>
      <c r="AK64" s="240"/>
      <c r="AL64" s="240"/>
      <c r="AM64" s="240"/>
      <c r="AN64" s="240"/>
      <c r="AO64" s="240"/>
      <c r="AP64" s="298">
        <f t="shared" ref="AP64:AQ76" si="100">IF(ISTEXT(AP32),AP32,AP32/$AP32-1)</f>
        <v>0</v>
      </c>
      <c r="AQ64" s="298">
        <f t="shared" si="100"/>
        <v>5.4042802211278884E-2</v>
      </c>
      <c r="AR64" s="298">
        <f t="shared" ref="AR64:BA64" si="101">IF(ISTEXT(AR32),AR32,AR32/$AP32-1)</f>
        <v>7.5987732409869668E-2</v>
      </c>
      <c r="AS64" s="298">
        <f t="shared" si="101"/>
        <v>4.3013533820994709E-2</v>
      </c>
      <c r="AT64" s="298">
        <f t="shared" si="101"/>
        <v>-3.4740399427960478E-2</v>
      </c>
      <c r="AU64" s="298">
        <f t="shared" si="101"/>
        <v>3.8138136062671579E-2</v>
      </c>
      <c r="AV64" s="298">
        <f t="shared" si="101"/>
        <v>-0.22083634311411948</v>
      </c>
      <c r="AW64" s="298">
        <f t="shared" si="101"/>
        <v>-0.20026073409448131</v>
      </c>
      <c r="AX64" s="298">
        <f t="shared" si="101"/>
        <v>-0.24588622815296146</v>
      </c>
      <c r="AY64" s="298">
        <f t="shared" si="101"/>
        <v>-0.26059735436045939</v>
      </c>
      <c r="AZ64" s="298">
        <f t="shared" si="101"/>
        <v>-0.29057264114961012</v>
      </c>
      <c r="BA64" s="298">
        <f t="shared" si="101"/>
        <v>-0.28883985687362113</v>
      </c>
      <c r="BB64" s="298">
        <f t="shared" ref="BB64:BE64" si="102">IF(ISTEXT(BB32),BB32,BB32/$AP32-1)</f>
        <v>-0.29317631117569121</v>
      </c>
      <c r="BC64" s="298">
        <f t="shared" si="102"/>
        <v>-1</v>
      </c>
      <c r="BD64" s="298">
        <f t="shared" si="102"/>
        <v>-1</v>
      </c>
      <c r="BE64" s="298">
        <f t="shared" si="102"/>
        <v>-1</v>
      </c>
      <c r="BF64" s="41"/>
      <c r="BG64" s="41"/>
    </row>
    <row r="65" spans="22:60" ht="15" customHeight="1">
      <c r="V65" s="895" t="s">
        <v>312</v>
      </c>
      <c r="Y65" s="714" t="s">
        <v>742</v>
      </c>
      <c r="Z65" s="297"/>
      <c r="AA65" s="240"/>
      <c r="AB65" s="240"/>
      <c r="AC65" s="240"/>
      <c r="AD65" s="240"/>
      <c r="AE65" s="240"/>
      <c r="AF65" s="240"/>
      <c r="AG65" s="240"/>
      <c r="AH65" s="240"/>
      <c r="AI65" s="240"/>
      <c r="AJ65" s="240"/>
      <c r="AK65" s="240"/>
      <c r="AL65" s="240"/>
      <c r="AM65" s="240"/>
      <c r="AN65" s="240"/>
      <c r="AO65" s="240"/>
      <c r="AP65" s="298">
        <f t="shared" si="100"/>
        <v>0</v>
      </c>
      <c r="AQ65" s="298">
        <f t="shared" si="100"/>
        <v>-6.0375217305528306E-2</v>
      </c>
      <c r="AR65" s="298">
        <f t="shared" ref="AR65:BA65" si="103">IF(ISTEXT(AR33),AR33,AR33/$AP33-1)</f>
        <v>-0.11429206712798523</v>
      </c>
      <c r="AS65" s="298">
        <f t="shared" si="103"/>
        <v>-0.19188285975233121</v>
      </c>
      <c r="AT65" s="298">
        <f t="shared" si="103"/>
        <v>-0.24577611841461888</v>
      </c>
      <c r="AU65" s="298">
        <f t="shared" si="103"/>
        <v>-0.28073140726154766</v>
      </c>
      <c r="AV65" s="298">
        <f t="shared" si="103"/>
        <v>-0.31330182952223729</v>
      </c>
      <c r="AW65" s="298">
        <f t="shared" si="103"/>
        <v>-0.33728637443662257</v>
      </c>
      <c r="AX65" s="298">
        <f t="shared" si="103"/>
        <v>-0.37069984082221052</v>
      </c>
      <c r="AY65" s="298">
        <f t="shared" si="103"/>
        <v>-0.40235666192247421</v>
      </c>
      <c r="AZ65" s="298">
        <f t="shared" si="103"/>
        <v>-0.42511416425775916</v>
      </c>
      <c r="BA65" s="298">
        <f t="shared" si="103"/>
        <v>-0.44275561882701608</v>
      </c>
      <c r="BB65" s="298">
        <f t="shared" ref="BB65:BE65" si="104">IF(ISTEXT(BB33),BB33,BB33/$AP33-1)</f>
        <v>-0.45907633495036759</v>
      </c>
      <c r="BC65" s="298">
        <f t="shared" si="104"/>
        <v>-1</v>
      </c>
      <c r="BD65" s="298">
        <f t="shared" si="104"/>
        <v>-1</v>
      </c>
      <c r="BE65" s="298">
        <f t="shared" si="104"/>
        <v>-1</v>
      </c>
      <c r="BF65" s="69"/>
      <c r="BG65" s="69"/>
    </row>
    <row r="66" spans="22:60" ht="15" customHeight="1">
      <c r="V66" s="895" t="s">
        <v>313</v>
      </c>
      <c r="Y66" s="714" t="s">
        <v>743</v>
      </c>
      <c r="Z66" s="297"/>
      <c r="AA66" s="240"/>
      <c r="AB66" s="240"/>
      <c r="AC66" s="240"/>
      <c r="AD66" s="240"/>
      <c r="AE66" s="240"/>
      <c r="AF66" s="240"/>
      <c r="AG66" s="240"/>
      <c r="AH66" s="240"/>
      <c r="AI66" s="240"/>
      <c r="AJ66" s="240"/>
      <c r="AK66" s="240"/>
      <c r="AL66" s="240"/>
      <c r="AM66" s="240"/>
      <c r="AN66" s="240"/>
      <c r="AO66" s="240"/>
      <c r="AP66" s="298">
        <f t="shared" si="100"/>
        <v>0</v>
      </c>
      <c r="AQ66" s="1751">
        <f t="shared" si="100"/>
        <v>6.1091213545545475E-3</v>
      </c>
      <c r="AR66" s="1751">
        <f t="shared" ref="AR66:BA66" si="105">IF(ISTEXT(AR34),AR34,AR34/$AP34-1)</f>
        <v>-1.3861691517403907E-3</v>
      </c>
      <c r="AS66" s="298">
        <f t="shared" si="105"/>
        <v>-3.0299147264119863E-2</v>
      </c>
      <c r="AT66" s="298">
        <f t="shared" si="105"/>
        <v>-6.1445625443248719E-2</v>
      </c>
      <c r="AU66" s="298">
        <f t="shared" si="105"/>
        <v>-9.3912078417069389E-2</v>
      </c>
      <c r="AV66" s="298">
        <f t="shared" si="105"/>
        <v>-0.11191801172558202</v>
      </c>
      <c r="AW66" s="298">
        <f t="shared" si="105"/>
        <v>-0.12892797077677176</v>
      </c>
      <c r="AX66" s="298">
        <f t="shared" si="105"/>
        <v>-0.16418546521078947</v>
      </c>
      <c r="AY66" s="298">
        <f t="shared" si="105"/>
        <v>-0.17460936959263651</v>
      </c>
      <c r="AZ66" s="298">
        <f t="shared" si="105"/>
        <v>-0.19358716537915777</v>
      </c>
      <c r="BA66" s="298">
        <f t="shared" si="105"/>
        <v>-0.18672647072298876</v>
      </c>
      <c r="BB66" s="298">
        <f t="shared" ref="BB66:BE66" si="106">IF(ISTEXT(BB34),BB34,BB34/$AP34-1)</f>
        <v>-0.17970679019486624</v>
      </c>
      <c r="BC66" s="298">
        <f t="shared" si="106"/>
        <v>-1</v>
      </c>
      <c r="BD66" s="298">
        <f t="shared" si="106"/>
        <v>-1</v>
      </c>
      <c r="BE66" s="298">
        <f t="shared" si="106"/>
        <v>-1</v>
      </c>
      <c r="BF66" s="46"/>
      <c r="BG66" s="46"/>
    </row>
    <row r="67" spans="22:60" ht="15" customHeight="1">
      <c r="V67" s="1571" t="s">
        <v>1205</v>
      </c>
      <c r="Y67" s="714" t="s">
        <v>1420</v>
      </c>
      <c r="Z67" s="297"/>
      <c r="AA67" s="240"/>
      <c r="AB67" s="240"/>
      <c r="AC67" s="240"/>
      <c r="AD67" s="240"/>
      <c r="AE67" s="240"/>
      <c r="AF67" s="240"/>
      <c r="AG67" s="240"/>
      <c r="AH67" s="240"/>
      <c r="AI67" s="240"/>
      <c r="AJ67" s="240"/>
      <c r="AK67" s="240"/>
      <c r="AL67" s="240"/>
      <c r="AM67" s="240"/>
      <c r="AN67" s="240"/>
      <c r="AO67" s="240"/>
      <c r="AP67" s="298">
        <f t="shared" si="100"/>
        <v>0</v>
      </c>
      <c r="AQ67" s="298">
        <f t="shared" si="100"/>
        <v>1.4737184943223625E-2</v>
      </c>
      <c r="AR67" s="298">
        <f t="shared" ref="AR67:BA67" si="107">IF(ISTEXT(AR35),AR35,AR35/$AP35-1)</f>
        <v>-5.3897648696376588E-2</v>
      </c>
      <c r="AS67" s="298">
        <f t="shared" si="107"/>
        <v>-7.745754399623872E-2</v>
      </c>
      <c r="AT67" s="298">
        <f t="shared" si="107"/>
        <v>-4.7103064625171998E-2</v>
      </c>
      <c r="AU67" s="1751">
        <f t="shared" si="107"/>
        <v>2.484468495187242E-3</v>
      </c>
      <c r="AV67" s="1751">
        <f t="shared" si="107"/>
        <v>-2.2318142335210345E-3</v>
      </c>
      <c r="AW67" s="298">
        <f t="shared" si="107"/>
        <v>-0.14226756035056853</v>
      </c>
      <c r="AX67" s="298">
        <f t="shared" si="107"/>
        <v>-0.13819923062892281</v>
      </c>
      <c r="AY67" s="298">
        <f t="shared" si="107"/>
        <v>-0.20236861121988103</v>
      </c>
      <c r="AZ67" s="298">
        <f t="shared" si="107"/>
        <v>-9.8858084747439068E-2</v>
      </c>
      <c r="BA67" s="298">
        <f t="shared" si="107"/>
        <v>-0.19581225894310539</v>
      </c>
      <c r="BB67" s="298">
        <f t="shared" ref="BB67:BE67" si="108">IF(ISTEXT(BB35),BB35,BB35/$AP35-1)</f>
        <v>-0.20643920661640014</v>
      </c>
      <c r="BC67" s="298">
        <f t="shared" si="108"/>
        <v>-1</v>
      </c>
      <c r="BD67" s="298">
        <f t="shared" si="108"/>
        <v>-1</v>
      </c>
      <c r="BE67" s="298">
        <f t="shared" si="108"/>
        <v>-1</v>
      </c>
      <c r="BF67" s="46"/>
      <c r="BG67" s="46"/>
    </row>
    <row r="68" spans="22:60" ht="15" customHeight="1">
      <c r="V68" s="895" t="s">
        <v>314</v>
      </c>
      <c r="Y68" s="714" t="s">
        <v>744</v>
      </c>
      <c r="Z68" s="297"/>
      <c r="AA68" s="240"/>
      <c r="AB68" s="240"/>
      <c r="AC68" s="240"/>
      <c r="AD68" s="240"/>
      <c r="AE68" s="240"/>
      <c r="AF68" s="240"/>
      <c r="AG68" s="240"/>
      <c r="AH68" s="240"/>
      <c r="AI68" s="240"/>
      <c r="AJ68" s="240"/>
      <c r="AK68" s="240"/>
      <c r="AL68" s="240"/>
      <c r="AM68" s="240"/>
      <c r="AN68" s="240"/>
      <c r="AO68" s="240"/>
      <c r="AP68" s="298">
        <f t="shared" si="100"/>
        <v>0</v>
      </c>
      <c r="AQ68" s="1751">
        <f t="shared" si="100"/>
        <v>-7.2290529579767115E-3</v>
      </c>
      <c r="AR68" s="1751">
        <f t="shared" ref="AR68:BA68" si="109">IF(ISTEXT(AR36),AR36,AR36/$AP36-1)</f>
        <v>-5.4461477879125253E-3</v>
      </c>
      <c r="AS68" s="298">
        <f t="shared" si="109"/>
        <v>-1.9469926621269895E-2</v>
      </c>
      <c r="AT68" s="298">
        <f t="shared" si="109"/>
        <v>-3.258802415917772E-2</v>
      </c>
      <c r="AU68" s="298">
        <f t="shared" si="109"/>
        <v>-6.4933431540443287E-2</v>
      </c>
      <c r="AV68" s="298">
        <f t="shared" si="109"/>
        <v>-6.9893494319290372E-2</v>
      </c>
      <c r="AW68" s="298">
        <f t="shared" si="109"/>
        <v>-9.2420751649298416E-2</v>
      </c>
      <c r="AX68" s="298">
        <f t="shared" si="109"/>
        <v>-0.11678318497161944</v>
      </c>
      <c r="AY68" s="298">
        <f t="shared" si="109"/>
        <v>-0.1386300627716246</v>
      </c>
      <c r="AZ68" s="298">
        <f t="shared" si="109"/>
        <v>-0.13964806843132549</v>
      </c>
      <c r="BA68" s="298">
        <f t="shared" si="109"/>
        <v>-0.14617127024846932</v>
      </c>
      <c r="BB68" s="298">
        <f t="shared" ref="BB68:BE68" si="110">IF(ISTEXT(BB36),BB36,BB36/$AP36-1)</f>
        <v>-0.14523543599032362</v>
      </c>
      <c r="BC68" s="298">
        <f t="shared" si="110"/>
        <v>-1</v>
      </c>
      <c r="BD68" s="298">
        <f t="shared" si="110"/>
        <v>-1</v>
      </c>
      <c r="BE68" s="298">
        <f t="shared" si="110"/>
        <v>-1</v>
      </c>
      <c r="BF68" s="46"/>
      <c r="BG68" s="46"/>
    </row>
    <row r="69" spans="22:60" ht="15" customHeight="1">
      <c r="V69" s="895" t="s">
        <v>315</v>
      </c>
      <c r="Y69" s="714" t="s">
        <v>745</v>
      </c>
      <c r="Z69" s="297"/>
      <c r="AA69" s="240"/>
      <c r="AB69" s="240"/>
      <c r="AC69" s="240"/>
      <c r="AD69" s="240"/>
      <c r="AE69" s="240"/>
      <c r="AF69" s="240"/>
      <c r="AG69" s="240"/>
      <c r="AH69" s="240"/>
      <c r="AI69" s="240"/>
      <c r="AJ69" s="240"/>
      <c r="AK69" s="240"/>
      <c r="AL69" s="240"/>
      <c r="AM69" s="240"/>
      <c r="AN69" s="240"/>
      <c r="AO69" s="240"/>
      <c r="AP69" s="298">
        <f t="shared" si="100"/>
        <v>0</v>
      </c>
      <c r="AQ69" s="298">
        <f t="shared" si="100"/>
        <v>-1.3246598680063504E-2</v>
      </c>
      <c r="AR69" s="298">
        <f t="shared" ref="AR69:BA69" si="111">IF(ISTEXT(AR37),AR37,AR37/$AP37-1)</f>
        <v>3.3104787314257367E-2</v>
      </c>
      <c r="AS69" s="298">
        <f t="shared" si="111"/>
        <v>5.2976875278449631E-2</v>
      </c>
      <c r="AT69" s="298">
        <f t="shared" si="111"/>
        <v>3.1109098420316172E-2</v>
      </c>
      <c r="AU69" s="298">
        <f t="shared" si="111"/>
        <v>0.1187153747434877</v>
      </c>
      <c r="AV69" s="298">
        <f t="shared" si="111"/>
        <v>9.1889618242481763E-2</v>
      </c>
      <c r="AW69" s="298">
        <f t="shared" si="111"/>
        <v>6.5511175855777815E-2</v>
      </c>
      <c r="AX69" s="298">
        <f t="shared" si="111"/>
        <v>8.337187627122189E-2</v>
      </c>
      <c r="AY69" s="298">
        <f t="shared" si="111"/>
        <v>7.3851052756653601E-2</v>
      </c>
      <c r="AZ69" s="298">
        <f t="shared" si="111"/>
        <v>3.4457006367552001E-2</v>
      </c>
      <c r="BA69" s="298">
        <f t="shared" si="111"/>
        <v>3.4373661075715489E-2</v>
      </c>
      <c r="BB69" s="298">
        <f t="shared" ref="BB69:BE69" si="112">IF(ISTEXT(BB37),BB37,BB37/$AP37-1)</f>
        <v>1.3576246301998163E-2</v>
      </c>
      <c r="BC69" s="298">
        <f t="shared" si="112"/>
        <v>-1</v>
      </c>
      <c r="BD69" s="298">
        <f t="shared" si="112"/>
        <v>-1</v>
      </c>
      <c r="BE69" s="298">
        <f t="shared" si="112"/>
        <v>-1</v>
      </c>
      <c r="BF69" s="46"/>
      <c r="BG69" s="46"/>
    </row>
    <row r="70" spans="22:60" ht="15" customHeight="1">
      <c r="V70" s="896" t="s">
        <v>316</v>
      </c>
      <c r="Y70" s="858" t="s">
        <v>746</v>
      </c>
      <c r="Z70" s="297"/>
      <c r="AA70" s="240"/>
      <c r="AB70" s="240"/>
      <c r="AC70" s="240"/>
      <c r="AD70" s="240"/>
      <c r="AE70" s="240"/>
      <c r="AF70" s="240"/>
      <c r="AG70" s="240"/>
      <c r="AH70" s="240"/>
      <c r="AI70" s="240"/>
      <c r="AJ70" s="240"/>
      <c r="AK70" s="240"/>
      <c r="AL70" s="240"/>
      <c r="AM70" s="240"/>
      <c r="AN70" s="240"/>
      <c r="AO70" s="240"/>
      <c r="AP70" s="298">
        <f t="shared" si="100"/>
        <v>0</v>
      </c>
      <c r="AQ70" s="298">
        <f t="shared" si="100"/>
        <v>-1.8956426760008638E-2</v>
      </c>
      <c r="AR70" s="298">
        <f t="shared" ref="AR70:BA70" si="113">IF(ISTEXT(AR38),AR38,AR38/$AP38-1)</f>
        <v>-3.2937276123045534E-2</v>
      </c>
      <c r="AS70" s="298">
        <f t="shared" si="113"/>
        <v>-4.4974039988925463E-2</v>
      </c>
      <c r="AT70" s="298">
        <f t="shared" si="113"/>
        <v>-5.4937737022742961E-2</v>
      </c>
      <c r="AU70" s="298">
        <f t="shared" si="113"/>
        <v>-7.7145447365722375E-2</v>
      </c>
      <c r="AV70" s="298">
        <f t="shared" si="113"/>
        <v>-7.9236656613347001E-2</v>
      </c>
      <c r="AW70" s="298">
        <f t="shared" si="113"/>
        <v>-9.5123157264205616E-2</v>
      </c>
      <c r="AX70" s="298">
        <f t="shared" si="113"/>
        <v>-0.11579159934101291</v>
      </c>
      <c r="AY70" s="298">
        <f t="shared" si="113"/>
        <v>-0.13147918180860119</v>
      </c>
      <c r="AZ70" s="298">
        <f t="shared" si="113"/>
        <v>-0.13339335777282058</v>
      </c>
      <c r="BA70" s="298">
        <f t="shared" si="113"/>
        <v>-0.14783370013033814</v>
      </c>
      <c r="BB70" s="298">
        <f t="shared" ref="BB70:BE70" si="114">IF(ISTEXT(BB38),BB38,BB38/$AP38-1)</f>
        <v>-0.14730784134803476</v>
      </c>
      <c r="BC70" s="298">
        <f t="shared" si="114"/>
        <v>-1</v>
      </c>
      <c r="BD70" s="298">
        <f t="shared" si="114"/>
        <v>-1</v>
      </c>
      <c r="BE70" s="298">
        <f t="shared" si="114"/>
        <v>-1</v>
      </c>
      <c r="BF70" s="14"/>
      <c r="BG70" s="14"/>
    </row>
    <row r="71" spans="22:60" ht="15" customHeight="1">
      <c r="V71" s="1877" t="s">
        <v>1410</v>
      </c>
      <c r="Y71" s="858" t="s">
        <v>747</v>
      </c>
      <c r="Z71" s="297"/>
      <c r="AA71" s="240"/>
      <c r="AB71" s="240"/>
      <c r="AC71" s="240"/>
      <c r="AD71" s="240"/>
      <c r="AE71" s="240"/>
      <c r="AF71" s="240"/>
      <c r="AG71" s="240"/>
      <c r="AH71" s="240"/>
      <c r="AI71" s="240"/>
      <c r="AJ71" s="240"/>
      <c r="AK71" s="240"/>
      <c r="AL71" s="240"/>
      <c r="AM71" s="240"/>
      <c r="AN71" s="240"/>
      <c r="AO71" s="240"/>
      <c r="AP71" s="298">
        <f t="shared" si="100"/>
        <v>0</v>
      </c>
      <c r="AQ71" s="298">
        <f t="shared" si="100"/>
        <v>-5.1581269806259988E-2</v>
      </c>
      <c r="AR71" s="298">
        <f t="shared" ref="AR71:BA71" si="115">IF(ISTEXT(AR39),AR39,AR39/$AP39-1)</f>
        <v>-9.9907856605589984E-2</v>
      </c>
      <c r="AS71" s="298">
        <f t="shared" si="115"/>
        <v>-0.15591051716868509</v>
      </c>
      <c r="AT71" s="298">
        <f t="shared" si="115"/>
        <v>-0.20609650233630772</v>
      </c>
      <c r="AU71" s="298">
        <f t="shared" si="115"/>
        <v>-0.25768323006990779</v>
      </c>
      <c r="AV71" s="298">
        <f t="shared" si="115"/>
        <v>-0.29859173392749017</v>
      </c>
      <c r="AW71" s="298">
        <f t="shared" si="115"/>
        <v>-0.33364792594215531</v>
      </c>
      <c r="AX71" s="298">
        <f t="shared" si="115"/>
        <v>-0.36702813602328832</v>
      </c>
      <c r="AY71" s="298">
        <f t="shared" si="115"/>
        <v>-0.40322490699576041</v>
      </c>
      <c r="AZ71" s="298">
        <f t="shared" si="115"/>
        <v>-0.43522453617332535</v>
      </c>
      <c r="BA71" s="298">
        <f t="shared" si="115"/>
        <v>-0.46769373275258352</v>
      </c>
      <c r="BB71" s="298">
        <f t="shared" ref="BB71:BE71" si="116">IF(ISTEXT(BB39),BB39,BB39/$AP39-1)</f>
        <v>-0.49417580919163229</v>
      </c>
      <c r="BC71" s="298">
        <f t="shared" si="116"/>
        <v>-1</v>
      </c>
      <c r="BD71" s="298">
        <f t="shared" si="116"/>
        <v>-1</v>
      </c>
      <c r="BE71" s="298">
        <f t="shared" si="116"/>
        <v>-1</v>
      </c>
      <c r="BF71" s="892"/>
      <c r="BG71" s="46"/>
    </row>
    <row r="72" spans="22:60" ht="15" customHeight="1">
      <c r="V72" s="891" t="s">
        <v>317</v>
      </c>
      <c r="Y72" s="858" t="s">
        <v>748</v>
      </c>
      <c r="Z72" s="303"/>
      <c r="AA72" s="240"/>
      <c r="AB72" s="240"/>
      <c r="AC72" s="240"/>
      <c r="AD72" s="240"/>
      <c r="AE72" s="240"/>
      <c r="AF72" s="240"/>
      <c r="AG72" s="240"/>
      <c r="AH72" s="240"/>
      <c r="AI72" s="240"/>
      <c r="AJ72" s="240"/>
      <c r="AK72" s="240"/>
      <c r="AL72" s="240"/>
      <c r="AM72" s="240"/>
      <c r="AN72" s="240"/>
      <c r="AO72" s="240"/>
      <c r="AP72" s="298">
        <f t="shared" si="100"/>
        <v>0</v>
      </c>
      <c r="AQ72" s="298">
        <f t="shared" si="100"/>
        <v>3.2330687768097111E-2</v>
      </c>
      <c r="AR72" s="1751">
        <f t="shared" ref="AR72:BA72" si="117">IF(ISTEXT(AR40),AR40,AR40/$AP40-1)</f>
        <v>-2.8409933440567414E-3</v>
      </c>
      <c r="AS72" s="298">
        <f t="shared" si="117"/>
        <v>0.12070622366335471</v>
      </c>
      <c r="AT72" s="298">
        <f t="shared" si="117"/>
        <v>0.11137174898349356</v>
      </c>
      <c r="AU72" s="298">
        <f t="shared" si="117"/>
        <v>-2.9335314847301674E-2</v>
      </c>
      <c r="AV72" s="298">
        <f t="shared" si="117"/>
        <v>7.237901247515377E-2</v>
      </c>
      <c r="AW72" s="298">
        <f t="shared" si="117"/>
        <v>6.1483979245713805E-2</v>
      </c>
      <c r="AX72" s="298">
        <f t="shared" si="117"/>
        <v>5.0084251686427494E-2</v>
      </c>
      <c r="AY72" s="298">
        <f t="shared" si="117"/>
        <v>4.672517628467987E-2</v>
      </c>
      <c r="AZ72" s="298">
        <f t="shared" si="117"/>
        <v>6.6678805174279931E-2</v>
      </c>
      <c r="BA72" s="298">
        <f t="shared" si="117"/>
        <v>8.0591181090376551E-2</v>
      </c>
      <c r="BB72" s="298">
        <f t="shared" ref="BB72:BE72" si="118">IF(ISTEXT(BB40),BB40,BB40/$AP40-1)</f>
        <v>8.2740498714261035E-2</v>
      </c>
      <c r="BC72" s="298">
        <f t="shared" si="118"/>
        <v>-1</v>
      </c>
      <c r="BD72" s="298">
        <f t="shared" si="118"/>
        <v>-1</v>
      </c>
      <c r="BE72" s="298">
        <f t="shared" si="118"/>
        <v>-1</v>
      </c>
      <c r="BF72" s="46"/>
      <c r="BG72" s="70"/>
    </row>
    <row r="73" spans="22:60" ht="28.5">
      <c r="V73" s="1783" t="s">
        <v>1334</v>
      </c>
      <c r="Y73" s="40" t="s">
        <v>1333</v>
      </c>
      <c r="Z73" s="297"/>
      <c r="AA73" s="240"/>
      <c r="AB73" s="240"/>
      <c r="AC73" s="240"/>
      <c r="AD73" s="240"/>
      <c r="AE73" s="240"/>
      <c r="AF73" s="240"/>
      <c r="AG73" s="240"/>
      <c r="AH73" s="240"/>
      <c r="AI73" s="240"/>
      <c r="AJ73" s="240"/>
      <c r="AK73" s="240"/>
      <c r="AL73" s="240"/>
      <c r="AM73" s="240"/>
      <c r="AN73" s="240"/>
      <c r="AO73" s="240"/>
      <c r="AP73" s="298">
        <f t="shared" si="100"/>
        <v>0</v>
      </c>
      <c r="AQ73" s="298">
        <f t="shared" si="100"/>
        <v>-7.5014941733649976E-2</v>
      </c>
      <c r="AR73" s="298">
        <f t="shared" ref="AR73:BA73" si="119">IF(ISTEXT(AR41),AR41,AR41/$AP41-1)</f>
        <v>-0.14365862893138237</v>
      </c>
      <c r="AS73" s="298">
        <f t="shared" si="119"/>
        <v>-0.18926302877934764</v>
      </c>
      <c r="AT73" s="298">
        <f t="shared" si="119"/>
        <v>-0.27877937788155993</v>
      </c>
      <c r="AU73" s="298">
        <f t="shared" si="119"/>
        <v>-0.34184406024893077</v>
      </c>
      <c r="AV73" s="298">
        <f t="shared" si="119"/>
        <v>-0.3909479967643974</v>
      </c>
      <c r="AW73" s="298">
        <f t="shared" si="119"/>
        <v>-0.35842182059135463</v>
      </c>
      <c r="AX73" s="298">
        <f t="shared" si="119"/>
        <v>-0.32282852770662374</v>
      </c>
      <c r="AY73" s="298">
        <f t="shared" si="119"/>
        <v>-0.41497737202085083</v>
      </c>
      <c r="AZ73" s="298">
        <f t="shared" si="119"/>
        <v>-0.41822500712667576</v>
      </c>
      <c r="BA73" s="298">
        <f t="shared" si="119"/>
        <v>-0.4662789223403091</v>
      </c>
      <c r="BB73" s="298">
        <f t="shared" ref="BB73:BE73" si="120">IF(ISTEXT(BB41),BB41,BB41/$AP41-1)</f>
        <v>-0.45431349246666652</v>
      </c>
      <c r="BC73" s="298">
        <f t="shared" si="120"/>
        <v>-1</v>
      </c>
      <c r="BD73" s="298">
        <f t="shared" si="120"/>
        <v>-1</v>
      </c>
      <c r="BE73" s="298">
        <f t="shared" si="120"/>
        <v>-1</v>
      </c>
      <c r="BF73" s="892"/>
      <c r="BG73" s="892"/>
    </row>
    <row r="74" spans="22:60" ht="15" customHeight="1">
      <c r="V74" s="1571" t="s">
        <v>1336</v>
      </c>
      <c r="Y74" s="714" t="s">
        <v>749</v>
      </c>
      <c r="Z74" s="297"/>
      <c r="AA74" s="240"/>
      <c r="AB74" s="240"/>
      <c r="AC74" s="240"/>
      <c r="AD74" s="240"/>
      <c r="AE74" s="240"/>
      <c r="AF74" s="240"/>
      <c r="AG74" s="240"/>
      <c r="AH74" s="240"/>
      <c r="AI74" s="240"/>
      <c r="AJ74" s="240"/>
      <c r="AK74" s="240"/>
      <c r="AL74" s="240"/>
      <c r="AM74" s="240"/>
      <c r="AN74" s="240"/>
      <c r="AO74" s="240"/>
      <c r="AP74" s="298">
        <f t="shared" si="100"/>
        <v>0</v>
      </c>
      <c r="AQ74" s="298">
        <f t="shared" si="100"/>
        <v>-3.4756815044421296E-2</v>
      </c>
      <c r="AR74" s="298">
        <f t="shared" ref="AR74:BA74" si="121">IF(ISTEXT(AR42),AR42,AR42/$AP42-1)</f>
        <v>-6.4691165081051771E-2</v>
      </c>
      <c r="AS74" s="298">
        <f t="shared" si="121"/>
        <v>-8.6194836026746158E-2</v>
      </c>
      <c r="AT74" s="298">
        <f t="shared" si="121"/>
        <v>-0.13010194780261675</v>
      </c>
      <c r="AU74" s="298">
        <f t="shared" si="121"/>
        <v>-0.14851834489180837</v>
      </c>
      <c r="AV74" s="298">
        <f t="shared" si="121"/>
        <v>-0.16636831040065725</v>
      </c>
      <c r="AW74" s="298">
        <f t="shared" si="121"/>
        <v>-0.187949418394739</v>
      </c>
      <c r="AX74" s="298">
        <f t="shared" si="121"/>
        <v>-0.2060231017871218</v>
      </c>
      <c r="AY74" s="298">
        <f t="shared" si="121"/>
        <v>-0.21843300916337971</v>
      </c>
      <c r="AZ74" s="298">
        <f t="shared" si="121"/>
        <v>-0.23131405340777855</v>
      </c>
      <c r="BA74" s="298">
        <f t="shared" si="121"/>
        <v>-0.24464058621214868</v>
      </c>
      <c r="BB74" s="298">
        <f t="shared" ref="BB74:BE74" si="122">IF(ISTEXT(BB42),BB42,BB42/$AP42-1)</f>
        <v>-0.24970681936077976</v>
      </c>
      <c r="BC74" s="298">
        <f t="shared" si="122"/>
        <v>-1</v>
      </c>
      <c r="BD74" s="298">
        <f t="shared" si="122"/>
        <v>-1</v>
      </c>
      <c r="BE74" s="298">
        <f t="shared" si="122"/>
        <v>-1</v>
      </c>
      <c r="BF74" s="46"/>
      <c r="BG74" s="46"/>
      <c r="BH74" s="26"/>
    </row>
    <row r="75" spans="22:60" ht="15" customHeight="1" thickBot="1">
      <c r="V75" s="897" t="s">
        <v>310</v>
      </c>
      <c r="Y75" s="1275" t="s">
        <v>750</v>
      </c>
      <c r="Z75" s="299"/>
      <c r="AA75" s="247"/>
      <c r="AB75" s="247"/>
      <c r="AC75" s="247"/>
      <c r="AD75" s="247"/>
      <c r="AE75" s="247"/>
      <c r="AF75" s="247"/>
      <c r="AG75" s="247"/>
      <c r="AH75" s="247"/>
      <c r="AI75" s="247"/>
      <c r="AJ75" s="247"/>
      <c r="AK75" s="247"/>
      <c r="AL75" s="247"/>
      <c r="AM75" s="247"/>
      <c r="AN75" s="247"/>
      <c r="AO75" s="247"/>
      <c r="AP75" s="300">
        <f t="shared" si="100"/>
        <v>0</v>
      </c>
      <c r="AQ75" s="300">
        <f t="shared" si="100"/>
        <v>5.7660667575810232E-2</v>
      </c>
      <c r="AR75" s="300">
        <f t="shared" ref="AR75:BA75" si="123">IF(ISTEXT(AR43),AR43,AR43/$AP43-1)</f>
        <v>0.1289460447159112</v>
      </c>
      <c r="AS75" s="300">
        <f t="shared" si="123"/>
        <v>0.35595257833690042</v>
      </c>
      <c r="AT75" s="300">
        <f t="shared" si="123"/>
        <v>0.41521667492981429</v>
      </c>
      <c r="AU75" s="300">
        <f t="shared" si="123"/>
        <v>0.40522630208610066</v>
      </c>
      <c r="AV75" s="300">
        <f t="shared" si="123"/>
        <v>0.46880508966819767</v>
      </c>
      <c r="AW75" s="300">
        <f t="shared" si="123"/>
        <v>0.49786923334863808</v>
      </c>
      <c r="AX75" s="300">
        <f t="shared" si="123"/>
        <v>0.58633864983111827</v>
      </c>
      <c r="AY75" s="300">
        <f t="shared" si="123"/>
        <v>0.7431261852251565</v>
      </c>
      <c r="AZ75" s="300">
        <f t="shared" si="123"/>
        <v>0.65711700685286023</v>
      </c>
      <c r="BA75" s="300">
        <f t="shared" si="123"/>
        <v>0.6418769998596614</v>
      </c>
      <c r="BB75" s="300">
        <f t="shared" ref="BB75:BE75" si="124">IF(ISTEXT(BB43),BB43,BB43/$AP43-1)</f>
        <v>0.70573479070031131</v>
      </c>
      <c r="BC75" s="300">
        <f t="shared" si="124"/>
        <v>-1</v>
      </c>
      <c r="BD75" s="300">
        <f t="shared" si="124"/>
        <v>-1</v>
      </c>
      <c r="BE75" s="300">
        <f t="shared" si="124"/>
        <v>-1</v>
      </c>
      <c r="BF75" s="145"/>
      <c r="BG75" s="145"/>
      <c r="BH75" s="26"/>
    </row>
    <row r="76" spans="22:60" ht="15" customHeight="1" thickTop="1">
      <c r="V76" s="898" t="s">
        <v>59</v>
      </c>
      <c r="Y76" s="716" t="s">
        <v>0</v>
      </c>
      <c r="Z76" s="301"/>
      <c r="AA76" s="248"/>
      <c r="AB76" s="248"/>
      <c r="AC76" s="248"/>
      <c r="AD76" s="248"/>
      <c r="AE76" s="248"/>
      <c r="AF76" s="248"/>
      <c r="AG76" s="248"/>
      <c r="AH76" s="248"/>
      <c r="AI76" s="248"/>
      <c r="AJ76" s="248"/>
      <c r="AK76" s="248"/>
      <c r="AL76" s="248"/>
      <c r="AM76" s="248"/>
      <c r="AN76" s="248"/>
      <c r="AO76" s="248"/>
      <c r="AP76" s="302">
        <f t="shared" si="100"/>
        <v>0</v>
      </c>
      <c r="AQ76" s="302">
        <f t="shared" si="100"/>
        <v>-1.7564394747425105E-2</v>
      </c>
      <c r="AR76" s="302">
        <f t="shared" ref="AR76:BA76" si="125">IF(ISTEXT(AR44),AR44,AR44/$AP44-1)</f>
        <v>-1.0856346771975112E-2</v>
      </c>
      <c r="AS76" s="302">
        <f t="shared" si="125"/>
        <v>-2.0130107322157254E-2</v>
      </c>
      <c r="AT76" s="302">
        <f t="shared" si="125"/>
        <v>-4.7130407890032311E-2</v>
      </c>
      <c r="AU76" s="302">
        <f t="shared" si="125"/>
        <v>-3.2766805090951201E-2</v>
      </c>
      <c r="AV76" s="302">
        <f t="shared" si="125"/>
        <v>-6.0691016242824247E-2</v>
      </c>
      <c r="AW76" s="302">
        <f t="shared" si="125"/>
        <v>-8.4752530156149253E-2</v>
      </c>
      <c r="AX76" s="302">
        <f t="shared" si="125"/>
        <v>-9.4710322864182794E-2</v>
      </c>
      <c r="AY76" s="302">
        <f t="shared" si="125"/>
        <v>-0.11246210829673786</v>
      </c>
      <c r="AZ76" s="302">
        <f t="shared" si="125"/>
        <v>-0.135570737633113</v>
      </c>
      <c r="BA76" s="302">
        <f t="shared" si="125"/>
        <v>-0.14472142724147741</v>
      </c>
      <c r="BB76" s="302">
        <f t="shared" ref="BB76:BE76" si="126">IF(ISTEXT(BB44),BB44,BB44/$AP44-1)</f>
        <v>-0.15704930117988736</v>
      </c>
      <c r="BC76" s="302">
        <f t="shared" si="126"/>
        <v>-1</v>
      </c>
      <c r="BD76" s="302">
        <f t="shared" si="126"/>
        <v>-1</v>
      </c>
      <c r="BE76" s="302">
        <f t="shared" si="126"/>
        <v>-1</v>
      </c>
      <c r="BF76" s="49"/>
      <c r="BG76" s="49"/>
    </row>
    <row r="77" spans="22:60">
      <c r="Y77" s="84"/>
    </row>
    <row r="78" spans="22:60">
      <c r="V78" s="206" t="s">
        <v>291</v>
      </c>
      <c r="Y78" s="1" t="s">
        <v>1072</v>
      </c>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row>
    <row r="79" spans="22:60">
      <c r="V79" s="10"/>
      <c r="Y79" s="10"/>
      <c r="Z79" s="199"/>
      <c r="AA79" s="10">
        <v>1990</v>
      </c>
      <c r="AB79" s="10">
        <f t="shared" ref="AB79:BA79" si="127">AA79+1</f>
        <v>1991</v>
      </c>
      <c r="AC79" s="10">
        <f t="shared" si="127"/>
        <v>1992</v>
      </c>
      <c r="AD79" s="10">
        <f t="shared" si="127"/>
        <v>1993</v>
      </c>
      <c r="AE79" s="10">
        <f t="shared" si="127"/>
        <v>1994</v>
      </c>
      <c r="AF79" s="10">
        <f t="shared" si="127"/>
        <v>1995</v>
      </c>
      <c r="AG79" s="10">
        <f t="shared" si="127"/>
        <v>1996</v>
      </c>
      <c r="AH79" s="10">
        <f t="shared" si="127"/>
        <v>1997</v>
      </c>
      <c r="AI79" s="10">
        <f t="shared" si="127"/>
        <v>1998</v>
      </c>
      <c r="AJ79" s="10">
        <f t="shared" si="127"/>
        <v>1999</v>
      </c>
      <c r="AK79" s="10">
        <f t="shared" si="127"/>
        <v>2000</v>
      </c>
      <c r="AL79" s="10">
        <f t="shared" si="127"/>
        <v>2001</v>
      </c>
      <c r="AM79" s="10">
        <f t="shared" si="127"/>
        <v>2002</v>
      </c>
      <c r="AN79" s="10">
        <f t="shared" si="127"/>
        <v>2003</v>
      </c>
      <c r="AO79" s="10">
        <f t="shared" si="127"/>
        <v>2004</v>
      </c>
      <c r="AP79" s="10">
        <f t="shared" si="127"/>
        <v>2005</v>
      </c>
      <c r="AQ79" s="10">
        <f t="shared" si="127"/>
        <v>2006</v>
      </c>
      <c r="AR79" s="10">
        <f t="shared" si="127"/>
        <v>2007</v>
      </c>
      <c r="AS79" s="10">
        <f t="shared" si="127"/>
        <v>2008</v>
      </c>
      <c r="AT79" s="10">
        <f t="shared" si="127"/>
        <v>2009</v>
      </c>
      <c r="AU79" s="10">
        <f t="shared" si="127"/>
        <v>2010</v>
      </c>
      <c r="AV79" s="10">
        <f t="shared" si="127"/>
        <v>2011</v>
      </c>
      <c r="AW79" s="10">
        <f t="shared" si="127"/>
        <v>2012</v>
      </c>
      <c r="AX79" s="10">
        <f t="shared" si="127"/>
        <v>2013</v>
      </c>
      <c r="AY79" s="10">
        <f t="shared" si="127"/>
        <v>2014</v>
      </c>
      <c r="AZ79" s="10">
        <f t="shared" si="127"/>
        <v>2015</v>
      </c>
      <c r="BA79" s="10">
        <f t="shared" si="127"/>
        <v>2016</v>
      </c>
      <c r="BB79" s="10">
        <f t="shared" ref="BB79" si="128">BA79+1</f>
        <v>2017</v>
      </c>
      <c r="BC79" s="10">
        <f t="shared" ref="BC79" si="129">BB79+1</f>
        <v>2018</v>
      </c>
      <c r="BD79" s="10">
        <f t="shared" ref="BD79" si="130">BC79+1</f>
        <v>2019</v>
      </c>
      <c r="BE79" s="10">
        <f t="shared" ref="BE79" si="131">BD79+1</f>
        <v>2020</v>
      </c>
      <c r="BF79" s="10" t="s">
        <v>23</v>
      </c>
      <c r="BG79" s="10" t="s">
        <v>2</v>
      </c>
    </row>
    <row r="80" spans="22:60" ht="15" customHeight="1">
      <c r="V80" s="895" t="s">
        <v>311</v>
      </c>
      <c r="Y80" s="714" t="s">
        <v>741</v>
      </c>
      <c r="Z80" s="297"/>
      <c r="AA80" s="240"/>
      <c r="AB80" s="240"/>
      <c r="AC80" s="240"/>
      <c r="AD80" s="240"/>
      <c r="AE80" s="240"/>
      <c r="AF80" s="240"/>
      <c r="AG80" s="240"/>
      <c r="AH80" s="240"/>
      <c r="AI80" s="240"/>
      <c r="AJ80" s="240"/>
      <c r="AK80" s="240"/>
      <c r="AL80" s="240"/>
      <c r="AM80" s="240"/>
      <c r="AN80" s="240"/>
      <c r="AO80" s="240"/>
      <c r="AP80" s="240"/>
      <c r="AQ80" s="240"/>
      <c r="AR80" s="240"/>
      <c r="AS80" s="240"/>
      <c r="AT80" s="240"/>
      <c r="AU80" s="240"/>
      <c r="AV80" s="240"/>
      <c r="AW80" s="240"/>
      <c r="AX80" s="298">
        <f t="shared" ref="AX80:BA81" si="132">IF(ISTEXT(AX32),AX32,AX32/$AX32-1)</f>
        <v>0</v>
      </c>
      <c r="AY80" s="298">
        <f t="shared" si="132"/>
        <v>-1.9507833906104444E-2</v>
      </c>
      <c r="AZ80" s="298">
        <f t="shared" si="132"/>
        <v>-5.9256858401085855E-2</v>
      </c>
      <c r="BA80" s="298">
        <f t="shared" si="132"/>
        <v>-5.6959082732906618E-2</v>
      </c>
      <c r="BB80" s="298">
        <f t="shared" ref="BB80:BE80" si="133">IF(ISTEXT(BB32),BB32,BB32/$AX32-1)</f>
        <v>-6.2709480701967468E-2</v>
      </c>
      <c r="BC80" s="298">
        <f t="shared" si="133"/>
        <v>-1</v>
      </c>
      <c r="BD80" s="298">
        <f t="shared" si="133"/>
        <v>-1</v>
      </c>
      <c r="BE80" s="298">
        <f t="shared" si="133"/>
        <v>-1</v>
      </c>
      <c r="BF80" s="41"/>
      <c r="BG80" s="41"/>
    </row>
    <row r="81" spans="22:60" ht="15" customHeight="1">
      <c r="V81" s="895" t="s">
        <v>312</v>
      </c>
      <c r="Y81" s="714" t="s">
        <v>742</v>
      </c>
      <c r="Z81" s="297"/>
      <c r="AA81" s="240"/>
      <c r="AB81" s="240"/>
      <c r="AC81" s="240"/>
      <c r="AD81" s="240"/>
      <c r="AE81" s="240"/>
      <c r="AF81" s="240"/>
      <c r="AG81" s="240"/>
      <c r="AH81" s="240"/>
      <c r="AI81" s="240"/>
      <c r="AJ81" s="240"/>
      <c r="AK81" s="240"/>
      <c r="AL81" s="240"/>
      <c r="AM81" s="240"/>
      <c r="AN81" s="240"/>
      <c r="AO81" s="240"/>
      <c r="AP81" s="240"/>
      <c r="AQ81" s="240"/>
      <c r="AR81" s="240"/>
      <c r="AS81" s="240"/>
      <c r="AT81" s="240"/>
      <c r="AU81" s="240"/>
      <c r="AV81" s="240"/>
      <c r="AW81" s="240"/>
      <c r="AX81" s="298">
        <f t="shared" si="132"/>
        <v>0</v>
      </c>
      <c r="AY81" s="298">
        <f t="shared" si="132"/>
        <v>-5.0304803897753381E-2</v>
      </c>
      <c r="AZ81" s="298">
        <f t="shared" si="132"/>
        <v>-8.6467995664649799E-2</v>
      </c>
      <c r="BA81" s="298">
        <f t="shared" si="132"/>
        <v>-0.11450144569953669</v>
      </c>
      <c r="BB81" s="298">
        <f t="shared" ref="BB81:BE81" si="134">IF(ISTEXT(BB33),BB33,BB33/$AX33-1)</f>
        <v>-0.14043615409795096</v>
      </c>
      <c r="BC81" s="298">
        <f t="shared" si="134"/>
        <v>-1</v>
      </c>
      <c r="BD81" s="298">
        <f t="shared" si="134"/>
        <v>-1</v>
      </c>
      <c r="BE81" s="298">
        <f t="shared" si="134"/>
        <v>-1</v>
      </c>
      <c r="BF81" s="69"/>
      <c r="BG81" s="69"/>
    </row>
    <row r="82" spans="22:60" ht="15" customHeight="1">
      <c r="V82" s="895" t="s">
        <v>313</v>
      </c>
      <c r="Y82" s="714" t="s">
        <v>743</v>
      </c>
      <c r="Z82" s="297"/>
      <c r="AA82" s="240"/>
      <c r="AB82" s="240"/>
      <c r="AC82" s="240"/>
      <c r="AD82" s="240"/>
      <c r="AE82" s="240"/>
      <c r="AF82" s="240"/>
      <c r="AG82" s="240"/>
      <c r="AH82" s="240"/>
      <c r="AI82" s="240"/>
      <c r="AJ82" s="240"/>
      <c r="AK82" s="240"/>
      <c r="AL82" s="240"/>
      <c r="AM82" s="240"/>
      <c r="AN82" s="240"/>
      <c r="AO82" s="240"/>
      <c r="AP82" s="240"/>
      <c r="AQ82" s="240"/>
      <c r="AR82" s="240"/>
      <c r="AS82" s="240"/>
      <c r="AT82" s="240"/>
      <c r="AU82" s="240"/>
      <c r="AV82" s="240"/>
      <c r="AW82" s="240"/>
      <c r="AX82" s="298">
        <f t="shared" ref="AX82:AY90" si="135">IF(ISTEXT(AX34),AX34,AX34/$AX34-1)</f>
        <v>0</v>
      </c>
      <c r="AY82" s="298">
        <f t="shared" si="135"/>
        <v>-1.2471551938823322E-2</v>
      </c>
      <c r="AZ82" s="298">
        <f t="shared" ref="AZ82:BB82" si="136">IF(ISTEXT(AZ34),AZ34,AZ34/$AX34-1)</f>
        <v>-3.5177301835009889E-2</v>
      </c>
      <c r="BA82" s="298">
        <f t="shared" si="136"/>
        <v>-2.6968908261309488E-2</v>
      </c>
      <c r="BB82" s="298">
        <f t="shared" si="136"/>
        <v>-1.8570298000370689E-2</v>
      </c>
      <c r="BC82" s="298">
        <f t="shared" ref="BC82:BE82" si="137">IF(ISTEXT(BC34),BC34,BC34/$AX34-1)</f>
        <v>-1</v>
      </c>
      <c r="BD82" s="298">
        <f t="shared" si="137"/>
        <v>-1</v>
      </c>
      <c r="BE82" s="298">
        <f t="shared" si="137"/>
        <v>-1</v>
      </c>
      <c r="BF82" s="46"/>
      <c r="BG82" s="46"/>
    </row>
    <row r="83" spans="22:60" ht="15" customHeight="1">
      <c r="V83" s="1571" t="s">
        <v>1205</v>
      </c>
      <c r="Y83" s="714" t="s">
        <v>1420</v>
      </c>
      <c r="Z83" s="297"/>
      <c r="AA83" s="240"/>
      <c r="AB83" s="240"/>
      <c r="AC83" s="240"/>
      <c r="AD83" s="240"/>
      <c r="AE83" s="240"/>
      <c r="AF83" s="240"/>
      <c r="AG83" s="240"/>
      <c r="AH83" s="240"/>
      <c r="AI83" s="240"/>
      <c r="AJ83" s="240"/>
      <c r="AK83" s="240"/>
      <c r="AL83" s="240"/>
      <c r="AM83" s="240"/>
      <c r="AN83" s="240"/>
      <c r="AO83" s="240"/>
      <c r="AP83" s="240"/>
      <c r="AQ83" s="240"/>
      <c r="AR83" s="240"/>
      <c r="AS83" s="240"/>
      <c r="AT83" s="240"/>
      <c r="AU83" s="240"/>
      <c r="AV83" s="240"/>
      <c r="AW83" s="240"/>
      <c r="AX83" s="298">
        <f t="shared" si="135"/>
        <v>0</v>
      </c>
      <c r="AY83" s="298">
        <f t="shared" si="135"/>
        <v>-7.4459646442167404E-2</v>
      </c>
      <c r="AZ83" s="298">
        <f t="shared" ref="AZ83:BB83" si="138">IF(ISTEXT(AZ35),AZ35,AZ35/$AX35-1)</f>
        <v>4.56499312598595E-2</v>
      </c>
      <c r="BA83" s="298">
        <f t="shared" si="138"/>
        <v>-6.6851910977321682E-2</v>
      </c>
      <c r="BB83" s="298">
        <f t="shared" si="138"/>
        <v>-7.9183006575031634E-2</v>
      </c>
      <c r="BC83" s="298">
        <f t="shared" ref="BC83:BE83" si="139">IF(ISTEXT(BC35),BC35,BC35/$AX35-1)</f>
        <v>-1</v>
      </c>
      <c r="BD83" s="298">
        <f t="shared" si="139"/>
        <v>-1</v>
      </c>
      <c r="BE83" s="298">
        <f t="shared" si="139"/>
        <v>-1</v>
      </c>
      <c r="BF83" s="46"/>
      <c r="BG83" s="46"/>
    </row>
    <row r="84" spans="22:60" ht="15" customHeight="1">
      <c r="V84" s="895" t="s">
        <v>314</v>
      </c>
      <c r="Y84" s="714" t="s">
        <v>744</v>
      </c>
      <c r="Z84" s="297"/>
      <c r="AA84" s="240"/>
      <c r="AB84" s="240"/>
      <c r="AC84" s="240"/>
      <c r="AD84" s="240"/>
      <c r="AE84" s="240"/>
      <c r="AF84" s="240"/>
      <c r="AG84" s="240"/>
      <c r="AH84" s="240"/>
      <c r="AI84" s="240"/>
      <c r="AJ84" s="240"/>
      <c r="AK84" s="240"/>
      <c r="AL84" s="240"/>
      <c r="AM84" s="240"/>
      <c r="AN84" s="240"/>
      <c r="AO84" s="240"/>
      <c r="AP84" s="240"/>
      <c r="AQ84" s="240"/>
      <c r="AR84" s="240"/>
      <c r="AS84" s="240"/>
      <c r="AT84" s="240"/>
      <c r="AU84" s="240"/>
      <c r="AV84" s="240"/>
      <c r="AW84" s="240"/>
      <c r="AX84" s="298">
        <f t="shared" si="135"/>
        <v>0</v>
      </c>
      <c r="AY84" s="298">
        <f t="shared" si="135"/>
        <v>-2.473557729910647E-2</v>
      </c>
      <c r="AZ84" s="298">
        <f t="shared" ref="AZ84:BB84" si="140">IF(ISTEXT(AZ36),AZ36,AZ36/$AX36-1)</f>
        <v>-2.5888188574592852E-2</v>
      </c>
      <c r="BA84" s="298">
        <f t="shared" si="140"/>
        <v>-3.3273919582141986E-2</v>
      </c>
      <c r="BB84" s="298">
        <f t="shared" si="140"/>
        <v>-3.221434480704477E-2</v>
      </c>
      <c r="BC84" s="298">
        <f t="shared" ref="BC84:BE84" si="141">IF(ISTEXT(BC36),BC36,BC36/$AX36-1)</f>
        <v>-1</v>
      </c>
      <c r="BD84" s="298">
        <f t="shared" si="141"/>
        <v>-1</v>
      </c>
      <c r="BE84" s="298">
        <f t="shared" si="141"/>
        <v>-1</v>
      </c>
      <c r="BF84" s="46"/>
      <c r="BG84" s="46"/>
    </row>
    <row r="85" spans="22:60" ht="15" customHeight="1">
      <c r="V85" s="895" t="s">
        <v>315</v>
      </c>
      <c r="Y85" s="714" t="s">
        <v>745</v>
      </c>
      <c r="Z85" s="297"/>
      <c r="AA85" s="240"/>
      <c r="AB85" s="240"/>
      <c r="AC85" s="240"/>
      <c r="AD85" s="240"/>
      <c r="AE85" s="240"/>
      <c r="AF85" s="240"/>
      <c r="AG85" s="240"/>
      <c r="AH85" s="240"/>
      <c r="AI85" s="240"/>
      <c r="AJ85" s="240"/>
      <c r="AK85" s="240"/>
      <c r="AL85" s="240"/>
      <c r="AM85" s="240"/>
      <c r="AN85" s="240"/>
      <c r="AO85" s="240"/>
      <c r="AP85" s="240"/>
      <c r="AQ85" s="240"/>
      <c r="AR85" s="240"/>
      <c r="AS85" s="240"/>
      <c r="AT85" s="240"/>
      <c r="AU85" s="240"/>
      <c r="AV85" s="240"/>
      <c r="AW85" s="240"/>
      <c r="AX85" s="298">
        <f t="shared" si="135"/>
        <v>0</v>
      </c>
      <c r="AY85" s="1751">
        <f t="shared" si="135"/>
        <v>-8.7881398096998353E-3</v>
      </c>
      <c r="AZ85" s="298">
        <f t="shared" ref="AZ85:BB85" si="142">IF(ISTEXT(AZ37),AZ37,AZ37/$AX37-1)</f>
        <v>-4.5150581231650944E-2</v>
      </c>
      <c r="BA85" s="298">
        <f t="shared" si="142"/>
        <v>-4.5227512610120479E-2</v>
      </c>
      <c r="BB85" s="298">
        <f t="shared" si="142"/>
        <v>-6.442444325714658E-2</v>
      </c>
      <c r="BC85" s="298">
        <f t="shared" ref="BC85:BE85" si="143">IF(ISTEXT(BC37),BC37,BC37/$AX37-1)</f>
        <v>-1</v>
      </c>
      <c r="BD85" s="298">
        <f t="shared" si="143"/>
        <v>-1</v>
      </c>
      <c r="BE85" s="298">
        <f t="shared" si="143"/>
        <v>-1</v>
      </c>
      <c r="BF85" s="46"/>
      <c r="BG85" s="46"/>
    </row>
    <row r="86" spans="22:60" ht="15" customHeight="1">
      <c r="V86" s="896" t="s">
        <v>316</v>
      </c>
      <c r="Y86" s="858" t="s">
        <v>746</v>
      </c>
      <c r="Z86" s="297"/>
      <c r="AA86" s="240"/>
      <c r="AB86" s="240"/>
      <c r="AC86" s="240"/>
      <c r="AD86" s="240"/>
      <c r="AE86" s="240"/>
      <c r="AF86" s="240"/>
      <c r="AG86" s="240"/>
      <c r="AH86" s="240"/>
      <c r="AI86" s="240"/>
      <c r="AJ86" s="240"/>
      <c r="AK86" s="240"/>
      <c r="AL86" s="240"/>
      <c r="AM86" s="240"/>
      <c r="AN86" s="240"/>
      <c r="AO86" s="240"/>
      <c r="AP86" s="240"/>
      <c r="AQ86" s="240"/>
      <c r="AR86" s="240"/>
      <c r="AS86" s="240"/>
      <c r="AT86" s="240"/>
      <c r="AU86" s="240"/>
      <c r="AV86" s="240"/>
      <c r="AW86" s="240"/>
      <c r="AX86" s="298">
        <f t="shared" si="135"/>
        <v>0</v>
      </c>
      <c r="AY86" s="298">
        <f t="shared" si="135"/>
        <v>-1.7741951395051858E-2</v>
      </c>
      <c r="AZ86" s="298">
        <f t="shared" ref="AZ86:BB86" si="144">IF(ISTEXT(AZ38),AZ38,AZ38/$AX38-1)</f>
        <v>-1.9906798463675934E-2</v>
      </c>
      <c r="BA86" s="298">
        <f t="shared" si="144"/>
        <v>-3.6238177295584095E-2</v>
      </c>
      <c r="BB86" s="298">
        <f t="shared" si="144"/>
        <v>-3.5643454623970117E-2</v>
      </c>
      <c r="BC86" s="298">
        <f t="shared" ref="BC86:BE86" si="145">IF(ISTEXT(BC38),BC38,BC38/$AX38-1)</f>
        <v>-1</v>
      </c>
      <c r="BD86" s="298">
        <f t="shared" si="145"/>
        <v>-1</v>
      </c>
      <c r="BE86" s="298">
        <f t="shared" si="145"/>
        <v>-1</v>
      </c>
      <c r="BF86" s="14"/>
      <c r="BG86" s="14"/>
    </row>
    <row r="87" spans="22:60" ht="15" customHeight="1">
      <c r="V87" s="1877" t="s">
        <v>1410</v>
      </c>
      <c r="Y87" s="858" t="s">
        <v>747</v>
      </c>
      <c r="Z87" s="297"/>
      <c r="AA87" s="240"/>
      <c r="AB87" s="240"/>
      <c r="AC87" s="240"/>
      <c r="AD87" s="240"/>
      <c r="AE87" s="240"/>
      <c r="AF87" s="240"/>
      <c r="AG87" s="240"/>
      <c r="AH87" s="240"/>
      <c r="AI87" s="240"/>
      <c r="AJ87" s="240"/>
      <c r="AK87" s="240"/>
      <c r="AL87" s="240"/>
      <c r="AM87" s="240"/>
      <c r="AN87" s="240"/>
      <c r="AO87" s="240"/>
      <c r="AP87" s="240"/>
      <c r="AQ87" s="240"/>
      <c r="AR87" s="240"/>
      <c r="AS87" s="240"/>
      <c r="AT87" s="240"/>
      <c r="AU87" s="240"/>
      <c r="AV87" s="240"/>
      <c r="AW87" s="240"/>
      <c r="AX87" s="298">
        <f t="shared" si="135"/>
        <v>0</v>
      </c>
      <c r="AY87" s="298">
        <f t="shared" si="135"/>
        <v>-5.7185434349422914E-2</v>
      </c>
      <c r="AZ87" s="298">
        <f t="shared" ref="AZ87:BB87" si="146">IF(ISTEXT(AZ39),AZ39,AZ39/$AX39-1)</f>
        <v>-0.10774001820805434</v>
      </c>
      <c r="BA87" s="298">
        <f t="shared" si="146"/>
        <v>-0.15903644768166025</v>
      </c>
      <c r="BB87" s="298">
        <f t="shared" si="146"/>
        <v>-0.20087413107041674</v>
      </c>
      <c r="BC87" s="298">
        <f t="shared" ref="BC87:BE87" si="147">IF(ISTEXT(BC39),BC39,BC39/$AX39-1)</f>
        <v>-1</v>
      </c>
      <c r="BD87" s="298">
        <f t="shared" si="147"/>
        <v>-1</v>
      </c>
      <c r="BE87" s="298">
        <f t="shared" si="147"/>
        <v>-1</v>
      </c>
      <c r="BF87" s="892"/>
      <c r="BG87" s="46"/>
    </row>
    <row r="88" spans="22:60" ht="15" customHeight="1">
      <c r="V88" s="891" t="s">
        <v>317</v>
      </c>
      <c r="Y88" s="858" t="s">
        <v>748</v>
      </c>
      <c r="Z88" s="297"/>
      <c r="AA88" s="240"/>
      <c r="AB88" s="240"/>
      <c r="AC88" s="240"/>
      <c r="AD88" s="240"/>
      <c r="AE88" s="240"/>
      <c r="AF88" s="240"/>
      <c r="AG88" s="240"/>
      <c r="AH88" s="240"/>
      <c r="AI88" s="240"/>
      <c r="AJ88" s="240"/>
      <c r="AK88" s="240"/>
      <c r="AL88" s="240"/>
      <c r="AM88" s="240"/>
      <c r="AN88" s="240"/>
      <c r="AO88" s="240"/>
      <c r="AP88" s="240"/>
      <c r="AQ88" s="240"/>
      <c r="AR88" s="240"/>
      <c r="AS88" s="240"/>
      <c r="AT88" s="240"/>
      <c r="AU88" s="240"/>
      <c r="AV88" s="240"/>
      <c r="AW88" s="240"/>
      <c r="AX88" s="298">
        <f t="shared" si="135"/>
        <v>0</v>
      </c>
      <c r="AY88" s="1751">
        <f t="shared" si="135"/>
        <v>-3.1988627544438097E-3</v>
      </c>
      <c r="AZ88" s="298">
        <f t="shared" ref="AZ88:BB88" si="148">IF(ISTEXT(AZ40),AZ40,AZ40/$AX40-1)</f>
        <v>1.5803068621590866E-2</v>
      </c>
      <c r="BA88" s="298">
        <f t="shared" si="148"/>
        <v>2.9051887365185269E-2</v>
      </c>
      <c r="BB88" s="298">
        <f t="shared" si="148"/>
        <v>3.1098692295773223E-2</v>
      </c>
      <c r="BC88" s="298">
        <f t="shared" ref="BC88:BE88" si="149">IF(ISTEXT(BC40),BC40,BC40/$AX40-1)</f>
        <v>-1</v>
      </c>
      <c r="BD88" s="298">
        <f t="shared" si="149"/>
        <v>-1</v>
      </c>
      <c r="BE88" s="298">
        <f t="shared" si="149"/>
        <v>-1</v>
      </c>
      <c r="BF88" s="46"/>
      <c r="BG88" s="70"/>
    </row>
    <row r="89" spans="22:60" ht="28.5">
      <c r="V89" s="1783" t="s">
        <v>1334</v>
      </c>
      <c r="Y89" s="40" t="s">
        <v>1333</v>
      </c>
      <c r="Z89" s="297"/>
      <c r="AA89" s="240"/>
      <c r="AB89" s="240"/>
      <c r="AC89" s="240"/>
      <c r="AD89" s="240"/>
      <c r="AE89" s="240"/>
      <c r="AF89" s="240"/>
      <c r="AG89" s="240"/>
      <c r="AH89" s="240"/>
      <c r="AI89" s="240"/>
      <c r="AJ89" s="240"/>
      <c r="AK89" s="240"/>
      <c r="AL89" s="240"/>
      <c r="AM89" s="240"/>
      <c r="AN89" s="240"/>
      <c r="AO89" s="240"/>
      <c r="AP89" s="240"/>
      <c r="AQ89" s="240"/>
      <c r="AR89" s="240"/>
      <c r="AS89" s="240"/>
      <c r="AT89" s="240"/>
      <c r="AU89" s="240"/>
      <c r="AV89" s="240"/>
      <c r="AW89" s="240"/>
      <c r="AX89" s="298">
        <f t="shared" si="135"/>
        <v>0</v>
      </c>
      <c r="AY89" s="298">
        <f t="shared" si="135"/>
        <v>-0.13607904066328524</v>
      </c>
      <c r="AZ89" s="298">
        <f t="shared" ref="AZ89:BB89" si="150">IF(ISTEXT(AZ41),AZ41,AZ41/$AX41-1)</f>
        <v>-0.1408749235950133</v>
      </c>
      <c r="BA89" s="298">
        <f t="shared" si="150"/>
        <v>-0.21183762237925052</v>
      </c>
      <c r="BB89" s="298">
        <f t="shared" si="150"/>
        <v>-0.19416790301981091</v>
      </c>
      <c r="BC89" s="298">
        <f t="shared" ref="BC89:BE89" si="151">IF(ISTEXT(BC41),BC41,BC41/$AX41-1)</f>
        <v>-1</v>
      </c>
      <c r="BD89" s="298">
        <f t="shared" si="151"/>
        <v>-1</v>
      </c>
      <c r="BE89" s="298">
        <f t="shared" si="151"/>
        <v>-1</v>
      </c>
      <c r="BF89" s="892"/>
      <c r="BG89" s="892"/>
    </row>
    <row r="90" spans="22:60" ht="15" customHeight="1">
      <c r="V90" s="1571" t="s">
        <v>1336</v>
      </c>
      <c r="Y90" s="714" t="s">
        <v>749</v>
      </c>
      <c r="Z90" s="297"/>
      <c r="AA90" s="240"/>
      <c r="AB90" s="240"/>
      <c r="AC90" s="240"/>
      <c r="AD90" s="240"/>
      <c r="AE90" s="240"/>
      <c r="AF90" s="240"/>
      <c r="AG90" s="240"/>
      <c r="AH90" s="240"/>
      <c r="AI90" s="240"/>
      <c r="AJ90" s="240"/>
      <c r="AK90" s="240"/>
      <c r="AL90" s="240"/>
      <c r="AM90" s="240"/>
      <c r="AN90" s="240"/>
      <c r="AO90" s="240"/>
      <c r="AP90" s="240"/>
      <c r="AQ90" s="240"/>
      <c r="AR90" s="240"/>
      <c r="AS90" s="240"/>
      <c r="AT90" s="240"/>
      <c r="AU90" s="240"/>
      <c r="AV90" s="240"/>
      <c r="AW90" s="240"/>
      <c r="AX90" s="298">
        <f t="shared" si="135"/>
        <v>0</v>
      </c>
      <c r="AY90" s="298">
        <f t="shared" si="135"/>
        <v>-1.5630061030983078E-2</v>
      </c>
      <c r="AZ90" s="298">
        <f t="shared" ref="AZ90:BB90" si="152">IF(ISTEXT(AZ42),AZ42,AZ42/$AX42-1)</f>
        <v>-3.185351069732989E-2</v>
      </c>
      <c r="BA90" s="298">
        <f t="shared" si="152"/>
        <v>-4.8638045404027497E-2</v>
      </c>
      <c r="BB90" s="298">
        <f t="shared" si="152"/>
        <v>-5.5018877340113237E-2</v>
      </c>
      <c r="BC90" s="298">
        <f t="shared" ref="BC90:BE90" si="153">IF(ISTEXT(BC42),BC42,BC42/$AX42-1)</f>
        <v>-1</v>
      </c>
      <c r="BD90" s="298">
        <f t="shared" si="153"/>
        <v>-1</v>
      </c>
      <c r="BE90" s="298">
        <f t="shared" si="153"/>
        <v>-1</v>
      </c>
      <c r="BF90" s="46"/>
      <c r="BG90" s="46"/>
      <c r="BH90" s="26"/>
    </row>
    <row r="91" spans="22:60" ht="15" customHeight="1" thickBot="1">
      <c r="V91" s="897" t="s">
        <v>310</v>
      </c>
      <c r="Y91" s="1275" t="s">
        <v>750</v>
      </c>
      <c r="Z91" s="299"/>
      <c r="AA91" s="247"/>
      <c r="AB91" s="247"/>
      <c r="AC91" s="247"/>
      <c r="AD91" s="247"/>
      <c r="AE91" s="247"/>
      <c r="AF91" s="247"/>
      <c r="AG91" s="247"/>
      <c r="AH91" s="247"/>
      <c r="AI91" s="247"/>
      <c r="AJ91" s="247"/>
      <c r="AK91" s="247"/>
      <c r="AL91" s="247"/>
      <c r="AM91" s="247"/>
      <c r="AN91" s="247"/>
      <c r="AO91" s="247"/>
      <c r="AP91" s="247"/>
      <c r="AQ91" s="247"/>
      <c r="AR91" s="247"/>
      <c r="AS91" s="247"/>
      <c r="AT91" s="247"/>
      <c r="AU91" s="247"/>
      <c r="AV91" s="247"/>
      <c r="AW91" s="247"/>
      <c r="AX91" s="300">
        <f t="shared" ref="AX91:BA92" si="154">IF(ISTEXT(AX43),AX43,AX43/$AX43-1)</f>
        <v>0</v>
      </c>
      <c r="AY91" s="300">
        <f t="shared" si="154"/>
        <v>9.8836106282053748E-2</v>
      </c>
      <c r="AZ91" s="300">
        <f t="shared" si="154"/>
        <v>4.4617432115946265E-2</v>
      </c>
      <c r="BA91" s="300">
        <f t="shared" si="154"/>
        <v>3.5010399598128572E-2</v>
      </c>
      <c r="BB91" s="300">
        <f t="shared" ref="BB91:BE91" si="155">IF(ISTEXT(BB43),BB43,BB43/$AX43-1)</f>
        <v>7.5265228444067578E-2</v>
      </c>
      <c r="BC91" s="300">
        <f t="shared" si="155"/>
        <v>-1</v>
      </c>
      <c r="BD91" s="300">
        <f t="shared" si="155"/>
        <v>-1</v>
      </c>
      <c r="BE91" s="300">
        <f t="shared" si="155"/>
        <v>-1</v>
      </c>
      <c r="BF91" s="145"/>
      <c r="BG91" s="145"/>
      <c r="BH91" s="26"/>
    </row>
    <row r="92" spans="22:60" ht="15" customHeight="1" thickTop="1">
      <c r="V92" s="898" t="s">
        <v>59</v>
      </c>
      <c r="Y92" s="716" t="s">
        <v>0</v>
      </c>
      <c r="Z92" s="301"/>
      <c r="AA92" s="248"/>
      <c r="AB92" s="248"/>
      <c r="AC92" s="248"/>
      <c r="AD92" s="248"/>
      <c r="AE92" s="248"/>
      <c r="AF92" s="248"/>
      <c r="AG92" s="248"/>
      <c r="AH92" s="248"/>
      <c r="AI92" s="248"/>
      <c r="AJ92" s="248"/>
      <c r="AK92" s="248"/>
      <c r="AL92" s="248"/>
      <c r="AM92" s="248"/>
      <c r="AN92" s="248"/>
      <c r="AO92" s="248"/>
      <c r="AP92" s="248"/>
      <c r="AQ92" s="248"/>
      <c r="AR92" s="248"/>
      <c r="AS92" s="248"/>
      <c r="AT92" s="248"/>
      <c r="AU92" s="248"/>
      <c r="AV92" s="248"/>
      <c r="AW92" s="248"/>
      <c r="AX92" s="302">
        <f t="shared" si="154"/>
        <v>0</v>
      </c>
      <c r="AY92" s="302">
        <f t="shared" si="154"/>
        <v>-1.9608955984915966E-2</v>
      </c>
      <c r="AZ92" s="302">
        <f t="shared" si="154"/>
        <v>-4.5135182473532209E-2</v>
      </c>
      <c r="BA92" s="302">
        <f t="shared" si="154"/>
        <v>-5.5243206280139345E-2</v>
      </c>
      <c r="BB92" s="302">
        <f t="shared" ref="BB92:BE92" si="156">IF(ISTEXT(BB44),BB44,BB44/$AX44-1)</f>
        <v>-6.886080763997493E-2</v>
      </c>
      <c r="BC92" s="302">
        <f t="shared" si="156"/>
        <v>-1</v>
      </c>
      <c r="BD92" s="302">
        <f t="shared" si="156"/>
        <v>-1</v>
      </c>
      <c r="BE92" s="302">
        <f t="shared" si="156"/>
        <v>-1</v>
      </c>
      <c r="BF92" s="49"/>
      <c r="BG92" s="49"/>
    </row>
    <row r="94" spans="22:60">
      <c r="V94" s="206" t="s">
        <v>99</v>
      </c>
      <c r="Y94" s="1" t="s">
        <v>1064</v>
      </c>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row>
    <row r="95" spans="22:60">
      <c r="V95" s="10"/>
      <c r="Y95" s="10"/>
      <c r="Z95" s="199"/>
      <c r="AA95" s="10">
        <v>1990</v>
      </c>
      <c r="AB95" s="10">
        <f t="shared" ref="AB95:BA95" si="157">AA95+1</f>
        <v>1991</v>
      </c>
      <c r="AC95" s="10">
        <f t="shared" si="157"/>
        <v>1992</v>
      </c>
      <c r="AD95" s="10">
        <f t="shared" si="157"/>
        <v>1993</v>
      </c>
      <c r="AE95" s="10">
        <f t="shared" si="157"/>
        <v>1994</v>
      </c>
      <c r="AF95" s="10">
        <f t="shared" si="157"/>
        <v>1995</v>
      </c>
      <c r="AG95" s="10">
        <f t="shared" si="157"/>
        <v>1996</v>
      </c>
      <c r="AH95" s="10">
        <f t="shared" si="157"/>
        <v>1997</v>
      </c>
      <c r="AI95" s="10">
        <f t="shared" si="157"/>
        <v>1998</v>
      </c>
      <c r="AJ95" s="10">
        <f t="shared" si="157"/>
        <v>1999</v>
      </c>
      <c r="AK95" s="10">
        <f t="shared" si="157"/>
        <v>2000</v>
      </c>
      <c r="AL95" s="10">
        <f t="shared" si="157"/>
        <v>2001</v>
      </c>
      <c r="AM95" s="10">
        <f t="shared" si="157"/>
        <v>2002</v>
      </c>
      <c r="AN95" s="10">
        <f t="shared" si="157"/>
        <v>2003</v>
      </c>
      <c r="AO95" s="10">
        <f t="shared" si="157"/>
        <v>2004</v>
      </c>
      <c r="AP95" s="10">
        <f t="shared" si="157"/>
        <v>2005</v>
      </c>
      <c r="AQ95" s="10">
        <f t="shared" si="157"/>
        <v>2006</v>
      </c>
      <c r="AR95" s="10">
        <f t="shared" si="157"/>
        <v>2007</v>
      </c>
      <c r="AS95" s="10">
        <f t="shared" si="157"/>
        <v>2008</v>
      </c>
      <c r="AT95" s="10">
        <f t="shared" si="157"/>
        <v>2009</v>
      </c>
      <c r="AU95" s="10">
        <f t="shared" si="157"/>
        <v>2010</v>
      </c>
      <c r="AV95" s="10">
        <f t="shared" si="157"/>
        <v>2011</v>
      </c>
      <c r="AW95" s="10">
        <f t="shared" si="157"/>
        <v>2012</v>
      </c>
      <c r="AX95" s="10">
        <f t="shared" si="157"/>
        <v>2013</v>
      </c>
      <c r="AY95" s="10">
        <f t="shared" si="157"/>
        <v>2014</v>
      </c>
      <c r="AZ95" s="10">
        <f t="shared" si="157"/>
        <v>2015</v>
      </c>
      <c r="BA95" s="10">
        <f t="shared" si="157"/>
        <v>2016</v>
      </c>
      <c r="BB95" s="10">
        <f t="shared" ref="BB95" si="158">BA95+1</f>
        <v>2017</v>
      </c>
      <c r="BC95" s="10">
        <f t="shared" ref="BC95" si="159">BB95+1</f>
        <v>2018</v>
      </c>
      <c r="BD95" s="10">
        <f t="shared" ref="BD95" si="160">BC95+1</f>
        <v>2019</v>
      </c>
      <c r="BE95" s="10">
        <f t="shared" ref="BE95" si="161">BD95+1</f>
        <v>2020</v>
      </c>
      <c r="BF95" s="10" t="s">
        <v>23</v>
      </c>
      <c r="BG95" s="10" t="s">
        <v>2</v>
      </c>
    </row>
    <row r="96" spans="22:60" ht="15" customHeight="1">
      <c r="V96" s="899" t="s">
        <v>311</v>
      </c>
      <c r="Y96" s="714" t="s">
        <v>741</v>
      </c>
      <c r="Z96" s="8"/>
      <c r="AA96" s="8"/>
      <c r="AB96" s="15">
        <f>AB32/AA32-1</f>
        <v>-1.2228131840734346E-2</v>
      </c>
      <c r="AC96" s="15">
        <f t="shared" ref="AC96:BA96" si="162">AC32/AB32-1</f>
        <v>-1.5092858542678944E-2</v>
      </c>
      <c r="AD96" s="15">
        <f t="shared" si="162"/>
        <v>2.231665767177371E-2</v>
      </c>
      <c r="AE96" s="1746">
        <f t="shared" si="162"/>
        <v>-8.7440414738754191E-3</v>
      </c>
      <c r="AF96" s="15">
        <f t="shared" si="162"/>
        <v>2.742468788492225E-2</v>
      </c>
      <c r="AG96" s="1746">
        <f t="shared" si="162"/>
        <v>1.2983438664833091E-3</v>
      </c>
      <c r="AH96" s="15">
        <f t="shared" si="162"/>
        <v>-7.9214902418258681E-2</v>
      </c>
      <c r="AI96" s="15">
        <f t="shared" si="162"/>
        <v>-4.6172532126499632E-2</v>
      </c>
      <c r="AJ96" s="1746">
        <f t="shared" si="162"/>
        <v>-5.4986309297463398E-3</v>
      </c>
      <c r="AK96" s="1746">
        <f t="shared" si="162"/>
        <v>4.1138442488970473E-3</v>
      </c>
      <c r="AL96" s="15">
        <f t="shared" si="162"/>
        <v>-4.8570069265511884E-2</v>
      </c>
      <c r="AM96" s="15">
        <f t="shared" si="162"/>
        <v>2.7585376466722211E-2</v>
      </c>
      <c r="AN96" s="15">
        <f t="shared" si="162"/>
        <v>1.4583148828675396E-2</v>
      </c>
      <c r="AO96" s="15">
        <f t="shared" si="162"/>
        <v>0.15013515250964904</v>
      </c>
      <c r="AP96" s="15">
        <f t="shared" si="162"/>
        <v>8.985319066392039E-2</v>
      </c>
      <c r="AQ96" s="15">
        <f t="shared" si="162"/>
        <v>5.4042802211278884E-2</v>
      </c>
      <c r="AR96" s="15">
        <f t="shared" si="162"/>
        <v>2.0819771410186094E-2</v>
      </c>
      <c r="AS96" s="15">
        <f t="shared" si="162"/>
        <v>-3.0645515367562104E-2</v>
      </c>
      <c r="AT96" s="15">
        <f t="shared" si="162"/>
        <v>-7.4547386709461039E-2</v>
      </c>
      <c r="AU96" s="15">
        <f t="shared" si="162"/>
        <v>7.5501487317445104E-2</v>
      </c>
      <c r="AV96" s="15">
        <f t="shared" si="162"/>
        <v>-0.24946051992560347</v>
      </c>
      <c r="AW96" s="15">
        <f t="shared" si="162"/>
        <v>2.6407300748438001E-2</v>
      </c>
      <c r="AX96" s="15">
        <f t="shared" si="162"/>
        <v>-5.7050461323566393E-2</v>
      </c>
      <c r="AY96" s="15">
        <f t="shared" si="162"/>
        <v>-1.9507833906104444E-2</v>
      </c>
      <c r="AZ96" s="15">
        <f t="shared" si="162"/>
        <v>-4.0539869536474038E-2</v>
      </c>
      <c r="BA96" s="1746">
        <f t="shared" si="162"/>
        <v>2.4425112090362688E-3</v>
      </c>
      <c r="BB96" s="1746">
        <f t="shared" ref="BB96:BB108" si="163">BB32/BA32-1</f>
        <v>-6.0977184168480303E-3</v>
      </c>
      <c r="BC96" s="15">
        <f t="shared" ref="BC96:BC108" si="164">BC32/BB32-1</f>
        <v>-1</v>
      </c>
      <c r="BD96" s="15" t="e">
        <f t="shared" ref="BD96:BD108" si="165">BD32/BC32-1</f>
        <v>#DIV/0!</v>
      </c>
      <c r="BE96" s="15" t="e">
        <f t="shared" ref="BE96:BE108" si="166">BE32/BD32-1</f>
        <v>#DIV/0!</v>
      </c>
      <c r="BF96" s="41"/>
      <c r="BG96" s="41"/>
    </row>
    <row r="97" spans="22:60" ht="15" customHeight="1">
      <c r="V97" s="899" t="s">
        <v>312</v>
      </c>
      <c r="Y97" s="714" t="s">
        <v>742</v>
      </c>
      <c r="Z97" s="8"/>
      <c r="AA97" s="8"/>
      <c r="AB97" s="15">
        <f t="shared" ref="AB97:AB108" si="167">AB33/AA33-1</f>
        <v>2.4916491014269182E-2</v>
      </c>
      <c r="AC97" s="15">
        <f t="shared" ref="AC97:BA97" si="168">AC33/AB33-1</f>
        <v>1.2463463804070152E-2</v>
      </c>
      <c r="AD97" s="15">
        <f t="shared" si="168"/>
        <v>-1.2062603624135471E-2</v>
      </c>
      <c r="AE97" s="15">
        <f t="shared" si="168"/>
        <v>1.1606789339433599E-2</v>
      </c>
      <c r="AF97" s="15">
        <f t="shared" si="168"/>
        <v>2.2538246135341833E-2</v>
      </c>
      <c r="AG97" s="15">
        <f t="shared" si="168"/>
        <v>2.1982479688492429E-2</v>
      </c>
      <c r="AH97" s="1746">
        <f t="shared" si="168"/>
        <v>9.4367714695957616E-3</v>
      </c>
      <c r="AI97" s="15">
        <f t="shared" si="168"/>
        <v>-1.520660476252389E-2</v>
      </c>
      <c r="AJ97" s="1746">
        <f t="shared" si="168"/>
        <v>-4.4422247671294102E-4</v>
      </c>
      <c r="AK97" s="1746">
        <f t="shared" si="168"/>
        <v>-5.5641781669301116E-3</v>
      </c>
      <c r="AL97" s="15">
        <f t="shared" si="168"/>
        <v>-1.8321334622842578E-2</v>
      </c>
      <c r="AM97" s="15">
        <f t="shared" si="168"/>
        <v>-3.1698615686954312E-2</v>
      </c>
      <c r="AN97" s="15">
        <f t="shared" si="168"/>
        <v>-4.9811637288000865E-2</v>
      </c>
      <c r="AO97" s="15">
        <f t="shared" si="168"/>
        <v>-6.4318426510079685E-2</v>
      </c>
      <c r="AP97" s="15">
        <f t="shared" si="168"/>
        <v>-6.1476812179369622E-2</v>
      </c>
      <c r="AQ97" s="15">
        <f t="shared" si="168"/>
        <v>-6.0375217305528306E-2</v>
      </c>
      <c r="AR97" s="15">
        <f t="shared" si="168"/>
        <v>-5.7381255598479175E-2</v>
      </c>
      <c r="AS97" s="15">
        <f t="shared" si="168"/>
        <v>-8.7603136140768756E-2</v>
      </c>
      <c r="AT97" s="15">
        <f t="shared" si="168"/>
        <v>-6.6689909145808524E-2</v>
      </c>
      <c r="AU97" s="15">
        <f t="shared" si="168"/>
        <v>-4.634603822601413E-2</v>
      </c>
      <c r="AV97" s="15">
        <f t="shared" si="168"/>
        <v>-4.5282697714750797E-2</v>
      </c>
      <c r="AW97" s="15">
        <f t="shared" si="168"/>
        <v>-3.4927346460961628E-2</v>
      </c>
      <c r="AX97" s="15">
        <f t="shared" si="168"/>
        <v>-5.0419163114660659E-2</v>
      </c>
      <c r="AY97" s="15">
        <f t="shared" si="168"/>
        <v>-5.0304803897753381E-2</v>
      </c>
      <c r="AZ97" s="15">
        <f t="shared" si="168"/>
        <v>-3.8078735067122671E-2</v>
      </c>
      <c r="BA97" s="15">
        <f t="shared" si="168"/>
        <v>-3.0686883329591685E-2</v>
      </c>
      <c r="BB97" s="15">
        <f t="shared" si="163"/>
        <v>-2.9288256059212148E-2</v>
      </c>
      <c r="BC97" s="15">
        <f t="shared" si="164"/>
        <v>-1</v>
      </c>
      <c r="BD97" s="15" t="e">
        <f t="shared" si="165"/>
        <v>#DIV/0!</v>
      </c>
      <c r="BE97" s="15" t="e">
        <f t="shared" si="166"/>
        <v>#DIV/0!</v>
      </c>
      <c r="BF97" s="69"/>
      <c r="BG97" s="69"/>
    </row>
    <row r="98" spans="22:60" ht="15" customHeight="1">
      <c r="V98" s="899" t="s">
        <v>313</v>
      </c>
      <c r="Y98" s="714" t="s">
        <v>743</v>
      </c>
      <c r="Z98" s="8"/>
      <c r="AA98" s="8"/>
      <c r="AB98" s="15">
        <f t="shared" si="167"/>
        <v>-0.10134754000492241</v>
      </c>
      <c r="AC98" s="15">
        <f t="shared" ref="AC98:BA98" si="169">AC34/AB34-1</f>
        <v>-0.10392753263663668</v>
      </c>
      <c r="AD98" s="15">
        <f t="shared" si="169"/>
        <v>-0.15962694632185692</v>
      </c>
      <c r="AE98" s="15">
        <f t="shared" si="169"/>
        <v>-0.12731281735877475</v>
      </c>
      <c r="AF98" s="15">
        <f t="shared" si="169"/>
        <v>-9.8709127961520204E-2</v>
      </c>
      <c r="AG98" s="15">
        <f t="shared" si="169"/>
        <v>-0.12603496933550895</v>
      </c>
      <c r="AH98" s="15">
        <f t="shared" si="169"/>
        <v>-5.068382555214046E-2</v>
      </c>
      <c r="AI98" s="15">
        <f t="shared" si="169"/>
        <v>-8.5739467200393271E-2</v>
      </c>
      <c r="AJ98" s="15">
        <f t="shared" si="169"/>
        <v>-2.7030088512929762E-2</v>
      </c>
      <c r="AK98" s="15">
        <f t="shared" si="169"/>
        <v>-6.0312048487767278E-2</v>
      </c>
      <c r="AL98" s="15">
        <f t="shared" si="169"/>
        <v>-0.1282869186248744</v>
      </c>
      <c r="AM98" s="15">
        <f t="shared" si="169"/>
        <v>-0.33889431749600696</v>
      </c>
      <c r="AN98" s="15">
        <f t="shared" si="169"/>
        <v>-3.8113195004885858E-2</v>
      </c>
      <c r="AO98" s="15">
        <f t="shared" si="169"/>
        <v>-4.031982983229021E-2</v>
      </c>
      <c r="AP98" s="1746">
        <f t="shared" si="169"/>
        <v>-1.6599604526190692E-4</v>
      </c>
      <c r="AQ98" s="1746">
        <f t="shared" si="169"/>
        <v>6.1091213545545475E-3</v>
      </c>
      <c r="AR98" s="1746">
        <f t="shared" si="169"/>
        <v>-7.4497789029124295E-3</v>
      </c>
      <c r="AS98" s="15">
        <f t="shared" si="169"/>
        <v>-2.8953112023112793E-2</v>
      </c>
      <c r="AT98" s="15">
        <f t="shared" si="169"/>
        <v>-3.2119677002709901E-2</v>
      </c>
      <c r="AU98" s="15">
        <f t="shared" si="169"/>
        <v>-3.4591978743004126E-2</v>
      </c>
      <c r="AV98" s="15">
        <f t="shared" si="169"/>
        <v>-1.9872170105806441E-2</v>
      </c>
      <c r="AW98" s="15">
        <f t="shared" si="169"/>
        <v>-1.9153590857349578E-2</v>
      </c>
      <c r="AX98" s="15">
        <f t="shared" si="169"/>
        <v>-4.047598045991474E-2</v>
      </c>
      <c r="AY98" s="15">
        <f t="shared" si="169"/>
        <v>-1.2471551938823322E-2</v>
      </c>
      <c r="AZ98" s="15">
        <f t="shared" si="169"/>
        <v>-2.2992502080081745E-2</v>
      </c>
      <c r="BA98" s="1746">
        <f t="shared" si="169"/>
        <v>8.5076704655808744E-3</v>
      </c>
      <c r="BB98" s="1746">
        <f t="shared" si="163"/>
        <v>8.6313894101075483E-3</v>
      </c>
      <c r="BC98" s="15">
        <f t="shared" si="164"/>
        <v>-1</v>
      </c>
      <c r="BD98" s="15" t="e">
        <f t="shared" si="165"/>
        <v>#DIV/0!</v>
      </c>
      <c r="BE98" s="15" t="e">
        <f t="shared" si="166"/>
        <v>#DIV/0!</v>
      </c>
      <c r="BF98" s="46"/>
      <c r="BG98" s="46"/>
    </row>
    <row r="99" spans="22:60" ht="15" customHeight="1">
      <c r="V99" s="1571" t="s">
        <v>1205</v>
      </c>
      <c r="Y99" s="714" t="s">
        <v>1420</v>
      </c>
      <c r="Z99" s="8"/>
      <c r="AA99" s="8"/>
      <c r="AB99" s="15">
        <f t="shared" si="167"/>
        <v>-3.7604330087778082E-2</v>
      </c>
      <c r="AC99" s="15">
        <f t="shared" ref="AC99:BA99" si="170">AC35/AB35-1</f>
        <v>-5.7774936723812953E-2</v>
      </c>
      <c r="AD99" s="15">
        <f t="shared" si="170"/>
        <v>-4.9945441082617115E-2</v>
      </c>
      <c r="AE99" s="15">
        <f t="shared" si="170"/>
        <v>6.9271906371466407E-2</v>
      </c>
      <c r="AF99" s="15">
        <f t="shared" si="170"/>
        <v>4.7877043927034402E-2</v>
      </c>
      <c r="AG99" s="15">
        <f t="shared" si="170"/>
        <v>-4.9615031809656762E-2</v>
      </c>
      <c r="AH99" s="1746">
        <f t="shared" si="170"/>
        <v>-9.289151286575148E-3</v>
      </c>
      <c r="AI99" s="15">
        <f t="shared" si="170"/>
        <v>-4.3689655950773787E-2</v>
      </c>
      <c r="AJ99" s="15">
        <f t="shared" si="170"/>
        <v>-1.2031889406838747E-2</v>
      </c>
      <c r="AK99" s="15">
        <f t="shared" si="170"/>
        <v>4.2489157308030157E-2</v>
      </c>
      <c r="AL99" s="15">
        <f t="shared" si="170"/>
        <v>-4.4272690088061339E-2</v>
      </c>
      <c r="AM99" s="15">
        <f t="shared" si="170"/>
        <v>2.0915387343400704E-2</v>
      </c>
      <c r="AN99" s="15">
        <f t="shared" si="170"/>
        <v>-5.0864781128817982E-2</v>
      </c>
      <c r="AO99" s="15">
        <f t="shared" si="170"/>
        <v>6.9560765972903615E-2</v>
      </c>
      <c r="AP99" s="1746">
        <f t="shared" si="170"/>
        <v>2.1865695651686057E-3</v>
      </c>
      <c r="AQ99" s="15">
        <f t="shared" si="170"/>
        <v>1.4737184943223625E-2</v>
      </c>
      <c r="AR99" s="15">
        <f t="shared" si="170"/>
        <v>-6.7638039344581902E-2</v>
      </c>
      <c r="AS99" s="15">
        <f t="shared" si="170"/>
        <v>-2.4902057655177834E-2</v>
      </c>
      <c r="AT99" s="15">
        <f t="shared" si="170"/>
        <v>3.2903070393697886E-2</v>
      </c>
      <c r="AU99" s="15">
        <f t="shared" si="170"/>
        <v>5.2038716129204188E-2</v>
      </c>
      <c r="AV99" s="1746">
        <f t="shared" si="170"/>
        <v>-4.7045943123567024E-3</v>
      </c>
      <c r="AW99" s="15">
        <f t="shared" si="170"/>
        <v>-0.14034897896596388</v>
      </c>
      <c r="AX99" s="1746">
        <f t="shared" si="170"/>
        <v>4.7431221364420129E-3</v>
      </c>
      <c r="AY99" s="15">
        <f t="shared" si="170"/>
        <v>-7.4459646442167404E-2</v>
      </c>
      <c r="AZ99" s="15">
        <f t="shared" si="170"/>
        <v>0.12977238349502374</v>
      </c>
      <c r="BA99" s="15">
        <f t="shared" si="170"/>
        <v>-0.10759035014867013</v>
      </c>
      <c r="BB99" s="15">
        <f t="shared" si="163"/>
        <v>-1.3214510904292598E-2</v>
      </c>
      <c r="BC99" s="15">
        <f t="shared" si="164"/>
        <v>-1</v>
      </c>
      <c r="BD99" s="15" t="e">
        <f t="shared" si="165"/>
        <v>#DIV/0!</v>
      </c>
      <c r="BE99" s="15" t="e">
        <f t="shared" si="166"/>
        <v>#DIV/0!</v>
      </c>
      <c r="BF99" s="46"/>
      <c r="BG99" s="46"/>
    </row>
    <row r="100" spans="22:60" ht="15" customHeight="1">
      <c r="V100" s="899" t="s">
        <v>314</v>
      </c>
      <c r="Y100" s="714" t="s">
        <v>744</v>
      </c>
      <c r="Z100" s="8"/>
      <c r="AA100" s="8"/>
      <c r="AB100" s="15">
        <f t="shared" si="167"/>
        <v>1.9653661046767246E-2</v>
      </c>
      <c r="AC100" s="1746">
        <f t="shared" ref="AC100:BA100" si="171">AC36/AB36-1</f>
        <v>6.8378509138533605E-3</v>
      </c>
      <c r="AD100" s="15">
        <f t="shared" si="171"/>
        <v>-1.0314612215569396E-2</v>
      </c>
      <c r="AE100" s="15">
        <f t="shared" si="171"/>
        <v>-1.5000319932496398E-2</v>
      </c>
      <c r="AF100" s="15">
        <f t="shared" si="171"/>
        <v>-1.0799082240786295E-2</v>
      </c>
      <c r="AG100" s="15">
        <f t="shared" si="171"/>
        <v>-9.8880610225088317E-3</v>
      </c>
      <c r="AH100" s="1746">
        <f t="shared" si="171"/>
        <v>-3.7535862107919149E-3</v>
      </c>
      <c r="AI100" s="1746">
        <f t="shared" si="171"/>
        <v>-5.8911616713135384E-3</v>
      </c>
      <c r="AJ100" s="1746">
        <f t="shared" si="171"/>
        <v>-4.2933822861477289E-3</v>
      </c>
      <c r="AK100" s="15">
        <f t="shared" si="171"/>
        <v>-1.145018904370354E-2</v>
      </c>
      <c r="AL100" s="1746">
        <f t="shared" si="171"/>
        <v>3.2002924563983015E-3</v>
      </c>
      <c r="AM100" s="1746">
        <f t="shared" si="171"/>
        <v>-9.4265525632039049E-3</v>
      </c>
      <c r="AN100" s="15">
        <f t="shared" si="171"/>
        <v>-1.3303309508790329E-2</v>
      </c>
      <c r="AO100" s="15">
        <f t="shared" si="171"/>
        <v>-2.320947898494341E-2</v>
      </c>
      <c r="AP100" s="1746">
        <f t="shared" si="171"/>
        <v>-4.4265952551723053E-3</v>
      </c>
      <c r="AQ100" s="1746">
        <f t="shared" si="171"/>
        <v>-7.2290529579767115E-3</v>
      </c>
      <c r="AR100" s="1746">
        <f t="shared" si="171"/>
        <v>1.7958877376260673E-3</v>
      </c>
      <c r="AS100" s="15">
        <f t="shared" si="171"/>
        <v>-1.4100572635826203E-2</v>
      </c>
      <c r="AT100" s="15">
        <f t="shared" si="171"/>
        <v>-1.3378577459338237E-2</v>
      </c>
      <c r="AU100" s="15">
        <f t="shared" si="171"/>
        <v>-3.343498756375507E-2</v>
      </c>
      <c r="AV100" s="1746">
        <f t="shared" si="171"/>
        <v>-5.304502316897497E-3</v>
      </c>
      <c r="AW100" s="15">
        <f t="shared" si="171"/>
        <v>-2.4220083605931975E-2</v>
      </c>
      <c r="AX100" s="15">
        <f t="shared" si="171"/>
        <v>-2.6843312434251532E-2</v>
      </c>
      <c r="AY100" s="15">
        <f t="shared" si="171"/>
        <v>-2.473557729910647E-2</v>
      </c>
      <c r="AZ100" s="1746">
        <f t="shared" si="171"/>
        <v>-1.1818448911469215E-3</v>
      </c>
      <c r="BA100" s="1746">
        <f t="shared" si="171"/>
        <v>-7.5820156586968723E-3</v>
      </c>
      <c r="BB100" s="1746">
        <f t="shared" si="163"/>
        <v>1.0960444706729078E-3</v>
      </c>
      <c r="BC100" s="15">
        <f t="shared" si="164"/>
        <v>-1</v>
      </c>
      <c r="BD100" s="15" t="e">
        <f t="shared" si="165"/>
        <v>#DIV/0!</v>
      </c>
      <c r="BE100" s="15" t="e">
        <f t="shared" si="166"/>
        <v>#DIV/0!</v>
      </c>
      <c r="BF100" s="46"/>
      <c r="BG100" s="46"/>
    </row>
    <row r="101" spans="22:60" ht="15" customHeight="1">
      <c r="V101" s="899" t="s">
        <v>315</v>
      </c>
      <c r="Y101" s="714" t="s">
        <v>745</v>
      </c>
      <c r="Z101" s="8"/>
      <c r="AA101" s="8"/>
      <c r="AB101" s="15">
        <f t="shared" si="167"/>
        <v>-5.9327097836538223E-2</v>
      </c>
      <c r="AC101" s="15">
        <f t="shared" ref="AC101:BA101" si="172">AC37/AB37-1</f>
        <v>0.10826727095528477</v>
      </c>
      <c r="AD101" s="15">
        <f t="shared" si="172"/>
        <v>-0.23185604518554048</v>
      </c>
      <c r="AE101" s="15">
        <f t="shared" si="172"/>
        <v>0.41186332441773144</v>
      </c>
      <c r="AF101" s="15">
        <f t="shared" si="172"/>
        <v>-5.7803915064573941E-2</v>
      </c>
      <c r="AG101" s="15">
        <f t="shared" si="172"/>
        <v>-3.5293760051445355E-2</v>
      </c>
      <c r="AH101" s="15">
        <f t="shared" si="172"/>
        <v>-1.24941673540373E-2</v>
      </c>
      <c r="AI101" s="15">
        <f t="shared" si="172"/>
        <v>-8.7673670074318366E-2</v>
      </c>
      <c r="AJ101" s="15">
        <f t="shared" si="172"/>
        <v>2.939218184618908E-2</v>
      </c>
      <c r="AK101" s="15">
        <f t="shared" si="172"/>
        <v>4.7415271146935334E-2</v>
      </c>
      <c r="AL101" s="15">
        <f t="shared" si="172"/>
        <v>-1.935646399749924E-2</v>
      </c>
      <c r="AM101" s="15">
        <f t="shared" si="172"/>
        <v>1.8943708924457958E-2</v>
      </c>
      <c r="AN101" s="15">
        <f t="shared" si="172"/>
        <v>-7.4605272512222154E-2</v>
      </c>
      <c r="AO101" s="15">
        <f t="shared" si="172"/>
        <v>0.13191894694757988</v>
      </c>
      <c r="AP101" s="1746">
        <f t="shared" si="172"/>
        <v>7.5633085342745598E-3</v>
      </c>
      <c r="AQ101" s="15">
        <f t="shared" si="172"/>
        <v>-1.3246598680063504E-2</v>
      </c>
      <c r="AR101" s="15">
        <f t="shared" si="172"/>
        <v>4.6973626776779964E-2</v>
      </c>
      <c r="AS101" s="15">
        <f t="shared" si="172"/>
        <v>1.9235307210078156E-2</v>
      </c>
      <c r="AT101" s="15">
        <f t="shared" si="172"/>
        <v>-2.0767575595950993E-2</v>
      </c>
      <c r="AU101" s="15">
        <f t="shared" si="172"/>
        <v>8.496314934800453E-2</v>
      </c>
      <c r="AV101" s="15">
        <f t="shared" si="172"/>
        <v>-2.397907198437943E-2</v>
      </c>
      <c r="AW101" s="15">
        <f t="shared" si="172"/>
        <v>-2.4158524768431167E-2</v>
      </c>
      <c r="AX101" s="15">
        <f t="shared" si="172"/>
        <v>1.6762565067512281E-2</v>
      </c>
      <c r="AY101" s="1746">
        <f t="shared" si="172"/>
        <v>-8.7881398096998353E-3</v>
      </c>
      <c r="AZ101" s="15">
        <f t="shared" si="172"/>
        <v>-3.6684832862038275E-2</v>
      </c>
      <c r="BA101" s="1752">
        <f t="shared" si="172"/>
        <v>-8.0569121117202158E-5</v>
      </c>
      <c r="BB101" s="15">
        <f t="shared" si="163"/>
        <v>-2.010628804303527E-2</v>
      </c>
      <c r="BC101" s="15">
        <f t="shared" si="164"/>
        <v>-1</v>
      </c>
      <c r="BD101" s="15" t="e">
        <f t="shared" si="165"/>
        <v>#DIV/0!</v>
      </c>
      <c r="BE101" s="15" t="e">
        <f t="shared" si="166"/>
        <v>#DIV/0!</v>
      </c>
      <c r="BF101" s="46"/>
      <c r="BG101" s="46"/>
    </row>
    <row r="102" spans="22:60" ht="15" customHeight="1">
      <c r="V102" s="900" t="s">
        <v>316</v>
      </c>
      <c r="Y102" s="858" t="s">
        <v>746</v>
      </c>
      <c r="Z102" s="8"/>
      <c r="AA102" s="8"/>
      <c r="AB102" s="1746">
        <f t="shared" si="167"/>
        <v>5.0196128700334963E-3</v>
      </c>
      <c r="AC102" s="1746">
        <f t="shared" ref="AC102:BA102" si="173">AC38/AB38-1</f>
        <v>2.2966697330315533E-3</v>
      </c>
      <c r="AD102" s="15">
        <f t="shared" si="173"/>
        <v>-2.4188840171609938E-2</v>
      </c>
      <c r="AE102" s="15">
        <f t="shared" si="173"/>
        <v>-2.3917066858884506E-2</v>
      </c>
      <c r="AF102" s="15">
        <f t="shared" si="173"/>
        <v>-5.4332876519069817E-3</v>
      </c>
      <c r="AG102" s="15">
        <f t="shared" si="173"/>
        <v>-7.2682249713573732E-3</v>
      </c>
      <c r="AH102" s="15">
        <f t="shared" si="173"/>
        <v>-1.2399533485605185E-2</v>
      </c>
      <c r="AI102" s="15">
        <f t="shared" si="173"/>
        <v>-1.7509899960042929E-2</v>
      </c>
      <c r="AJ102" s="15">
        <f t="shared" si="173"/>
        <v>-9.5655795645983588E-3</v>
      </c>
      <c r="AK102" s="15">
        <f t="shared" si="173"/>
        <v>-1.9041274734270752E-2</v>
      </c>
      <c r="AL102" s="1752">
        <f t="shared" si="173"/>
        <v>-4.896521372488305E-5</v>
      </c>
      <c r="AM102" s="1746">
        <f t="shared" si="173"/>
        <v>1.2279048568997197E-4</v>
      </c>
      <c r="AN102" s="15">
        <f t="shared" si="173"/>
        <v>-1.1439342115404871E-2</v>
      </c>
      <c r="AO102" s="15">
        <f t="shared" si="173"/>
        <v>-2.0293220536037548E-2</v>
      </c>
      <c r="AP102" s="1746">
        <f t="shared" si="173"/>
        <v>-2.235123650986881E-3</v>
      </c>
      <c r="AQ102" s="15">
        <f t="shared" si="173"/>
        <v>-1.8956426760008638E-2</v>
      </c>
      <c r="AR102" s="15">
        <f t="shared" si="173"/>
        <v>-1.4250997350570116E-2</v>
      </c>
      <c r="AS102" s="15">
        <f t="shared" si="173"/>
        <v>-1.2446725086894483E-2</v>
      </c>
      <c r="AT102" s="15">
        <f t="shared" si="173"/>
        <v>-1.0432907010927694E-2</v>
      </c>
      <c r="AU102" s="15">
        <f t="shared" si="173"/>
        <v>-2.3498674333919389E-2</v>
      </c>
      <c r="AV102" s="1746">
        <f t="shared" si="173"/>
        <v>-2.2660225727394456E-3</v>
      </c>
      <c r="AW102" s="15">
        <f t="shared" si="173"/>
        <v>-1.7253619798141107E-2</v>
      </c>
      <c r="AX102" s="15">
        <f t="shared" si="173"/>
        <v>-2.2841165892055093E-2</v>
      </c>
      <c r="AY102" s="15">
        <f t="shared" si="173"/>
        <v>-1.7741951395051858E-2</v>
      </c>
      <c r="AZ102" s="1746">
        <f t="shared" si="173"/>
        <v>-2.2039494323295994E-3</v>
      </c>
      <c r="BA102" s="15">
        <f t="shared" si="173"/>
        <v>-1.6663087557701961E-2</v>
      </c>
      <c r="BB102" s="1746">
        <f t="shared" si="163"/>
        <v>6.1708469624277562E-4</v>
      </c>
      <c r="BC102" s="15">
        <f t="shared" si="164"/>
        <v>-1</v>
      </c>
      <c r="BD102" s="15" t="e">
        <f t="shared" si="165"/>
        <v>#DIV/0!</v>
      </c>
      <c r="BE102" s="15" t="e">
        <f t="shared" si="166"/>
        <v>#DIV/0!</v>
      </c>
      <c r="BF102" s="14"/>
      <c r="BG102" s="14"/>
    </row>
    <row r="103" spans="22:60" ht="15" customHeight="1">
      <c r="V103" s="1878" t="s">
        <v>1410</v>
      </c>
      <c r="Y103" s="858" t="s">
        <v>747</v>
      </c>
      <c r="Z103" s="91"/>
      <c r="AA103" s="91"/>
      <c r="AB103" s="1746">
        <f t="shared" si="167"/>
        <v>-7.1541395854826106E-3</v>
      </c>
      <c r="AC103" s="1746">
        <f t="shared" ref="AC103:BA103" si="174">AC39/AB39-1</f>
        <v>-1.2087315531710274E-3</v>
      </c>
      <c r="AD103" s="15">
        <f t="shared" si="174"/>
        <v>-1.5698311486549654E-2</v>
      </c>
      <c r="AE103" s="15">
        <f t="shared" si="174"/>
        <v>-1.2207799730007629E-2</v>
      </c>
      <c r="AF103" s="15">
        <f t="shared" si="174"/>
        <v>-2.6317866305539339E-2</v>
      </c>
      <c r="AG103" s="15">
        <f t="shared" si="174"/>
        <v>-2.6151269542458278E-2</v>
      </c>
      <c r="AH103" s="15">
        <f t="shared" si="174"/>
        <v>-3.1299875829855495E-2</v>
      </c>
      <c r="AI103" s="15">
        <f t="shared" si="174"/>
        <v>-3.7552751722655375E-2</v>
      </c>
      <c r="AJ103" s="15">
        <f t="shared" si="174"/>
        <v>-3.7215251913551906E-2</v>
      </c>
      <c r="AK103" s="15">
        <f t="shared" si="174"/>
        <v>-3.6106959451316922E-2</v>
      </c>
      <c r="AL103" s="15">
        <f t="shared" si="174"/>
        <v>-3.6763536091861559E-2</v>
      </c>
      <c r="AM103" s="15">
        <f t="shared" si="174"/>
        <v>-3.9113346847290731E-2</v>
      </c>
      <c r="AN103" s="15">
        <f t="shared" si="174"/>
        <v>-4.2126593922773736E-2</v>
      </c>
      <c r="AO103" s="15">
        <f t="shared" si="174"/>
        <v>-4.7240985655443213E-2</v>
      </c>
      <c r="AP103" s="15">
        <f t="shared" si="174"/>
        <v>-4.7568746130434936E-2</v>
      </c>
      <c r="AQ103" s="15">
        <f t="shared" si="174"/>
        <v>-5.1581269806259988E-2</v>
      </c>
      <c r="AR103" s="15">
        <f t="shared" si="174"/>
        <v>-5.0954905529394079E-2</v>
      </c>
      <c r="AS103" s="15">
        <f t="shared" si="174"/>
        <v>-6.2218808345442356E-2</v>
      </c>
      <c r="AT103" s="15">
        <f t="shared" si="174"/>
        <v>-5.9455764096579711E-2</v>
      </c>
      <c r="AU103" s="15">
        <f t="shared" si="174"/>
        <v>-6.4978587303633262E-2</v>
      </c>
      <c r="AV103" s="15">
        <f t="shared" si="174"/>
        <v>-5.5109227643388548E-2</v>
      </c>
      <c r="AW103" s="15">
        <f t="shared" si="174"/>
        <v>-4.9979724663012703E-2</v>
      </c>
      <c r="AX103" s="15">
        <f t="shared" si="174"/>
        <v>-5.0093953903166399E-2</v>
      </c>
      <c r="AY103" s="15">
        <f t="shared" si="174"/>
        <v>-5.7185434349422914E-2</v>
      </c>
      <c r="AZ103" s="15">
        <f t="shared" si="174"/>
        <v>-5.3620919426236147E-2</v>
      </c>
      <c r="BA103" s="15">
        <f t="shared" si="174"/>
        <v>-5.7490451797004405E-2</v>
      </c>
      <c r="BB103" s="15">
        <f t="shared" si="163"/>
        <v>-4.9749698751414217E-2</v>
      </c>
      <c r="BC103" s="15">
        <f t="shared" si="164"/>
        <v>-1</v>
      </c>
      <c r="BD103" s="15" t="e">
        <f t="shared" si="165"/>
        <v>#DIV/0!</v>
      </c>
      <c r="BE103" s="15" t="e">
        <f t="shared" si="166"/>
        <v>#DIV/0!</v>
      </c>
      <c r="BF103" s="892"/>
      <c r="BG103" s="46"/>
    </row>
    <row r="104" spans="22:60" ht="15" customHeight="1">
      <c r="V104" s="891" t="s">
        <v>317</v>
      </c>
      <c r="Y104" s="858" t="s">
        <v>748</v>
      </c>
      <c r="Z104" s="91"/>
      <c r="AA104" s="91"/>
      <c r="AB104" s="15">
        <f t="shared" si="167"/>
        <v>-1.1303458798340937E-2</v>
      </c>
      <c r="AC104" s="1746">
        <f t="shared" ref="AC104:BA104" si="175">AC40/AB40-1</f>
        <v>2.1653213317482933E-3</v>
      </c>
      <c r="AD104" s="1746">
        <f t="shared" si="175"/>
        <v>2.4277414569524591E-3</v>
      </c>
      <c r="AE104" s="1746">
        <f t="shared" si="175"/>
        <v>-5.1101753406262995E-3</v>
      </c>
      <c r="AF104" s="1746">
        <f t="shared" si="175"/>
        <v>2.2767046755793885E-3</v>
      </c>
      <c r="AG104" s="1746">
        <f t="shared" si="175"/>
        <v>2.5077985532002689E-3</v>
      </c>
      <c r="AH104" s="1746">
        <f t="shared" si="175"/>
        <v>4.7373963591348378E-3</v>
      </c>
      <c r="AI104" s="1746">
        <f t="shared" si="175"/>
        <v>-5.1169322857177457E-3</v>
      </c>
      <c r="AJ104" s="1746">
        <f t="shared" si="175"/>
        <v>3.9356846715801197E-3</v>
      </c>
      <c r="AK104" s="1746">
        <f t="shared" si="175"/>
        <v>5.1591444790752838E-3</v>
      </c>
      <c r="AL104" s="1746">
        <f t="shared" si="175"/>
        <v>9.1343561548182794E-3</v>
      </c>
      <c r="AM104" s="15">
        <f t="shared" si="175"/>
        <v>0.26853619706058329</v>
      </c>
      <c r="AN104" s="15">
        <f t="shared" si="175"/>
        <v>0.17562847999706954</v>
      </c>
      <c r="AO104" s="15">
        <f t="shared" si="175"/>
        <v>3.2421401678013773E-2</v>
      </c>
      <c r="AP104" s="15">
        <f t="shared" si="175"/>
        <v>0.13581951644846479</v>
      </c>
      <c r="AQ104" s="15">
        <f t="shared" si="175"/>
        <v>3.2330687768097111E-2</v>
      </c>
      <c r="AR104" s="15">
        <f t="shared" si="175"/>
        <v>-3.4070169112375481E-2</v>
      </c>
      <c r="AS104" s="15">
        <f t="shared" si="175"/>
        <v>0.12389921384929115</v>
      </c>
      <c r="AT104" s="1746">
        <f t="shared" si="175"/>
        <v>-8.3291004214723907E-3</v>
      </c>
      <c r="AU104" s="15">
        <f t="shared" si="175"/>
        <v>-0.12660665880655309</v>
      </c>
      <c r="AV104" s="15">
        <f t="shared" si="175"/>
        <v>0.10478832585369524</v>
      </c>
      <c r="AW104" s="15">
        <f t="shared" si="175"/>
        <v>-1.015968524439248E-2</v>
      </c>
      <c r="AX104" s="15">
        <f t="shared" si="175"/>
        <v>-1.0739424976895839E-2</v>
      </c>
      <c r="AY104" s="1746">
        <f t="shared" si="175"/>
        <v>-3.1988627544438097E-3</v>
      </c>
      <c r="AZ104" s="15">
        <f t="shared" si="175"/>
        <v>1.9062911012062367E-2</v>
      </c>
      <c r="BA104" s="15">
        <f t="shared" si="175"/>
        <v>1.3042703997313776E-2</v>
      </c>
      <c r="BB104" s="1746">
        <f t="shared" si="163"/>
        <v>1.9890201414709541E-3</v>
      </c>
      <c r="BC104" s="15">
        <f t="shared" si="164"/>
        <v>-1</v>
      </c>
      <c r="BD104" s="15" t="e">
        <f t="shared" si="165"/>
        <v>#DIV/0!</v>
      </c>
      <c r="BE104" s="15" t="e">
        <f t="shared" si="166"/>
        <v>#DIV/0!</v>
      </c>
      <c r="BF104" s="46"/>
      <c r="BG104" s="70"/>
    </row>
    <row r="105" spans="22:60" ht="28.5">
      <c r="V105" s="1783" t="s">
        <v>1334</v>
      </c>
      <c r="Y105" s="40" t="s">
        <v>1333</v>
      </c>
      <c r="Z105" s="8"/>
      <c r="AA105" s="8"/>
      <c r="AB105" s="15">
        <f t="shared" si="167"/>
        <v>-1.7104252020045618E-2</v>
      </c>
      <c r="AC105" s="15">
        <f t="shared" ref="AC105:BA105" si="176">AC41/AB41-1</f>
        <v>1.5283462449446672E-2</v>
      </c>
      <c r="AD105" s="1746">
        <f t="shared" si="176"/>
        <v>-3.2286329111442802E-3</v>
      </c>
      <c r="AE105" s="15">
        <f t="shared" si="176"/>
        <v>4.8770325740065346E-2</v>
      </c>
      <c r="AF105" s="15">
        <f t="shared" si="176"/>
        <v>1.5553518913699937E-2</v>
      </c>
      <c r="AG105" s="15">
        <f t="shared" si="176"/>
        <v>1.4996641210385242E-2</v>
      </c>
      <c r="AH105" s="15">
        <f t="shared" si="176"/>
        <v>-0.16455255378157541</v>
      </c>
      <c r="AI105" s="15">
        <f t="shared" si="176"/>
        <v>-4.6657560959159183E-2</v>
      </c>
      <c r="AJ105" s="1746">
        <f t="shared" si="176"/>
        <v>-7.3935405842753266E-3</v>
      </c>
      <c r="AK105" s="15">
        <f t="shared" si="176"/>
        <v>-0.12928284209757179</v>
      </c>
      <c r="AL105" s="15">
        <f t="shared" si="176"/>
        <v>-0.19135204601471845</v>
      </c>
      <c r="AM105" s="15">
        <f t="shared" si="176"/>
        <v>0.45242559220596945</v>
      </c>
      <c r="AN105" s="15">
        <f t="shared" si="176"/>
        <v>-0.13839452888446535</v>
      </c>
      <c r="AO105" s="15">
        <f t="shared" si="176"/>
        <v>-9.3611669047981794E-2</v>
      </c>
      <c r="AP105" s="15">
        <f t="shared" si="176"/>
        <v>-6.9774757261551468E-2</v>
      </c>
      <c r="AQ105" s="15">
        <f t="shared" si="176"/>
        <v>-7.5014941733649976E-2</v>
      </c>
      <c r="AR105" s="15">
        <f t="shared" si="176"/>
        <v>-7.4210590305520796E-2</v>
      </c>
      <c r="AS105" s="15">
        <f t="shared" si="176"/>
        <v>-5.3254930088284858E-2</v>
      </c>
      <c r="AT105" s="15">
        <f t="shared" si="176"/>
        <v>-0.11041355245886431</v>
      </c>
      <c r="AU105" s="15">
        <f t="shared" si="176"/>
        <v>-8.7441596140347633E-2</v>
      </c>
      <c r="AV105" s="15">
        <f t="shared" si="176"/>
        <v>-7.4608361863358619E-2</v>
      </c>
      <c r="AW105" s="15">
        <f t="shared" si="176"/>
        <v>5.3404595995492521E-2</v>
      </c>
      <c r="AX105" s="15">
        <f t="shared" si="176"/>
        <v>5.5477717333743959E-2</v>
      </c>
      <c r="AY105" s="15">
        <f t="shared" si="176"/>
        <v>-0.13607904066328524</v>
      </c>
      <c r="AZ105" s="1746">
        <f t="shared" si="176"/>
        <v>-5.5512982754928331E-3</v>
      </c>
      <c r="BA105" s="15">
        <f t="shared" si="176"/>
        <v>-8.2598798164734033E-2</v>
      </c>
      <c r="BB105" s="15">
        <f t="shared" si="163"/>
        <v>2.2418882023752307E-2</v>
      </c>
      <c r="BC105" s="15">
        <f t="shared" si="164"/>
        <v>-1</v>
      </c>
      <c r="BD105" s="15" t="e">
        <f t="shared" si="165"/>
        <v>#DIV/0!</v>
      </c>
      <c r="BE105" s="15" t="e">
        <f t="shared" si="166"/>
        <v>#DIV/0!</v>
      </c>
      <c r="BF105" s="892"/>
      <c r="BG105" s="892"/>
    </row>
    <row r="106" spans="22:60" ht="15" customHeight="1">
      <c r="V106" s="1571" t="s">
        <v>1336</v>
      </c>
      <c r="Y106" s="714" t="s">
        <v>749</v>
      </c>
      <c r="Z106" s="8"/>
      <c r="AA106" s="8"/>
      <c r="AB106" s="1746">
        <f t="shared" si="167"/>
        <v>-8.2603360696764661E-3</v>
      </c>
      <c r="AC106" s="1746">
        <f t="shared" ref="AC106:BA106" si="177">AC42/AB42-1</f>
        <v>-8.0989977371617172E-3</v>
      </c>
      <c r="AD106" s="15">
        <f t="shared" si="177"/>
        <v>-1.7763726989934447E-2</v>
      </c>
      <c r="AE106" s="15">
        <f t="shared" si="177"/>
        <v>-2.0975773769792094E-2</v>
      </c>
      <c r="AF106" s="15">
        <f t="shared" si="177"/>
        <v>-1.170631747835349E-2</v>
      </c>
      <c r="AG106" s="15">
        <f t="shared" si="177"/>
        <v>-1.4094405218931572E-2</v>
      </c>
      <c r="AH106" s="15">
        <f t="shared" si="177"/>
        <v>-1.283317311238541E-2</v>
      </c>
      <c r="AI106" s="15">
        <f t="shared" si="177"/>
        <v>-1.9378256417800999E-2</v>
      </c>
      <c r="AJ106" s="15">
        <f t="shared" si="177"/>
        <v>-1.2610490037993416E-2</v>
      </c>
      <c r="AK106" s="15">
        <f t="shared" si="177"/>
        <v>-1.3647925432624719E-2</v>
      </c>
      <c r="AL106" s="15">
        <f t="shared" si="177"/>
        <v>-3.0582628353722385E-2</v>
      </c>
      <c r="AM106" s="15">
        <f t="shared" si="177"/>
        <v>-3.3141584511284683E-2</v>
      </c>
      <c r="AN106" s="15">
        <f t="shared" si="177"/>
        <v>-2.6177123342074005E-2</v>
      </c>
      <c r="AO106" s="15">
        <f t="shared" si="177"/>
        <v>-2.335701214119601E-2</v>
      </c>
      <c r="AP106" s="15">
        <f t="shared" si="177"/>
        <v>-2.1238054962665287E-2</v>
      </c>
      <c r="AQ106" s="15">
        <f t="shared" si="177"/>
        <v>-3.4756815044421296E-2</v>
      </c>
      <c r="AR106" s="15">
        <f t="shared" si="177"/>
        <v>-3.1012236608547572E-2</v>
      </c>
      <c r="AS106" s="15">
        <f t="shared" si="177"/>
        <v>-2.2990984520698809E-2</v>
      </c>
      <c r="AT106" s="15">
        <f t="shared" si="177"/>
        <v>-4.8048657970984787E-2</v>
      </c>
      <c r="AU106" s="15">
        <f t="shared" si="177"/>
        <v>-2.117075333445273E-2</v>
      </c>
      <c r="AV106" s="15">
        <f t="shared" si="177"/>
        <v>-2.0963417593043543E-2</v>
      </c>
      <c r="AW106" s="15">
        <f t="shared" si="177"/>
        <v>-2.5888060954657344E-2</v>
      </c>
      <c r="AX106" s="15">
        <f t="shared" si="177"/>
        <v>-2.2256844341709381E-2</v>
      </c>
      <c r="AY106" s="15">
        <f t="shared" si="177"/>
        <v>-1.5630061030983078E-2</v>
      </c>
      <c r="AZ106" s="15">
        <f t="shared" si="177"/>
        <v>-1.6481049475503551E-2</v>
      </c>
      <c r="BA106" s="15">
        <f t="shared" si="177"/>
        <v>-1.7336771751129354E-2</v>
      </c>
      <c r="BB106" s="1746">
        <f t="shared" si="163"/>
        <v>-6.707049725144465E-3</v>
      </c>
      <c r="BC106" s="15">
        <f t="shared" si="164"/>
        <v>-1</v>
      </c>
      <c r="BD106" s="15" t="e">
        <f t="shared" si="165"/>
        <v>#DIV/0!</v>
      </c>
      <c r="BE106" s="15" t="e">
        <f t="shared" si="166"/>
        <v>#DIV/0!</v>
      </c>
      <c r="BF106" s="46"/>
      <c r="BG106" s="46"/>
      <c r="BH106" s="26"/>
    </row>
    <row r="107" spans="22:60" ht="15" customHeight="1" thickBot="1">
      <c r="V107" s="901" t="s">
        <v>310</v>
      </c>
      <c r="Y107" s="1275" t="s">
        <v>750</v>
      </c>
      <c r="Z107" s="19"/>
      <c r="AA107" s="19"/>
      <c r="AB107" s="1754">
        <f>AB43/AA43-1</f>
        <v>9.1356338434371853E-3</v>
      </c>
      <c r="AC107" s="1754">
        <f t="shared" ref="AC107:BA107" si="178">AC43/AB43-1</f>
        <v>-1.1231551782997506E-4</v>
      </c>
      <c r="AD107" s="1754">
        <f t="shared" si="178"/>
        <v>1.7435879502774032E-3</v>
      </c>
      <c r="AE107" s="1754">
        <f t="shared" si="178"/>
        <v>2.6774052713958163E-3</v>
      </c>
      <c r="AF107" s="1754">
        <f t="shared" si="178"/>
        <v>9.0190386249870969E-3</v>
      </c>
      <c r="AG107" s="1754">
        <f t="shared" si="178"/>
        <v>1.0744935916318088E-3</v>
      </c>
      <c r="AH107" s="1754">
        <f t="shared" si="178"/>
        <v>4.3839343143814435E-3</v>
      </c>
      <c r="AI107" s="16">
        <f t="shared" si="178"/>
        <v>-5.5863890149809636E-2</v>
      </c>
      <c r="AJ107" s="16">
        <f t="shared" si="178"/>
        <v>6.8300000066033206E-2</v>
      </c>
      <c r="AK107" s="16">
        <f t="shared" si="178"/>
        <v>0.22313641715906929</v>
      </c>
      <c r="AL107" s="16">
        <f t="shared" si="178"/>
        <v>-0.21432932534252713</v>
      </c>
      <c r="AM107" s="16">
        <f t="shared" si="178"/>
        <v>-0.13639322178324076</v>
      </c>
      <c r="AN107" s="16">
        <f t="shared" si="178"/>
        <v>0.43796976330033255</v>
      </c>
      <c r="AO107" s="16">
        <f t="shared" si="178"/>
        <v>5.7614907059000631E-2</v>
      </c>
      <c r="AP107" s="16">
        <f t="shared" si="178"/>
        <v>6.1576130756410219E-2</v>
      </c>
      <c r="AQ107" s="16">
        <f t="shared" si="178"/>
        <v>5.7660667575810232E-2</v>
      </c>
      <c r="AR107" s="16">
        <f t="shared" si="178"/>
        <v>6.7399100037906612E-2</v>
      </c>
      <c r="AS107" s="16">
        <f t="shared" si="178"/>
        <v>0.20107828419569262</v>
      </c>
      <c r="AT107" s="16">
        <f t="shared" si="178"/>
        <v>4.3706614478805861E-2</v>
      </c>
      <c r="AU107" s="1754">
        <f t="shared" si="178"/>
        <v>-7.0592532017821341E-3</v>
      </c>
      <c r="AV107" s="16">
        <f t="shared" si="178"/>
        <v>4.5244518614341533E-2</v>
      </c>
      <c r="AW107" s="16">
        <f t="shared" si="178"/>
        <v>1.9787610953204249E-2</v>
      </c>
      <c r="AX107" s="16">
        <f t="shared" si="178"/>
        <v>5.9063511361868271E-2</v>
      </c>
      <c r="AY107" s="16">
        <f t="shared" si="178"/>
        <v>9.8836106282053748E-2</v>
      </c>
      <c r="AZ107" s="16">
        <f t="shared" si="178"/>
        <v>-4.9341911733823518E-2</v>
      </c>
      <c r="BA107" s="1754">
        <f t="shared" si="178"/>
        <v>-9.1966994063636953E-3</v>
      </c>
      <c r="BB107" s="16">
        <f t="shared" si="163"/>
        <v>3.8893163645089102E-2</v>
      </c>
      <c r="BC107" s="16">
        <f t="shared" si="164"/>
        <v>-1</v>
      </c>
      <c r="BD107" s="16" t="e">
        <f t="shared" si="165"/>
        <v>#DIV/0!</v>
      </c>
      <c r="BE107" s="16" t="e">
        <f t="shared" si="166"/>
        <v>#DIV/0!</v>
      </c>
      <c r="BF107" s="145"/>
      <c r="BG107" s="145"/>
      <c r="BH107" s="26"/>
    </row>
    <row r="108" spans="22:60" ht="15" customHeight="1" thickTop="1">
      <c r="V108" s="902" t="s">
        <v>59</v>
      </c>
      <c r="Y108" s="716" t="s">
        <v>0</v>
      </c>
      <c r="Z108" s="20"/>
      <c r="AA108" s="20"/>
      <c r="AB108" s="17">
        <f t="shared" si="167"/>
        <v>-2.6206208452818291E-2</v>
      </c>
      <c r="AC108" s="17">
        <f t="shared" ref="AC108:BA108" si="179">AC44/AB44-1</f>
        <v>1.9908625941459812E-2</v>
      </c>
      <c r="AD108" s="17">
        <f t="shared" si="179"/>
        <v>-9.2844342292804138E-2</v>
      </c>
      <c r="AE108" s="17">
        <f t="shared" si="179"/>
        <v>8.4865034256826899E-2</v>
      </c>
      <c r="AF108" s="17">
        <f t="shared" si="179"/>
        <v>-3.4152026119901313E-2</v>
      </c>
      <c r="AG108" s="17">
        <f t="shared" si="179"/>
        <v>-2.8560856542628299E-2</v>
      </c>
      <c r="AH108" s="17">
        <f t="shared" si="179"/>
        <v>-1.8310715972946312E-2</v>
      </c>
      <c r="AI108" s="17">
        <f t="shared" si="179"/>
        <v>-4.6509678149111E-2</v>
      </c>
      <c r="AJ108" s="1753">
        <f t="shared" si="179"/>
        <v>-2.9602549682021806E-3</v>
      </c>
      <c r="AK108" s="1753">
        <f t="shared" si="179"/>
        <v>-1.1978555271352498E-4</v>
      </c>
      <c r="AL108" s="17">
        <f t="shared" si="179"/>
        <v>-2.3214075541756696E-2</v>
      </c>
      <c r="AM108" s="17">
        <f t="shared" si="179"/>
        <v>-1.963983130685365E-2</v>
      </c>
      <c r="AN108" s="17">
        <f t="shared" si="179"/>
        <v>-4.0552928739106209E-2</v>
      </c>
      <c r="AO108" s="17">
        <f t="shared" si="179"/>
        <v>2.8784785156196202E-2</v>
      </c>
      <c r="AP108" s="1753">
        <f t="shared" si="179"/>
        <v>-5.7452512856887017E-3</v>
      </c>
      <c r="AQ108" s="17">
        <f t="shared" si="179"/>
        <v>-1.7564394747425105E-2</v>
      </c>
      <c r="AR108" s="1753">
        <f t="shared" si="179"/>
        <v>6.8279772634314284E-3</v>
      </c>
      <c r="AS108" s="1753">
        <f t="shared" si="179"/>
        <v>-9.3755447147819693E-3</v>
      </c>
      <c r="AT108" s="17">
        <f t="shared" si="179"/>
        <v>-2.7554985380852104E-2</v>
      </c>
      <c r="AU108" s="17">
        <f t="shared" si="179"/>
        <v>1.5074048870922008E-2</v>
      </c>
      <c r="AV108" s="17">
        <f t="shared" si="179"/>
        <v>-2.887019521129941E-2</v>
      </c>
      <c r="AW108" s="17">
        <f t="shared" si="179"/>
        <v>-2.5616186291629428E-2</v>
      </c>
      <c r="AX108" s="17">
        <f t="shared" si="179"/>
        <v>-1.0879890997931407E-2</v>
      </c>
      <c r="AY108" s="17">
        <f t="shared" si="179"/>
        <v>-1.9608955984915966E-2</v>
      </c>
      <c r="AZ108" s="17">
        <f t="shared" si="179"/>
        <v>-2.6036780572858298E-2</v>
      </c>
      <c r="BA108" s="17">
        <f t="shared" si="179"/>
        <v>-1.0585816569083972E-2</v>
      </c>
      <c r="BB108" s="17">
        <f t="shared" si="163"/>
        <v>-1.4413869739129392E-2</v>
      </c>
      <c r="BC108" s="17">
        <f t="shared" si="164"/>
        <v>-1</v>
      </c>
      <c r="BD108" s="17" t="e">
        <f t="shared" si="165"/>
        <v>#DIV/0!</v>
      </c>
      <c r="BE108" s="17" t="e">
        <f t="shared" si="166"/>
        <v>#DIV/0!</v>
      </c>
      <c r="BF108" s="49"/>
      <c r="BG108" s="49"/>
    </row>
  </sheetData>
  <mergeCells count="3">
    <mergeCell ref="X1:Y1"/>
    <mergeCell ref="U1:V1"/>
    <mergeCell ref="U2:V2"/>
  </mergeCells>
  <phoneticPr fontId="9"/>
  <pageMargins left="0.78740157480314965" right="0.78740157480314965" top="0.98425196850393704" bottom="0.98425196850393704" header="0.51181102362204722" footer="0.51181102362204722"/>
  <pageSetup paperSize="9" scale="3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pageSetUpPr fitToPage="1"/>
  </sheetPr>
  <dimension ref="A1:BF49"/>
  <sheetViews>
    <sheetView topLeftCell="V1" zoomScale="80" zoomScaleNormal="80" workbookViewId="0">
      <pane xSplit="2" ySplit="4" topLeftCell="AS5" activePane="bottomRight" state="frozen"/>
      <selection activeCell="V1" sqref="V1"/>
      <selection pane="topRight" activeCell="X1" sqref="X1"/>
      <selection pane="bottomLeft" activeCell="V5" sqref="V5"/>
      <selection pane="bottomRight" activeCell="BM1" sqref="BM1"/>
    </sheetView>
  </sheetViews>
  <sheetFormatPr defaultColWidth="9.625" defaultRowHeight="14.25"/>
  <cols>
    <col min="1" max="1" width="1.5" style="206" customWidth="1"/>
    <col min="2" max="21" width="1.625" style="9" hidden="1" customWidth="1"/>
    <col min="22" max="22" width="1.625" style="9" customWidth="1"/>
    <col min="23" max="23" width="27.125" style="9" customWidth="1"/>
    <col min="24" max="24" width="1" style="206" customWidth="1"/>
    <col min="25" max="25" width="33.125" style="9" customWidth="1"/>
    <col min="26" max="26" width="10.625" style="9" hidden="1" customWidth="1"/>
    <col min="27" max="50" width="8.625" style="9" bestFit="1" customWidth="1"/>
    <col min="51" max="53" width="8.625" style="9" customWidth="1"/>
    <col min="54" max="54" width="8.5" style="9" customWidth="1"/>
    <col min="55" max="57" width="8.625" style="9" hidden="1" customWidth="1"/>
    <col min="58" max="58" width="8.625" style="206" customWidth="1"/>
    <col min="59" max="59" width="4.375" style="9" customWidth="1"/>
    <col min="60" max="61" width="9" style="9" customWidth="1"/>
    <col min="62" max="16384" width="9.625" style="9"/>
  </cols>
  <sheetData>
    <row r="1" spans="23:58" ht="53.25" customHeight="1">
      <c r="W1" s="1562" t="s">
        <v>1081</v>
      </c>
      <c r="Y1" s="1482" t="s">
        <v>1082</v>
      </c>
      <c r="AC1" s="80"/>
      <c r="AD1" s="79"/>
    </row>
    <row r="2" spans="23:58" ht="14.25" customHeight="1">
      <c r="W2" s="1941" t="str">
        <f>'0.Contents'!$C2</f>
        <v>＜確報値＞</v>
      </c>
      <c r="X2" s="1941"/>
    </row>
    <row r="3" spans="23:58" ht="18.75">
      <c r="W3" s="206" t="s">
        <v>1277</v>
      </c>
      <c r="Y3" s="9" t="s">
        <v>1053</v>
      </c>
    </row>
    <row r="4" spans="23:58">
      <c r="W4" s="10"/>
      <c r="Y4" s="10"/>
      <c r="Z4" s="205"/>
      <c r="AA4" s="10">
        <v>1990</v>
      </c>
      <c r="AB4" s="10">
        <f t="shared" ref="AB4:BE4" si="0">AA4+1</f>
        <v>1991</v>
      </c>
      <c r="AC4" s="10">
        <f t="shared" si="0"/>
        <v>1992</v>
      </c>
      <c r="AD4" s="10">
        <f t="shared" si="0"/>
        <v>1993</v>
      </c>
      <c r="AE4" s="10">
        <f t="shared" si="0"/>
        <v>1994</v>
      </c>
      <c r="AF4" s="10">
        <f t="shared" si="0"/>
        <v>1995</v>
      </c>
      <c r="AG4" s="10">
        <f t="shared" si="0"/>
        <v>1996</v>
      </c>
      <c r="AH4" s="10">
        <f t="shared" si="0"/>
        <v>1997</v>
      </c>
      <c r="AI4" s="10">
        <f t="shared" si="0"/>
        <v>1998</v>
      </c>
      <c r="AJ4" s="10">
        <f t="shared" si="0"/>
        <v>1999</v>
      </c>
      <c r="AK4" s="10">
        <f t="shared" si="0"/>
        <v>2000</v>
      </c>
      <c r="AL4" s="10">
        <f t="shared" si="0"/>
        <v>2001</v>
      </c>
      <c r="AM4" s="10">
        <f t="shared" si="0"/>
        <v>2002</v>
      </c>
      <c r="AN4" s="10">
        <f t="shared" si="0"/>
        <v>2003</v>
      </c>
      <c r="AO4" s="10">
        <f t="shared" si="0"/>
        <v>2004</v>
      </c>
      <c r="AP4" s="10">
        <f t="shared" si="0"/>
        <v>2005</v>
      </c>
      <c r="AQ4" s="10">
        <f t="shared" si="0"/>
        <v>2006</v>
      </c>
      <c r="AR4" s="10">
        <f t="shared" si="0"/>
        <v>2007</v>
      </c>
      <c r="AS4" s="10">
        <f t="shared" si="0"/>
        <v>2008</v>
      </c>
      <c r="AT4" s="10">
        <f t="shared" si="0"/>
        <v>2009</v>
      </c>
      <c r="AU4" s="10">
        <f t="shared" si="0"/>
        <v>2010</v>
      </c>
      <c r="AV4" s="10">
        <f t="shared" si="0"/>
        <v>2011</v>
      </c>
      <c r="AW4" s="10">
        <f t="shared" si="0"/>
        <v>2012</v>
      </c>
      <c r="AX4" s="10">
        <f t="shared" si="0"/>
        <v>2013</v>
      </c>
      <c r="AY4" s="10">
        <f t="shared" si="0"/>
        <v>2014</v>
      </c>
      <c r="AZ4" s="10">
        <f t="shared" si="0"/>
        <v>2015</v>
      </c>
      <c r="BA4" s="10">
        <f t="shared" si="0"/>
        <v>2016</v>
      </c>
      <c r="BB4" s="10">
        <f t="shared" si="0"/>
        <v>2017</v>
      </c>
      <c r="BC4" s="10">
        <f t="shared" si="0"/>
        <v>2018</v>
      </c>
      <c r="BD4" s="10">
        <f t="shared" si="0"/>
        <v>2019</v>
      </c>
      <c r="BE4" s="10">
        <f t="shared" si="0"/>
        <v>2020</v>
      </c>
      <c r="BF4" s="1592"/>
    </row>
    <row r="5" spans="23:58">
      <c r="W5" s="714" t="s">
        <v>318</v>
      </c>
      <c r="Y5" s="714" t="s">
        <v>851</v>
      </c>
      <c r="Z5" s="11"/>
      <c r="AA5" s="11">
        <v>11274.247503892466</v>
      </c>
      <c r="AB5" s="11">
        <v>11156.361866748621</v>
      </c>
      <c r="AC5" s="11">
        <v>11112.560104447188</v>
      </c>
      <c r="AD5" s="11">
        <v>11130.582002138726</v>
      </c>
      <c r="AE5" s="11">
        <v>10934.72398495406</v>
      </c>
      <c r="AF5" s="11">
        <v>10579.896736100753</v>
      </c>
      <c r="AG5" s="11">
        <v>10424.312988193</v>
      </c>
      <c r="AH5" s="11">
        <v>10318.384651293349</v>
      </c>
      <c r="AI5" s="11">
        <v>10191.095681693971</v>
      </c>
      <c r="AJ5" s="11">
        <v>10128.986715217678</v>
      </c>
      <c r="AK5" s="11">
        <v>10177.155545395284</v>
      </c>
      <c r="AL5" s="11">
        <v>10015.172186637321</v>
      </c>
      <c r="AM5" s="11">
        <v>10039.213771896057</v>
      </c>
      <c r="AN5" s="11">
        <v>10047.446195718972</v>
      </c>
      <c r="AO5" s="11">
        <v>9949.3027975924033</v>
      </c>
      <c r="AP5" s="11">
        <v>9974.8941054058341</v>
      </c>
      <c r="AQ5" s="11">
        <v>10024.037942527553</v>
      </c>
      <c r="AR5" s="11">
        <v>10424.713295287043</v>
      </c>
      <c r="AS5" s="11">
        <v>9757.6869700761818</v>
      </c>
      <c r="AT5" s="11">
        <v>9520.8896456410166</v>
      </c>
      <c r="AU5" s="11">
        <v>9733.0150072303986</v>
      </c>
      <c r="AV5" s="11">
        <v>9572.0089817120097</v>
      </c>
      <c r="AW5" s="11">
        <v>9495.7896916405607</v>
      </c>
      <c r="AX5" s="11">
        <v>9483.15803287989</v>
      </c>
      <c r="AY5" s="11">
        <v>9367.7575149859404</v>
      </c>
      <c r="AZ5" s="11">
        <v>9356.4064965009384</v>
      </c>
      <c r="BA5" s="11">
        <v>9320.872454024975</v>
      </c>
      <c r="BB5" s="11">
        <v>9344.4573068877326</v>
      </c>
      <c r="BC5" s="11">
        <f>'12.N2O_detail'!BC15</f>
        <v>0</v>
      </c>
      <c r="BD5" s="11">
        <f>'12.N2O_detail'!BD15</f>
        <v>0</v>
      </c>
      <c r="BE5" s="11">
        <f>'12.N2O_detail'!BE15</f>
        <v>0</v>
      </c>
      <c r="BF5" s="459"/>
    </row>
    <row r="6" spans="23:58">
      <c r="W6" s="714" t="s">
        <v>319</v>
      </c>
      <c r="Y6" s="714" t="s">
        <v>852</v>
      </c>
      <c r="Z6" s="11"/>
      <c r="AA6" s="11">
        <v>6215.5233743739518</v>
      </c>
      <c r="AB6" s="11">
        <v>6462.9687459132056</v>
      </c>
      <c r="AC6" s="11">
        <v>6581.771391826127</v>
      </c>
      <c r="AD6" s="11">
        <v>6703.1699432746454</v>
      </c>
      <c r="AE6" s="11">
        <v>6948.0820137857236</v>
      </c>
      <c r="AF6" s="11">
        <v>7521.0500843735317</v>
      </c>
      <c r="AG6" s="11">
        <v>7699.2442575175619</v>
      </c>
      <c r="AH6" s="11">
        <v>7889.4619017895593</v>
      </c>
      <c r="AI6" s="11">
        <v>7722.2024412713636</v>
      </c>
      <c r="AJ6" s="11">
        <v>7844.4499279412867</v>
      </c>
      <c r="AK6" s="11">
        <v>7846.8510646515178</v>
      </c>
      <c r="AL6" s="11">
        <v>7847.5049680109842</v>
      </c>
      <c r="AM6" s="11">
        <v>7662.3163980250365</v>
      </c>
      <c r="AN6" s="11">
        <v>7411.264482729337</v>
      </c>
      <c r="AO6" s="11">
        <v>7185.4894064613791</v>
      </c>
      <c r="AP6" s="11">
        <v>7175.6384143778641</v>
      </c>
      <c r="AQ6" s="11">
        <v>6944.5190200710649</v>
      </c>
      <c r="AR6" s="11">
        <v>6922.1996040630238</v>
      </c>
      <c r="AS6" s="11">
        <v>6635.1680441427434</v>
      </c>
      <c r="AT6" s="11">
        <v>6343.300494899242</v>
      </c>
      <c r="AU6" s="11">
        <v>6158.9109321334263</v>
      </c>
      <c r="AV6" s="11">
        <v>6176.7429578889169</v>
      </c>
      <c r="AW6" s="11">
        <v>6138.5106022515911</v>
      </c>
      <c r="AX6" s="11">
        <v>6184.204384443261</v>
      </c>
      <c r="AY6" s="11">
        <v>6078.8024726674112</v>
      </c>
      <c r="AZ6" s="11">
        <v>6052.7613552019693</v>
      </c>
      <c r="BA6" s="11">
        <v>5788.327309700001</v>
      </c>
      <c r="BB6" s="11">
        <v>5941.260261316731</v>
      </c>
      <c r="BC6" s="11">
        <f>'12.N2O_detail'!BC5+'12.N2O_detail'!BC11</f>
        <v>0</v>
      </c>
      <c r="BD6" s="11">
        <f>'12.N2O_detail'!BD5+'12.N2O_detail'!BD11</f>
        <v>0</v>
      </c>
      <c r="BE6" s="11">
        <f>'12.N2O_detail'!BE5+'12.N2O_detail'!BE11</f>
        <v>0</v>
      </c>
      <c r="BF6" s="459"/>
    </row>
    <row r="7" spans="23:58">
      <c r="W7" s="714" t="s">
        <v>320</v>
      </c>
      <c r="Y7" s="714" t="s">
        <v>853</v>
      </c>
      <c r="Z7" s="11"/>
      <c r="AA7" s="11">
        <v>4387.350089581033</v>
      </c>
      <c r="AB7" s="11">
        <v>4460.7065180828231</v>
      </c>
      <c r="AC7" s="11">
        <v>4604.1513803673452</v>
      </c>
      <c r="AD7" s="11">
        <v>4604.0987895704893</v>
      </c>
      <c r="AE7" s="11">
        <v>4744.0872089677368</v>
      </c>
      <c r="AF7" s="11">
        <v>4945.8527808408207</v>
      </c>
      <c r="AG7" s="11">
        <v>5058.4069899842498</v>
      </c>
      <c r="AH7" s="11">
        <v>5166.5006800353403</v>
      </c>
      <c r="AI7" s="11">
        <v>5167.6920367170369</v>
      </c>
      <c r="AJ7" s="11">
        <v>5168.8712460307315</v>
      </c>
      <c r="AK7" s="11">
        <v>5131.8270226337436</v>
      </c>
      <c r="AL7" s="11">
        <v>5070.0627992963437</v>
      </c>
      <c r="AM7" s="11">
        <v>4834.1491938671879</v>
      </c>
      <c r="AN7" s="11">
        <v>4894.0824099746605</v>
      </c>
      <c r="AO7" s="11">
        <v>4904.1100006186143</v>
      </c>
      <c r="AP7" s="11">
        <v>4972.8552510006575</v>
      </c>
      <c r="AQ7" s="11">
        <v>4827.5849631922783</v>
      </c>
      <c r="AR7" s="11">
        <v>4629.8214670726566</v>
      </c>
      <c r="AS7" s="11">
        <v>4589.1673457347033</v>
      </c>
      <c r="AT7" s="11">
        <v>4387.5381239115641</v>
      </c>
      <c r="AU7" s="11">
        <v>4301.8099676266665</v>
      </c>
      <c r="AV7" s="11">
        <v>4340.8094310360639</v>
      </c>
      <c r="AW7" s="11">
        <v>4297.7068992131281</v>
      </c>
      <c r="AX7" s="11">
        <v>4303.5551014116063</v>
      </c>
      <c r="AY7" s="11">
        <v>4149.7545750286235</v>
      </c>
      <c r="AZ7" s="11">
        <v>4196.6055347989486</v>
      </c>
      <c r="BA7" s="11">
        <v>4047.9993603234088</v>
      </c>
      <c r="BB7" s="11">
        <v>4160.587116561197</v>
      </c>
      <c r="BC7" s="11">
        <f>'12.N2O_detail'!BC19</f>
        <v>0</v>
      </c>
      <c r="BD7" s="11">
        <f>'12.N2O_detail'!BD19</f>
        <v>0</v>
      </c>
      <c r="BE7" s="11">
        <f>'12.N2O_detail'!BE19</f>
        <v>0</v>
      </c>
      <c r="BF7" s="459"/>
    </row>
    <row r="8" spans="23:58" ht="13.5" customHeight="1" thickBot="1">
      <c r="W8" s="1568" t="s">
        <v>1201</v>
      </c>
      <c r="Y8" s="715" t="s">
        <v>1423</v>
      </c>
      <c r="Z8" s="12"/>
      <c r="AA8" s="12">
        <v>9910.6586158148075</v>
      </c>
      <c r="AB8" s="12">
        <v>9433.1295624956929</v>
      </c>
      <c r="AC8" s="12">
        <v>9398.8544222426717</v>
      </c>
      <c r="AD8" s="12">
        <v>9131.1318698893083</v>
      </c>
      <c r="AE8" s="12">
        <v>10208.630427212322</v>
      </c>
      <c r="AF8" s="12">
        <v>10114.044334040294</v>
      </c>
      <c r="AG8" s="12">
        <v>11117.329105593026</v>
      </c>
      <c r="AH8" s="12">
        <v>11721.06177592275</v>
      </c>
      <c r="AI8" s="12">
        <v>10428.204222230408</v>
      </c>
      <c r="AJ8" s="12">
        <v>4218.5895017867424</v>
      </c>
      <c r="AK8" s="12">
        <v>6719.7584773469416</v>
      </c>
      <c r="AL8" s="12">
        <v>3358.1568536531995</v>
      </c>
      <c r="AM8" s="12">
        <v>3222.2053164553804</v>
      </c>
      <c r="AN8" s="12">
        <v>3267.600592395062</v>
      </c>
      <c r="AO8" s="12">
        <v>3423.3922951847712</v>
      </c>
      <c r="AP8" s="12">
        <v>2926.0395015680419</v>
      </c>
      <c r="AQ8" s="12">
        <v>3142.8002818294981</v>
      </c>
      <c r="AR8" s="12">
        <v>2342.3071168743591</v>
      </c>
      <c r="AS8" s="12">
        <v>2541.343930866442</v>
      </c>
      <c r="AT8" s="12">
        <v>2618.690873776256</v>
      </c>
      <c r="AU8" s="12">
        <v>2088.0104847180719</v>
      </c>
      <c r="AV8" s="12">
        <v>1777.151565658281</v>
      </c>
      <c r="AW8" s="12">
        <v>1600.334984627242</v>
      </c>
      <c r="AX8" s="12">
        <v>1617.7588718757988</v>
      </c>
      <c r="AY8" s="12">
        <v>1605.6848886001922</v>
      </c>
      <c r="AZ8" s="12">
        <v>1199.3696117404465</v>
      </c>
      <c r="BA8" s="12">
        <v>1104.6021747670275</v>
      </c>
      <c r="BB8" s="12">
        <v>1014.9861800937098</v>
      </c>
      <c r="BC8" s="12">
        <f>'12.N2O_detail'!BC12</f>
        <v>0</v>
      </c>
      <c r="BD8" s="12">
        <f>'12.N2O_detail'!BD12</f>
        <v>0</v>
      </c>
      <c r="BE8" s="12">
        <f>'12.N2O_detail'!BE12</f>
        <v>0</v>
      </c>
      <c r="BF8" s="459"/>
    </row>
    <row r="9" spans="23:58" ht="15" thickTop="1">
      <c r="W9" s="716" t="s">
        <v>61</v>
      </c>
      <c r="Y9" s="716" t="s">
        <v>854</v>
      </c>
      <c r="Z9" s="13"/>
      <c r="AA9" s="13">
        <f t="shared" ref="AA9:AX9" si="1">SUM(AA5:AA8)</f>
        <v>31787.779583662261</v>
      </c>
      <c r="AB9" s="13">
        <f t="shared" si="1"/>
        <v>31513.166693240339</v>
      </c>
      <c r="AC9" s="13">
        <f t="shared" si="1"/>
        <v>31697.337298883329</v>
      </c>
      <c r="AD9" s="13">
        <f t="shared" si="1"/>
        <v>31568.98260487317</v>
      </c>
      <c r="AE9" s="13">
        <f t="shared" si="1"/>
        <v>32835.523634919839</v>
      </c>
      <c r="AF9" s="13">
        <f t="shared" si="1"/>
        <v>33160.843935355399</v>
      </c>
      <c r="AG9" s="13">
        <f t="shared" si="1"/>
        <v>34299.293341287841</v>
      </c>
      <c r="AH9" s="13">
        <f t="shared" si="1"/>
        <v>35095.409009041003</v>
      </c>
      <c r="AI9" s="13">
        <f t="shared" si="1"/>
        <v>33509.194381912777</v>
      </c>
      <c r="AJ9" s="13">
        <f t="shared" si="1"/>
        <v>27360.897390976439</v>
      </c>
      <c r="AK9" s="13">
        <f t="shared" si="1"/>
        <v>29875.59211002749</v>
      </c>
      <c r="AL9" s="13">
        <f t="shared" si="1"/>
        <v>26290.896807597848</v>
      </c>
      <c r="AM9" s="13">
        <f t="shared" si="1"/>
        <v>25757.88468024366</v>
      </c>
      <c r="AN9" s="13">
        <f t="shared" si="1"/>
        <v>25620.393680818033</v>
      </c>
      <c r="AO9" s="13">
        <f t="shared" si="1"/>
        <v>25462.294499857166</v>
      </c>
      <c r="AP9" s="13">
        <f t="shared" si="1"/>
        <v>25049.427272352397</v>
      </c>
      <c r="AQ9" s="13">
        <f t="shared" si="1"/>
        <v>24938.942207620395</v>
      </c>
      <c r="AR9" s="13">
        <f t="shared" si="1"/>
        <v>24319.041483297082</v>
      </c>
      <c r="AS9" s="13">
        <f t="shared" si="1"/>
        <v>23523.366290820071</v>
      </c>
      <c r="AT9" s="13">
        <f t="shared" si="1"/>
        <v>22870.419138228081</v>
      </c>
      <c r="AU9" s="13">
        <f t="shared" si="1"/>
        <v>22281.746391708562</v>
      </c>
      <c r="AV9" s="13">
        <f t="shared" si="1"/>
        <v>21866.712936295273</v>
      </c>
      <c r="AW9" s="13">
        <f t="shared" si="1"/>
        <v>21532.342177732524</v>
      </c>
      <c r="AX9" s="13">
        <f t="shared" si="1"/>
        <v>21588.676390610555</v>
      </c>
      <c r="AY9" s="13">
        <f>SUM(AY5:AY8)</f>
        <v>21201.999451282169</v>
      </c>
      <c r="AZ9" s="13">
        <f>SUM(AZ5:AZ8)</f>
        <v>20805.142998242303</v>
      </c>
      <c r="BA9" s="13">
        <f>SUM(BA5:BA8)</f>
        <v>20261.801298815411</v>
      </c>
      <c r="BB9" s="13">
        <f t="shared" ref="BB9:BC9" si="2">SUM(BB5:BB8)</f>
        <v>20461.290864859369</v>
      </c>
      <c r="BC9" s="13">
        <f t="shared" si="2"/>
        <v>0</v>
      </c>
      <c r="BD9" s="13">
        <f>SUM(BD5:BD8)</f>
        <v>0</v>
      </c>
      <c r="BE9" s="13">
        <f>SUM(BE5:BE8)</f>
        <v>0</v>
      </c>
      <c r="BF9" s="459"/>
    </row>
    <row r="10" spans="23:58">
      <c r="Z10" s="80"/>
      <c r="AA10" s="80"/>
      <c r="AB10" s="80"/>
      <c r="AC10" s="80"/>
      <c r="AD10" s="80"/>
      <c r="AE10" s="80"/>
      <c r="AF10" s="80"/>
      <c r="AG10" s="80"/>
      <c r="AH10" s="80"/>
      <c r="AI10" s="80"/>
      <c r="AJ10" s="80"/>
      <c r="AK10" s="80"/>
      <c r="AL10" s="80"/>
    </row>
    <row r="11" spans="23:58">
      <c r="W11" s="9" t="s">
        <v>1051</v>
      </c>
      <c r="Y11" s="9" t="s">
        <v>1083</v>
      </c>
      <c r="Z11" s="79"/>
      <c r="AA11" s="79"/>
    </row>
    <row r="12" spans="23:58">
      <c r="W12" s="10"/>
      <c r="Y12" s="10"/>
      <c r="Z12" s="205"/>
      <c r="AA12" s="10">
        <v>1990</v>
      </c>
      <c r="AB12" s="10">
        <f t="shared" ref="AB12:AP12" si="3">AA12+1</f>
        <v>1991</v>
      </c>
      <c r="AC12" s="10">
        <f t="shared" si="3"/>
        <v>1992</v>
      </c>
      <c r="AD12" s="10">
        <f t="shared" si="3"/>
        <v>1993</v>
      </c>
      <c r="AE12" s="10">
        <f t="shared" si="3"/>
        <v>1994</v>
      </c>
      <c r="AF12" s="10">
        <f t="shared" si="3"/>
        <v>1995</v>
      </c>
      <c r="AG12" s="10">
        <f t="shared" si="3"/>
        <v>1996</v>
      </c>
      <c r="AH12" s="10">
        <f t="shared" si="3"/>
        <v>1997</v>
      </c>
      <c r="AI12" s="10">
        <f t="shared" si="3"/>
        <v>1998</v>
      </c>
      <c r="AJ12" s="10">
        <f t="shared" si="3"/>
        <v>1999</v>
      </c>
      <c r="AK12" s="10">
        <f t="shared" si="3"/>
        <v>2000</v>
      </c>
      <c r="AL12" s="10">
        <f t="shared" si="3"/>
        <v>2001</v>
      </c>
      <c r="AM12" s="10">
        <f t="shared" si="3"/>
        <v>2002</v>
      </c>
      <c r="AN12" s="10">
        <f t="shared" si="3"/>
        <v>2003</v>
      </c>
      <c r="AO12" s="10">
        <f t="shared" si="3"/>
        <v>2004</v>
      </c>
      <c r="AP12" s="10">
        <f t="shared" si="3"/>
        <v>2005</v>
      </c>
      <c r="AQ12" s="10">
        <f t="shared" ref="AQ12:AZ12" si="4">AP12+1</f>
        <v>2006</v>
      </c>
      <c r="AR12" s="10">
        <f t="shared" si="4"/>
        <v>2007</v>
      </c>
      <c r="AS12" s="10">
        <f t="shared" si="4"/>
        <v>2008</v>
      </c>
      <c r="AT12" s="10">
        <f t="shared" si="4"/>
        <v>2009</v>
      </c>
      <c r="AU12" s="10">
        <f t="shared" si="4"/>
        <v>2010</v>
      </c>
      <c r="AV12" s="10">
        <f t="shared" si="4"/>
        <v>2011</v>
      </c>
      <c r="AW12" s="10">
        <f t="shared" si="4"/>
        <v>2012</v>
      </c>
      <c r="AX12" s="10">
        <f t="shared" si="4"/>
        <v>2013</v>
      </c>
      <c r="AY12" s="10">
        <f t="shared" si="4"/>
        <v>2014</v>
      </c>
      <c r="AZ12" s="10">
        <f t="shared" si="4"/>
        <v>2015</v>
      </c>
      <c r="BA12" s="10">
        <f>AZ12+1</f>
        <v>2016</v>
      </c>
      <c r="BB12" s="10">
        <f>BA12+1</f>
        <v>2017</v>
      </c>
      <c r="BC12" s="10">
        <f>BB12+1</f>
        <v>2018</v>
      </c>
      <c r="BD12" s="10">
        <f>BC12+1</f>
        <v>2019</v>
      </c>
      <c r="BE12" s="10">
        <f>BD12+1</f>
        <v>2020</v>
      </c>
      <c r="BF12" s="1592"/>
    </row>
    <row r="13" spans="23:58">
      <c r="W13" s="714" t="s">
        <v>318</v>
      </c>
      <c r="Y13" s="714" t="s">
        <v>851</v>
      </c>
      <c r="Z13" s="32"/>
      <c r="AA13" s="6">
        <f t="shared" ref="AA13:AX13" si="5">AA5/AA$9</f>
        <v>0.35467238201459689</v>
      </c>
      <c r="AB13" s="6">
        <f t="shared" si="5"/>
        <v>0.35402224014325068</v>
      </c>
      <c r="AC13" s="6">
        <f t="shared" si="5"/>
        <v>0.35058339442406961</v>
      </c>
      <c r="AD13" s="6">
        <f t="shared" si="5"/>
        <v>0.35257968688609387</v>
      </c>
      <c r="AE13" s="6">
        <f t="shared" si="5"/>
        <v>0.33301506339692505</v>
      </c>
      <c r="AF13" s="6">
        <f t="shared" si="5"/>
        <v>0.3190478733510364</v>
      </c>
      <c r="AG13" s="6">
        <f t="shared" si="5"/>
        <v>0.30392209205210396</v>
      </c>
      <c r="AH13" s="6">
        <f t="shared" si="5"/>
        <v>0.29400952838689548</v>
      </c>
      <c r="AI13" s="6">
        <f t="shared" si="5"/>
        <v>0.30412834058448174</v>
      </c>
      <c r="AJ13" s="6">
        <f t="shared" si="5"/>
        <v>0.370199360440502</v>
      </c>
      <c r="AK13" s="6">
        <f t="shared" si="5"/>
        <v>0.34065117464163691</v>
      </c>
      <c r="AL13" s="6">
        <f t="shared" si="5"/>
        <v>0.38093687940470028</v>
      </c>
      <c r="AM13" s="6">
        <f t="shared" si="5"/>
        <v>0.3897530366535164</v>
      </c>
      <c r="AN13" s="6">
        <f t="shared" si="5"/>
        <v>0.3921659565770641</v>
      </c>
      <c r="AO13" s="6">
        <f t="shared" si="5"/>
        <v>0.3907465133453788</v>
      </c>
      <c r="AP13" s="6">
        <f t="shared" si="5"/>
        <v>0.39820846987648872</v>
      </c>
      <c r="AQ13" s="6">
        <f t="shared" si="5"/>
        <v>0.40194318825056613</v>
      </c>
      <c r="AR13" s="6">
        <f t="shared" si="5"/>
        <v>0.42866464545681188</v>
      </c>
      <c r="AS13" s="6">
        <f t="shared" si="5"/>
        <v>0.41480827401323478</v>
      </c>
      <c r="AT13" s="6">
        <f t="shared" si="5"/>
        <v>0.41629712110202549</v>
      </c>
      <c r="AU13" s="6">
        <f t="shared" si="5"/>
        <v>0.43681562639328075</v>
      </c>
      <c r="AV13" s="6">
        <f t="shared" si="5"/>
        <v>0.43774338692780818</v>
      </c>
      <c r="AW13" s="6">
        <f t="shared" si="5"/>
        <v>0.44100124423345571</v>
      </c>
      <c r="AX13" s="6">
        <f t="shared" si="5"/>
        <v>0.43926537511138702</v>
      </c>
      <c r="AY13" s="6">
        <f t="shared" ref="AY13:BC16" si="6">AY5/AY$9</f>
        <v>0.44183368349344215</v>
      </c>
      <c r="AZ13" s="6">
        <f t="shared" si="6"/>
        <v>0.44971603883190819</v>
      </c>
      <c r="BA13" s="6">
        <f t="shared" si="6"/>
        <v>0.46002190607652993</v>
      </c>
      <c r="BB13" s="6">
        <f t="shared" si="6"/>
        <v>0.45668952993264422</v>
      </c>
      <c r="BC13" s="186" t="e">
        <f t="shared" si="6"/>
        <v>#DIV/0!</v>
      </c>
      <c r="BD13" s="186" t="e">
        <f t="shared" ref="BD13:BE13" si="7">BD5/BD$9</f>
        <v>#DIV/0!</v>
      </c>
      <c r="BE13" s="186" t="e">
        <f t="shared" si="7"/>
        <v>#DIV/0!</v>
      </c>
      <c r="BF13" s="1602"/>
    </row>
    <row r="14" spans="23:58">
      <c r="W14" s="714" t="s">
        <v>319</v>
      </c>
      <c r="Y14" s="714" t="s">
        <v>855</v>
      </c>
      <c r="Z14" s="32"/>
      <c r="AA14" s="6">
        <f t="shared" ref="AA14:AX14" si="8">AA6/AA$9</f>
        <v>0.19553185078609581</v>
      </c>
      <c r="AB14" s="6">
        <f t="shared" si="8"/>
        <v>0.20508788624215066</v>
      </c>
      <c r="AC14" s="6">
        <f t="shared" si="8"/>
        <v>0.20764429925973615</v>
      </c>
      <c r="AD14" s="6">
        <f t="shared" si="8"/>
        <v>0.21233405039286585</v>
      </c>
      <c r="AE14" s="6">
        <f t="shared" si="8"/>
        <v>0.21160259513561083</v>
      </c>
      <c r="AF14" s="6">
        <f t="shared" si="8"/>
        <v>0.22680514702928731</v>
      </c>
      <c r="AG14" s="6">
        <f t="shared" si="8"/>
        <v>0.22447238725614155</v>
      </c>
      <c r="AH14" s="6">
        <f t="shared" si="8"/>
        <v>0.22480039767472543</v>
      </c>
      <c r="AI14" s="6">
        <f t="shared" si="8"/>
        <v>0.23045025652540213</v>
      </c>
      <c r="AJ14" s="6">
        <f t="shared" si="8"/>
        <v>0.28670294748915537</v>
      </c>
      <c r="AK14" s="6">
        <f t="shared" si="8"/>
        <v>0.26265089695135407</v>
      </c>
      <c r="AL14" s="6">
        <f t="shared" si="8"/>
        <v>0.29848753450445714</v>
      </c>
      <c r="AM14" s="6">
        <f t="shared" si="8"/>
        <v>0.29747459828881234</v>
      </c>
      <c r="AN14" s="6">
        <f t="shared" si="8"/>
        <v>0.28927207657539411</v>
      </c>
      <c r="AO14" s="6">
        <f t="shared" si="8"/>
        <v>0.28220117423045621</v>
      </c>
      <c r="AP14" s="6">
        <f t="shared" si="8"/>
        <v>0.28645918073734861</v>
      </c>
      <c r="AQ14" s="6">
        <f t="shared" si="8"/>
        <v>0.27846084899098417</v>
      </c>
      <c r="AR14" s="6">
        <f t="shared" si="8"/>
        <v>0.28464113640405447</v>
      </c>
      <c r="AS14" s="6">
        <f t="shared" si="8"/>
        <v>0.28206711412439722</v>
      </c>
      <c r="AT14" s="6">
        <f t="shared" si="8"/>
        <v>0.27735829660840655</v>
      </c>
      <c r="AU14" s="6">
        <f t="shared" si="8"/>
        <v>0.27641060192774064</v>
      </c>
      <c r="AV14" s="6">
        <f t="shared" si="8"/>
        <v>0.28247240341443841</v>
      </c>
      <c r="AW14" s="6">
        <f t="shared" si="8"/>
        <v>0.28508327387624727</v>
      </c>
      <c r="AX14" s="6">
        <f t="shared" si="8"/>
        <v>0.28645593053277335</v>
      </c>
      <c r="AY14" s="6">
        <f t="shared" si="6"/>
        <v>0.28670892510092022</v>
      </c>
      <c r="AZ14" s="6">
        <f t="shared" si="6"/>
        <v>0.29092620779935657</v>
      </c>
      <c r="BA14" s="6">
        <f t="shared" si="6"/>
        <v>0.28567683713483116</v>
      </c>
      <c r="BB14" s="6">
        <f t="shared" si="6"/>
        <v>0.29036585719625196</v>
      </c>
      <c r="BC14" s="186" t="e">
        <f t="shared" si="6"/>
        <v>#DIV/0!</v>
      </c>
      <c r="BD14" s="186" t="e">
        <f t="shared" ref="BD14:BE14" si="9">BD6/BD$9</f>
        <v>#DIV/0!</v>
      </c>
      <c r="BE14" s="186" t="e">
        <f t="shared" si="9"/>
        <v>#DIV/0!</v>
      </c>
      <c r="BF14" s="1602"/>
    </row>
    <row r="15" spans="23:58">
      <c r="W15" s="714" t="s">
        <v>320</v>
      </c>
      <c r="Y15" s="714" t="s">
        <v>853</v>
      </c>
      <c r="Z15" s="32"/>
      <c r="AA15" s="6">
        <f t="shared" ref="AA15:AX15" si="10">AA7/AA$9</f>
        <v>0.13802002363939783</v>
      </c>
      <c r="AB15" s="6">
        <f t="shared" si="10"/>
        <v>0.14155056397552254</v>
      </c>
      <c r="AC15" s="6">
        <f t="shared" si="10"/>
        <v>0.14525356931257269</v>
      </c>
      <c r="AD15" s="6">
        <f t="shared" si="10"/>
        <v>0.14584248238838632</v>
      </c>
      <c r="AE15" s="6">
        <f t="shared" si="10"/>
        <v>0.14448032751707079</v>
      </c>
      <c r="AF15" s="6">
        <f t="shared" si="10"/>
        <v>0.14914737364592992</v>
      </c>
      <c r="AG15" s="6">
        <f t="shared" si="10"/>
        <v>0.14747846084324959</v>
      </c>
      <c r="AH15" s="6">
        <f t="shared" si="10"/>
        <v>0.14721300665578188</v>
      </c>
      <c r="AI15" s="6">
        <f t="shared" si="10"/>
        <v>0.1542171374763458</v>
      </c>
      <c r="AJ15" s="6">
        <f t="shared" si="10"/>
        <v>0.18891453639731179</v>
      </c>
      <c r="AK15" s="6">
        <f t="shared" si="10"/>
        <v>0.17177323226712848</v>
      </c>
      <c r="AL15" s="6">
        <f t="shared" si="10"/>
        <v>0.19284480238160373</v>
      </c>
      <c r="AM15" s="6">
        <f t="shared" si="10"/>
        <v>0.18767648251702082</v>
      </c>
      <c r="AN15" s="6">
        <f t="shared" si="10"/>
        <v>0.19102291990301679</v>
      </c>
      <c r="AO15" s="6">
        <f t="shared" si="10"/>
        <v>0.19260283085038249</v>
      </c>
      <c r="AP15" s="6">
        <f t="shared" si="10"/>
        <v>0.1985217145658778</v>
      </c>
      <c r="AQ15" s="6">
        <f t="shared" si="10"/>
        <v>0.19357617187617329</v>
      </c>
      <c r="AR15" s="6">
        <f t="shared" si="10"/>
        <v>0.19037845180915261</v>
      </c>
      <c r="AS15" s="6">
        <f t="shared" si="10"/>
        <v>0.19508973711494743</v>
      </c>
      <c r="AT15" s="6">
        <f t="shared" si="10"/>
        <v>0.19184336314054518</v>
      </c>
      <c r="AU15" s="6">
        <f t="shared" si="10"/>
        <v>0.19306430887425624</v>
      </c>
      <c r="AV15" s="6">
        <f t="shared" si="10"/>
        <v>0.19851220636966468</v>
      </c>
      <c r="AW15" s="6">
        <f t="shared" si="10"/>
        <v>0.19959309877852316</v>
      </c>
      <c r="AX15" s="6">
        <f t="shared" si="10"/>
        <v>0.19934316599804738</v>
      </c>
      <c r="AY15" s="6">
        <f t="shared" si="6"/>
        <v>0.19572468080493566</v>
      </c>
      <c r="AZ15" s="6">
        <f t="shared" si="6"/>
        <v>0.20171000675907363</v>
      </c>
      <c r="BA15" s="6">
        <f t="shared" si="6"/>
        <v>0.19978477237164849</v>
      </c>
      <c r="BB15" s="6">
        <f t="shared" si="6"/>
        <v>0.20333942487014212</v>
      </c>
      <c r="BC15" s="186" t="e">
        <f t="shared" si="6"/>
        <v>#DIV/0!</v>
      </c>
      <c r="BD15" s="186" t="e">
        <f t="shared" ref="BD15:BE15" si="11">BD7/BD$9</f>
        <v>#DIV/0!</v>
      </c>
      <c r="BE15" s="186" t="e">
        <f t="shared" si="11"/>
        <v>#DIV/0!</v>
      </c>
      <c r="BF15" s="1602"/>
    </row>
    <row r="16" spans="23:58" ht="15" thickBot="1">
      <c r="W16" s="1568" t="s">
        <v>1201</v>
      </c>
      <c r="Y16" s="715" t="s">
        <v>1423</v>
      </c>
      <c r="Z16" s="243"/>
      <c r="AA16" s="7">
        <f t="shared" ref="AA16:AX16" si="12">AA8/AA$9</f>
        <v>0.31177574355990939</v>
      </c>
      <c r="AB16" s="7">
        <f t="shared" si="12"/>
        <v>0.29933930963907618</v>
      </c>
      <c r="AC16" s="7">
        <f t="shared" si="12"/>
        <v>0.29651873700362164</v>
      </c>
      <c r="AD16" s="7">
        <f t="shared" si="12"/>
        <v>0.28924378033265391</v>
      </c>
      <c r="AE16" s="7">
        <f t="shared" si="12"/>
        <v>0.31090201395039346</v>
      </c>
      <c r="AF16" s="7">
        <f t="shared" si="12"/>
        <v>0.30499960597374642</v>
      </c>
      <c r="AG16" s="7">
        <f t="shared" si="12"/>
        <v>0.32412705984850476</v>
      </c>
      <c r="AH16" s="7">
        <f t="shared" si="12"/>
        <v>0.33397706728259707</v>
      </c>
      <c r="AI16" s="7">
        <f t="shared" si="12"/>
        <v>0.31120426541377039</v>
      </c>
      <c r="AJ16" s="7">
        <f t="shared" si="12"/>
        <v>0.15418315567303079</v>
      </c>
      <c r="AK16" s="7">
        <f t="shared" si="12"/>
        <v>0.22492469613988039</v>
      </c>
      <c r="AL16" s="7">
        <f t="shared" si="12"/>
        <v>0.12773078370923888</v>
      </c>
      <c r="AM16" s="7">
        <f t="shared" si="12"/>
        <v>0.12509588254065043</v>
      </c>
      <c r="AN16" s="7">
        <f t="shared" si="12"/>
        <v>0.12753904694452498</v>
      </c>
      <c r="AO16" s="7">
        <f t="shared" si="12"/>
        <v>0.13444948157378256</v>
      </c>
      <c r="AP16" s="7">
        <f t="shared" si="12"/>
        <v>0.11681063482028493</v>
      </c>
      <c r="AQ16" s="7">
        <f t="shared" si="12"/>
        <v>0.12601979088227638</v>
      </c>
      <c r="AR16" s="7">
        <f t="shared" si="12"/>
        <v>9.6315766329981109E-2</v>
      </c>
      <c r="AS16" s="7">
        <f t="shared" si="12"/>
        <v>0.10803487474742059</v>
      </c>
      <c r="AT16" s="7">
        <f t="shared" si="12"/>
        <v>0.11450121914902268</v>
      </c>
      <c r="AU16" s="7">
        <f t="shared" si="12"/>
        <v>9.3709462804722435E-2</v>
      </c>
      <c r="AV16" s="7">
        <f t="shared" si="12"/>
        <v>8.1272003288088701E-2</v>
      </c>
      <c r="AW16" s="7">
        <f t="shared" si="12"/>
        <v>7.4322383111773777E-2</v>
      </c>
      <c r="AX16" s="7">
        <f t="shared" si="12"/>
        <v>7.4935528357792325E-2</v>
      </c>
      <c r="AY16" s="7">
        <f t="shared" si="6"/>
        <v>7.5732710600701858E-2</v>
      </c>
      <c r="AZ16" s="7">
        <f t="shared" si="6"/>
        <v>5.764774660966155E-2</v>
      </c>
      <c r="BA16" s="7">
        <f t="shared" si="6"/>
        <v>5.451648441699046E-2</v>
      </c>
      <c r="BB16" s="7">
        <f t="shared" si="6"/>
        <v>4.9605188000961725E-2</v>
      </c>
      <c r="BC16" s="187" t="e">
        <f t="shared" si="6"/>
        <v>#DIV/0!</v>
      </c>
      <c r="BD16" s="187" t="e">
        <f t="shared" ref="BD16:BE16" si="13">BD8/BD$9</f>
        <v>#DIV/0!</v>
      </c>
      <c r="BE16" s="187" t="e">
        <f t="shared" si="13"/>
        <v>#DIV/0!</v>
      </c>
      <c r="BF16" s="1602"/>
    </row>
    <row r="17" spans="23:58" ht="15" thickTop="1">
      <c r="W17" s="716" t="s">
        <v>61</v>
      </c>
      <c r="Y17" s="716" t="s">
        <v>854</v>
      </c>
      <c r="Z17" s="1356"/>
      <c r="AA17" s="1357">
        <f>SUM(AA13:AA16)</f>
        <v>0.99999999999999978</v>
      </c>
      <c r="AB17" s="1357">
        <f t="shared" ref="AB17:BA17" si="14">SUM(AB13:AB16)</f>
        <v>1</v>
      </c>
      <c r="AC17" s="1357">
        <f t="shared" si="14"/>
        <v>1</v>
      </c>
      <c r="AD17" s="1357">
        <f t="shared" si="14"/>
        <v>1</v>
      </c>
      <c r="AE17" s="1357">
        <f t="shared" si="14"/>
        <v>1.0000000000000002</v>
      </c>
      <c r="AF17" s="1357">
        <f t="shared" si="14"/>
        <v>1</v>
      </c>
      <c r="AG17" s="1357">
        <f t="shared" si="14"/>
        <v>0.99999999999999989</v>
      </c>
      <c r="AH17" s="1357">
        <f t="shared" si="14"/>
        <v>0.99999999999999978</v>
      </c>
      <c r="AI17" s="1357">
        <f t="shared" si="14"/>
        <v>1</v>
      </c>
      <c r="AJ17" s="1357">
        <f t="shared" si="14"/>
        <v>1</v>
      </c>
      <c r="AK17" s="1357">
        <f t="shared" si="14"/>
        <v>0.99999999999999989</v>
      </c>
      <c r="AL17" s="1357">
        <f t="shared" si="14"/>
        <v>1</v>
      </c>
      <c r="AM17" s="1357">
        <f t="shared" si="14"/>
        <v>1</v>
      </c>
      <c r="AN17" s="1357">
        <f t="shared" si="14"/>
        <v>1</v>
      </c>
      <c r="AO17" s="1357">
        <f t="shared" si="14"/>
        <v>1</v>
      </c>
      <c r="AP17" s="1357">
        <f t="shared" si="14"/>
        <v>1</v>
      </c>
      <c r="AQ17" s="1357">
        <f t="shared" si="14"/>
        <v>1</v>
      </c>
      <c r="AR17" s="1357">
        <f t="shared" si="14"/>
        <v>1</v>
      </c>
      <c r="AS17" s="1357">
        <f t="shared" si="14"/>
        <v>0.99999999999999989</v>
      </c>
      <c r="AT17" s="1357">
        <f t="shared" si="14"/>
        <v>0.99999999999999989</v>
      </c>
      <c r="AU17" s="1357">
        <f t="shared" si="14"/>
        <v>1</v>
      </c>
      <c r="AV17" s="1357">
        <f t="shared" si="14"/>
        <v>1</v>
      </c>
      <c r="AW17" s="1357">
        <f t="shared" si="14"/>
        <v>0.99999999999999989</v>
      </c>
      <c r="AX17" s="1357">
        <f t="shared" si="14"/>
        <v>1</v>
      </c>
      <c r="AY17" s="1357">
        <f t="shared" si="14"/>
        <v>0.99999999999999989</v>
      </c>
      <c r="AZ17" s="1357">
        <f t="shared" si="14"/>
        <v>0.99999999999999989</v>
      </c>
      <c r="BA17" s="1357">
        <f t="shared" si="14"/>
        <v>1</v>
      </c>
      <c r="BB17" s="1357">
        <f t="shared" ref="BB17:BE17" si="15">SUM(BB13:BB16)</f>
        <v>1</v>
      </c>
      <c r="BC17" s="1357" t="e">
        <f t="shared" si="15"/>
        <v>#DIV/0!</v>
      </c>
      <c r="BD17" s="1357" t="e">
        <f t="shared" si="15"/>
        <v>#DIV/0!</v>
      </c>
      <c r="BE17" s="1357" t="e">
        <f t="shared" si="15"/>
        <v>#DIV/0!</v>
      </c>
      <c r="BF17" s="1602"/>
    </row>
    <row r="19" spans="23:58">
      <c r="W19" s="206" t="s">
        <v>289</v>
      </c>
      <c r="Y19" s="1" t="s">
        <v>1084</v>
      </c>
    </row>
    <row r="20" spans="23:58">
      <c r="W20" s="10"/>
      <c r="Y20" s="10"/>
      <c r="Z20" s="205"/>
      <c r="AA20" s="10">
        <v>1990</v>
      </c>
      <c r="AB20" s="10">
        <f t="shared" ref="AB20:AP20" si="16">AA20+1</f>
        <v>1991</v>
      </c>
      <c r="AC20" s="10">
        <f t="shared" si="16"/>
        <v>1992</v>
      </c>
      <c r="AD20" s="10">
        <f t="shared" si="16"/>
        <v>1993</v>
      </c>
      <c r="AE20" s="10">
        <f t="shared" si="16"/>
        <v>1994</v>
      </c>
      <c r="AF20" s="10">
        <f t="shared" si="16"/>
        <v>1995</v>
      </c>
      <c r="AG20" s="10">
        <f t="shared" si="16"/>
        <v>1996</v>
      </c>
      <c r="AH20" s="10">
        <f t="shared" si="16"/>
        <v>1997</v>
      </c>
      <c r="AI20" s="10">
        <f t="shared" si="16"/>
        <v>1998</v>
      </c>
      <c r="AJ20" s="10">
        <f t="shared" si="16"/>
        <v>1999</v>
      </c>
      <c r="AK20" s="10">
        <f t="shared" si="16"/>
        <v>2000</v>
      </c>
      <c r="AL20" s="10">
        <f t="shared" si="16"/>
        <v>2001</v>
      </c>
      <c r="AM20" s="10">
        <f t="shared" si="16"/>
        <v>2002</v>
      </c>
      <c r="AN20" s="10">
        <f t="shared" si="16"/>
        <v>2003</v>
      </c>
      <c r="AO20" s="10">
        <f t="shared" si="16"/>
        <v>2004</v>
      </c>
      <c r="AP20" s="10">
        <f t="shared" si="16"/>
        <v>2005</v>
      </c>
      <c r="AQ20" s="10">
        <f t="shared" ref="AQ20:AZ20" si="17">AP20+1</f>
        <v>2006</v>
      </c>
      <c r="AR20" s="10">
        <f t="shared" si="17"/>
        <v>2007</v>
      </c>
      <c r="AS20" s="10">
        <f t="shared" si="17"/>
        <v>2008</v>
      </c>
      <c r="AT20" s="10">
        <f t="shared" si="17"/>
        <v>2009</v>
      </c>
      <c r="AU20" s="10">
        <f t="shared" si="17"/>
        <v>2010</v>
      </c>
      <c r="AV20" s="10">
        <f t="shared" si="17"/>
        <v>2011</v>
      </c>
      <c r="AW20" s="10">
        <f t="shared" si="17"/>
        <v>2012</v>
      </c>
      <c r="AX20" s="10">
        <f t="shared" si="17"/>
        <v>2013</v>
      </c>
      <c r="AY20" s="10">
        <f t="shared" si="17"/>
        <v>2014</v>
      </c>
      <c r="AZ20" s="10">
        <f t="shared" si="17"/>
        <v>2015</v>
      </c>
      <c r="BA20" s="10">
        <f>AZ20+1</f>
        <v>2016</v>
      </c>
      <c r="BB20" s="10">
        <f>BA20+1</f>
        <v>2017</v>
      </c>
      <c r="BC20" s="10">
        <f>BB20+1</f>
        <v>2018</v>
      </c>
      <c r="BD20" s="10">
        <f>BC20+1</f>
        <v>2019</v>
      </c>
      <c r="BE20" s="10">
        <f>BD20+1</f>
        <v>2020</v>
      </c>
      <c r="BF20" s="1592"/>
    </row>
    <row r="21" spans="23:58">
      <c r="W21" s="714" t="s">
        <v>318</v>
      </c>
      <c r="Y21" s="714" t="s">
        <v>851</v>
      </c>
      <c r="Z21" s="8"/>
      <c r="AA21" s="15">
        <f>AA5/$AA5-1</f>
        <v>0</v>
      </c>
      <c r="AB21" s="15">
        <f>AB5/$AA5-1</f>
        <v>-1.0456186730258055E-2</v>
      </c>
      <c r="AC21" s="15">
        <f>AC5/$AA5-1</f>
        <v>-1.4341302990683369E-2</v>
      </c>
      <c r="AD21" s="15">
        <f t="shared" ref="AD21:AH21" si="18">AD5/$AA5-1</f>
        <v>-1.2742801832595796E-2</v>
      </c>
      <c r="AE21" s="15">
        <f t="shared" si="18"/>
        <v>-3.0114960561331006E-2</v>
      </c>
      <c r="AF21" s="15">
        <f t="shared" si="18"/>
        <v>-6.1587327008031933E-2</v>
      </c>
      <c r="AG21" s="15">
        <f t="shared" si="18"/>
        <v>-7.5387250049816945E-2</v>
      </c>
      <c r="AH21" s="15">
        <f t="shared" si="18"/>
        <v>-8.4782851562297368E-2</v>
      </c>
      <c r="AI21" s="15">
        <f>AI5/$AA5-1</f>
        <v>-9.6073092401469329E-2</v>
      </c>
      <c r="AJ21" s="15">
        <f>AJ5/$AA5-1</f>
        <v>-0.1015820158533316</v>
      </c>
      <c r="AK21" s="15">
        <f>AK5/$AA5-1</f>
        <v>-9.7309550647917575E-2</v>
      </c>
      <c r="AL21" s="15">
        <f t="shared" ref="AL21:AP21" si="19">AL5/$AA5-1</f>
        <v>-0.11167710455358071</v>
      </c>
      <c r="AM21" s="15">
        <f t="shared" si="19"/>
        <v>-0.10954467085896513</v>
      </c>
      <c r="AN21" s="15">
        <f t="shared" si="19"/>
        <v>-0.10881447367107533</v>
      </c>
      <c r="AO21" s="15">
        <f t="shared" si="19"/>
        <v>-0.11751956889740278</v>
      </c>
      <c r="AP21" s="15">
        <f t="shared" si="19"/>
        <v>-0.11524967835219391</v>
      </c>
      <c r="AQ21" s="15">
        <f>AQ5/$AA5-1</f>
        <v>-0.11089073225803092</v>
      </c>
      <c r="AR21" s="15">
        <f>AR5/$AA5-1</f>
        <v>-7.5351743724990761E-2</v>
      </c>
      <c r="AS21" s="15">
        <f>AS5/$AA5-1</f>
        <v>-0.13451545509291751</v>
      </c>
      <c r="AT21" s="15">
        <f t="shared" ref="AT21:AX21" si="20">AT5/$AA5-1</f>
        <v>-0.1555188368577235</v>
      </c>
      <c r="AU21" s="15">
        <f t="shared" si="20"/>
        <v>-0.13670380183954201</v>
      </c>
      <c r="AV21" s="15">
        <f t="shared" si="20"/>
        <v>-0.15098466851936265</v>
      </c>
      <c r="AW21" s="15">
        <f t="shared" si="20"/>
        <v>-0.15774514544211382</v>
      </c>
      <c r="AX21" s="15">
        <f t="shared" si="20"/>
        <v>-0.15886554471987568</v>
      </c>
      <c r="AY21" s="15">
        <f>AY5/$AA5-1</f>
        <v>-0.16910130704938886</v>
      </c>
      <c r="AZ21" s="15">
        <f>AZ5/$AA5-1</f>
        <v>-0.17010811646004642</v>
      </c>
      <c r="BA21" s="15">
        <f>BA5/$AA5-1</f>
        <v>-0.17325990485778164</v>
      </c>
      <c r="BB21" s="15">
        <f t="shared" ref="BB21:BC21" si="21">BB5/$AA5-1</f>
        <v>-0.17116798228338237</v>
      </c>
      <c r="BC21" s="15">
        <f t="shared" si="21"/>
        <v>-1</v>
      </c>
      <c r="BD21" s="15">
        <f>BD5/$AA5-1</f>
        <v>-1</v>
      </c>
      <c r="BE21" s="15">
        <f>BE5/$AA5-1</f>
        <v>-1</v>
      </c>
      <c r="BF21" s="1166"/>
    </row>
    <row r="22" spans="23:58">
      <c r="W22" s="714" t="s">
        <v>319</v>
      </c>
      <c r="Y22" s="714" t="s">
        <v>855</v>
      </c>
      <c r="Z22" s="8"/>
      <c r="AA22" s="15">
        <f t="shared" ref="AA22:AB23" si="22">AA6/$AA6-1</f>
        <v>0</v>
      </c>
      <c r="AB22" s="15">
        <f t="shared" si="22"/>
        <v>3.9810866540933354E-2</v>
      </c>
      <c r="AC22" s="15">
        <f t="shared" ref="AC22:AE22" si="23">AC6/$AA6-1</f>
        <v>5.8924726912327863E-2</v>
      </c>
      <c r="AD22" s="15">
        <f t="shared" si="23"/>
        <v>7.8456236028524362E-2</v>
      </c>
      <c r="AE22" s="15">
        <f t="shared" si="23"/>
        <v>0.1178595261071731</v>
      </c>
      <c r="AF22" s="15">
        <f t="shared" ref="AF22:AM22" si="24">AF6/$AA6-1</f>
        <v>0.21004292500646859</v>
      </c>
      <c r="AG22" s="15">
        <f t="shared" si="24"/>
        <v>0.23871213955382409</v>
      </c>
      <c r="AH22" s="15">
        <f t="shared" si="24"/>
        <v>0.26931578027959913</v>
      </c>
      <c r="AI22" s="15">
        <f t="shared" si="24"/>
        <v>0.24240582428011059</v>
      </c>
      <c r="AJ22" s="15">
        <f t="shared" si="24"/>
        <v>0.26207391645943345</v>
      </c>
      <c r="AK22" s="15">
        <f t="shared" si="24"/>
        <v>0.26246022933537416</v>
      </c>
      <c r="AL22" s="15">
        <f t="shared" si="24"/>
        <v>0.26256543421034295</v>
      </c>
      <c r="AM22" s="15">
        <f t="shared" si="24"/>
        <v>0.23277090866009509</v>
      </c>
      <c r="AN22" s="15">
        <f t="shared" ref="AN22:BA22" si="25">AN6/$AA6-1</f>
        <v>0.19237979432034935</v>
      </c>
      <c r="AO22" s="15">
        <f t="shared" si="25"/>
        <v>0.1560554073509739</v>
      </c>
      <c r="AP22" s="15">
        <f t="shared" si="25"/>
        <v>0.15447050588891376</v>
      </c>
      <c r="AQ22" s="15">
        <f t="shared" si="25"/>
        <v>0.11728628496559068</v>
      </c>
      <c r="AR22" s="15">
        <f t="shared" si="25"/>
        <v>0.11369536998326391</v>
      </c>
      <c r="AS22" s="15">
        <f t="shared" si="25"/>
        <v>6.751558066677843E-2</v>
      </c>
      <c r="AT22" s="15">
        <f t="shared" si="25"/>
        <v>2.0557741131198126E-2</v>
      </c>
      <c r="AU22" s="1746">
        <f t="shared" si="25"/>
        <v>-9.1082341470927197E-3</v>
      </c>
      <c r="AV22" s="1746">
        <f t="shared" si="25"/>
        <v>-6.2392841518259523E-3</v>
      </c>
      <c r="AW22" s="15">
        <f t="shared" si="25"/>
        <v>-1.2390392165505748E-2</v>
      </c>
      <c r="AX22" s="1746">
        <f t="shared" si="25"/>
        <v>-5.0388339073449417E-3</v>
      </c>
      <c r="AY22" s="15">
        <f t="shared" si="25"/>
        <v>-2.199668370168617E-2</v>
      </c>
      <c r="AZ22" s="15">
        <f t="shared" si="25"/>
        <v>-2.6186373917124306E-2</v>
      </c>
      <c r="BA22" s="15">
        <f t="shared" si="25"/>
        <v>-6.8730505694056587E-2</v>
      </c>
      <c r="BB22" s="15">
        <f t="shared" ref="BB22:BE22" si="26">BB6/$AA6-1</f>
        <v>-4.4125505856511316E-2</v>
      </c>
      <c r="BC22" s="15">
        <f t="shared" si="26"/>
        <v>-1</v>
      </c>
      <c r="BD22" s="15">
        <f t="shared" si="26"/>
        <v>-1</v>
      </c>
      <c r="BE22" s="15">
        <f t="shared" si="26"/>
        <v>-1</v>
      </c>
      <c r="BF22" s="1166"/>
    </row>
    <row r="23" spans="23:58">
      <c r="W23" s="714" t="s">
        <v>320</v>
      </c>
      <c r="Y23" s="714" t="s">
        <v>853</v>
      </c>
      <c r="Z23" s="8"/>
      <c r="AA23" s="15">
        <f t="shared" si="22"/>
        <v>0</v>
      </c>
      <c r="AB23" s="15">
        <f t="shared" si="22"/>
        <v>1.6719985185589703E-2</v>
      </c>
      <c r="AC23" s="15">
        <f t="shared" ref="AC23:AE23" si="27">AC7/$AA7-1</f>
        <v>4.9415088005209773E-2</v>
      </c>
      <c r="AD23" s="15">
        <f t="shared" si="27"/>
        <v>4.9403101089239732E-2</v>
      </c>
      <c r="AE23" s="15">
        <f t="shared" si="27"/>
        <v>8.1310383740261338E-2</v>
      </c>
      <c r="AF23" s="15">
        <f t="shared" ref="AF23:AM23" si="28">AF7/$AA7-1</f>
        <v>0.12729841016929688</v>
      </c>
      <c r="AG23" s="15">
        <f t="shared" si="28"/>
        <v>0.15295266771549088</v>
      </c>
      <c r="AH23" s="15">
        <f t="shared" si="28"/>
        <v>0.17759024799607714</v>
      </c>
      <c r="AI23" s="15">
        <f t="shared" si="28"/>
        <v>0.1778617915605003</v>
      </c>
      <c r="AJ23" s="15">
        <f t="shared" si="28"/>
        <v>0.17813056639943903</v>
      </c>
      <c r="AK23" s="15">
        <f t="shared" si="28"/>
        <v>0.16968715006825552</v>
      </c>
      <c r="AL23" s="15">
        <f t="shared" si="28"/>
        <v>0.15560935320310976</v>
      </c>
      <c r="AM23" s="15">
        <f t="shared" si="28"/>
        <v>0.10183803324635576</v>
      </c>
      <c r="AN23" s="15">
        <f t="shared" ref="AN23:BA23" si="29">AN7/$AA7-1</f>
        <v>0.11549849226689313</v>
      </c>
      <c r="AO23" s="15">
        <f t="shared" si="29"/>
        <v>0.1177840611043941</v>
      </c>
      <c r="AP23" s="15">
        <f t="shared" si="29"/>
        <v>0.13345302961121508</v>
      </c>
      <c r="AQ23" s="15">
        <f t="shared" si="29"/>
        <v>0.10034186117417532</v>
      </c>
      <c r="AR23" s="15">
        <f t="shared" si="29"/>
        <v>5.5266019930216848E-2</v>
      </c>
      <c r="AS23" s="15">
        <f t="shared" si="29"/>
        <v>4.5999806724551284E-2</v>
      </c>
      <c r="AT23" s="1752">
        <f t="shared" si="29"/>
        <v>4.2858291837255535E-5</v>
      </c>
      <c r="AU23" s="15">
        <f t="shared" si="29"/>
        <v>-1.9496990257856339E-2</v>
      </c>
      <c r="AV23" s="15">
        <f t="shared" si="29"/>
        <v>-1.0607919950471389E-2</v>
      </c>
      <c r="AW23" s="15">
        <f t="shared" si="29"/>
        <v>-2.0432194499542478E-2</v>
      </c>
      <c r="AX23" s="15">
        <f t="shared" si="29"/>
        <v>-1.9099225377163465E-2</v>
      </c>
      <c r="AY23" s="15">
        <f t="shared" si="29"/>
        <v>-5.4154674165767025E-2</v>
      </c>
      <c r="AZ23" s="15">
        <f t="shared" si="29"/>
        <v>-4.3476027872737966E-2</v>
      </c>
      <c r="BA23" s="15">
        <f t="shared" si="29"/>
        <v>-7.7347538338348176E-2</v>
      </c>
      <c r="BB23" s="15">
        <f t="shared" ref="BB23:BE23" si="30">BB7/$AA7-1</f>
        <v>-5.1685634469505137E-2</v>
      </c>
      <c r="BC23" s="15">
        <f t="shared" si="30"/>
        <v>-1</v>
      </c>
      <c r="BD23" s="15">
        <f t="shared" si="30"/>
        <v>-1</v>
      </c>
      <c r="BE23" s="15">
        <f t="shared" si="30"/>
        <v>-1</v>
      </c>
      <c r="BF23" s="1166"/>
    </row>
    <row r="24" spans="23:58" ht="15" thickBot="1">
      <c r="W24" s="1569" t="s">
        <v>1201</v>
      </c>
      <c r="Y24" s="715" t="s">
        <v>1423</v>
      </c>
      <c r="Z24" s="19"/>
      <c r="AA24" s="16">
        <f t="shared" ref="AA24:AC25" si="31">AA8/$AA8-1</f>
        <v>0</v>
      </c>
      <c r="AB24" s="16">
        <f t="shared" si="31"/>
        <v>-4.8183382339202385E-2</v>
      </c>
      <c r="AC24" s="16">
        <f t="shared" si="31"/>
        <v>-5.1641794295631427E-2</v>
      </c>
      <c r="AD24" s="16">
        <f t="shared" ref="AD24:AH24" si="32">AD8/$AA8-1</f>
        <v>-7.8655392758820164E-2</v>
      </c>
      <c r="AE24" s="16">
        <f t="shared" si="32"/>
        <v>3.0065793096942128E-2</v>
      </c>
      <c r="AF24" s="16">
        <f t="shared" si="32"/>
        <v>2.0521917473873774E-2</v>
      </c>
      <c r="AG24" s="16">
        <f t="shared" si="32"/>
        <v>0.12175482342340893</v>
      </c>
      <c r="AH24" s="16">
        <f t="shared" si="32"/>
        <v>0.18267233594536436</v>
      </c>
      <c r="AI24" s="16">
        <f t="shared" ref="AI24:AK25" si="33">AI8/$AA8-1</f>
        <v>5.2221111278087484E-2</v>
      </c>
      <c r="AJ24" s="16">
        <f t="shared" si="33"/>
        <v>-0.57433812773502435</v>
      </c>
      <c r="AK24" s="16">
        <f t="shared" si="33"/>
        <v>-0.32196650718813258</v>
      </c>
      <c r="AL24" s="16">
        <f t="shared" ref="AL24:AP24" si="34">AL8/$AA8-1</f>
        <v>-0.66115704477051973</v>
      </c>
      <c r="AM24" s="16">
        <f t="shared" si="34"/>
        <v>-0.67487475440697886</v>
      </c>
      <c r="AN24" s="16">
        <f t="shared" si="34"/>
        <v>-0.67029430443897753</v>
      </c>
      <c r="AO24" s="16">
        <f t="shared" si="34"/>
        <v>-0.65457469297530468</v>
      </c>
      <c r="AP24" s="16">
        <f t="shared" si="34"/>
        <v>-0.70475831980542125</v>
      </c>
      <c r="AQ24" s="16">
        <f t="shared" ref="AQ24:AS25" si="35">AQ8/$AA8-1</f>
        <v>-0.68288683894182223</v>
      </c>
      <c r="AR24" s="16">
        <f t="shared" si="35"/>
        <v>-0.76365777415270342</v>
      </c>
      <c r="AS24" s="16">
        <f t="shared" si="35"/>
        <v>-0.7435746674987751</v>
      </c>
      <c r="AT24" s="16">
        <f t="shared" ref="AT24:AX24" si="36">AT8/$AA8-1</f>
        <v>-0.73577024743870068</v>
      </c>
      <c r="AU24" s="16">
        <f t="shared" si="36"/>
        <v>-0.78931667756306778</v>
      </c>
      <c r="AV24" s="16">
        <f t="shared" si="36"/>
        <v>-0.82068279873726913</v>
      </c>
      <c r="AW24" s="16">
        <f t="shared" si="36"/>
        <v>-0.83852385127326179</v>
      </c>
      <c r="AX24" s="16">
        <f t="shared" si="36"/>
        <v>-0.8367657554772111</v>
      </c>
      <c r="AY24" s="16">
        <f t="shared" ref="AY24:BC25" si="37">AY8/$AA8-1</f>
        <v>-0.83798403811044997</v>
      </c>
      <c r="AZ24" s="16">
        <f t="shared" si="37"/>
        <v>-0.87898184588594674</v>
      </c>
      <c r="BA24" s="16">
        <f t="shared" si="37"/>
        <v>-0.88854401936472993</v>
      </c>
      <c r="BB24" s="16">
        <f t="shared" si="37"/>
        <v>-0.89758640475476992</v>
      </c>
      <c r="BC24" s="16">
        <f t="shared" si="37"/>
        <v>-1</v>
      </c>
      <c r="BD24" s="16">
        <f t="shared" ref="BD24:BE24" si="38">BD8/$AA8-1</f>
        <v>-1</v>
      </c>
      <c r="BE24" s="16">
        <f t="shared" si="38"/>
        <v>-1</v>
      </c>
      <c r="BF24" s="1166"/>
    </row>
    <row r="25" spans="23:58" ht="15" thickTop="1">
      <c r="W25" s="716" t="s">
        <v>61</v>
      </c>
      <c r="Y25" s="716" t="s">
        <v>854</v>
      </c>
      <c r="Z25" s="1355"/>
      <c r="AA25" s="17">
        <f t="shared" si="31"/>
        <v>0</v>
      </c>
      <c r="AB25" s="1753">
        <f t="shared" si="31"/>
        <v>-8.6389453437339947E-3</v>
      </c>
      <c r="AC25" s="1753">
        <f t="shared" si="31"/>
        <v>-2.8451903833326408E-3</v>
      </c>
      <c r="AD25" s="1753">
        <f t="shared" ref="AD25:AH25" si="39">AD9/$AA9-1</f>
        <v>-6.8830532253201238E-3</v>
      </c>
      <c r="AE25" s="17">
        <f t="shared" si="39"/>
        <v>3.2960592560421498E-2</v>
      </c>
      <c r="AF25" s="17">
        <f t="shared" si="39"/>
        <v>4.3194723559705439E-2</v>
      </c>
      <c r="AG25" s="17">
        <f t="shared" si="39"/>
        <v>7.9008782322009141E-2</v>
      </c>
      <c r="AH25" s="17">
        <f t="shared" si="39"/>
        <v>0.10405349064011826</v>
      </c>
      <c r="AI25" s="17">
        <f t="shared" si="33"/>
        <v>5.4153351407257855E-2</v>
      </c>
      <c r="AJ25" s="17">
        <f t="shared" si="33"/>
        <v>-0.13926364944851555</v>
      </c>
      <c r="AK25" s="17">
        <f t="shared" si="33"/>
        <v>-6.0154798437622392E-2</v>
      </c>
      <c r="AL25" s="17">
        <f t="shared" ref="AL25:AP25" si="40">AL9/$AA9-1</f>
        <v>-0.17292440202050496</v>
      </c>
      <c r="AM25" s="17">
        <f t="shared" si="40"/>
        <v>-0.1896922333800799</v>
      </c>
      <c r="AN25" s="17">
        <f t="shared" si="40"/>
        <v>-0.19401751187472172</v>
      </c>
      <c r="AO25" s="17">
        <f t="shared" si="40"/>
        <v>-0.19899109552955874</v>
      </c>
      <c r="AP25" s="17">
        <f t="shared" si="40"/>
        <v>-0.21197933292494353</v>
      </c>
      <c r="AQ25" s="17">
        <f t="shared" si="35"/>
        <v>-0.21545504170923324</v>
      </c>
      <c r="AR25" s="17">
        <f t="shared" si="35"/>
        <v>-0.23495626930179903</v>
      </c>
      <c r="AS25" s="17">
        <f t="shared" si="35"/>
        <v>-0.25998712087112219</v>
      </c>
      <c r="AT25" s="17">
        <f t="shared" ref="AT25:AX25" si="41">AT9/$AA9-1</f>
        <v>-0.28052794382711066</v>
      </c>
      <c r="AU25" s="17">
        <f t="shared" si="41"/>
        <v>-0.29904678201680523</v>
      </c>
      <c r="AV25" s="17">
        <f t="shared" si="41"/>
        <v>-0.312103165974702</v>
      </c>
      <c r="AW25" s="17">
        <f t="shared" si="41"/>
        <v>-0.32262201198855212</v>
      </c>
      <c r="AX25" s="17">
        <f t="shared" si="41"/>
        <v>-0.32084981482297892</v>
      </c>
      <c r="AY25" s="17">
        <f t="shared" si="37"/>
        <v>-0.33301414163009957</v>
      </c>
      <c r="AZ25" s="17">
        <f t="shared" si="37"/>
        <v>-0.3454987019937884</v>
      </c>
      <c r="BA25" s="17">
        <f t="shared" si="37"/>
        <v>-0.36259148754041237</v>
      </c>
      <c r="BB25" s="17">
        <f t="shared" si="37"/>
        <v>-0.35631581907105858</v>
      </c>
      <c r="BC25" s="17">
        <f t="shared" si="37"/>
        <v>-1</v>
      </c>
      <c r="BD25" s="17">
        <f t="shared" ref="BD25:BE25" si="42">BD9/$AA9-1</f>
        <v>-1</v>
      </c>
      <c r="BE25" s="17">
        <f t="shared" si="42"/>
        <v>-1</v>
      </c>
      <c r="BF25" s="1166"/>
    </row>
    <row r="27" spans="23:58">
      <c r="W27" s="206" t="s">
        <v>290</v>
      </c>
      <c r="Y27" s="1" t="s">
        <v>1071</v>
      </c>
    </row>
    <row r="28" spans="23:58">
      <c r="W28" s="10"/>
      <c r="Y28" s="10"/>
      <c r="Z28" s="205"/>
      <c r="AA28" s="10">
        <v>1990</v>
      </c>
      <c r="AB28" s="10">
        <f t="shared" ref="AB28:AZ28" si="43">AA28+1</f>
        <v>1991</v>
      </c>
      <c r="AC28" s="10">
        <f t="shared" si="43"/>
        <v>1992</v>
      </c>
      <c r="AD28" s="10">
        <f t="shared" si="43"/>
        <v>1993</v>
      </c>
      <c r="AE28" s="10">
        <f t="shared" si="43"/>
        <v>1994</v>
      </c>
      <c r="AF28" s="10">
        <f t="shared" si="43"/>
        <v>1995</v>
      </c>
      <c r="AG28" s="10">
        <f t="shared" si="43"/>
        <v>1996</v>
      </c>
      <c r="AH28" s="10">
        <f t="shared" si="43"/>
        <v>1997</v>
      </c>
      <c r="AI28" s="10">
        <f t="shared" si="43"/>
        <v>1998</v>
      </c>
      <c r="AJ28" s="10">
        <f t="shared" si="43"/>
        <v>1999</v>
      </c>
      <c r="AK28" s="10">
        <f t="shared" si="43"/>
        <v>2000</v>
      </c>
      <c r="AL28" s="10">
        <f t="shared" si="43"/>
        <v>2001</v>
      </c>
      <c r="AM28" s="10">
        <f t="shared" si="43"/>
        <v>2002</v>
      </c>
      <c r="AN28" s="10">
        <f t="shared" si="43"/>
        <v>2003</v>
      </c>
      <c r="AO28" s="10">
        <f t="shared" si="43"/>
        <v>2004</v>
      </c>
      <c r="AP28" s="10">
        <f t="shared" si="43"/>
        <v>2005</v>
      </c>
      <c r="AQ28" s="10">
        <f t="shared" si="43"/>
        <v>2006</v>
      </c>
      <c r="AR28" s="10">
        <f t="shared" si="43"/>
        <v>2007</v>
      </c>
      <c r="AS28" s="10">
        <f t="shared" si="43"/>
        <v>2008</v>
      </c>
      <c r="AT28" s="10">
        <f t="shared" si="43"/>
        <v>2009</v>
      </c>
      <c r="AU28" s="10">
        <f t="shared" si="43"/>
        <v>2010</v>
      </c>
      <c r="AV28" s="10">
        <f t="shared" si="43"/>
        <v>2011</v>
      </c>
      <c r="AW28" s="10">
        <f t="shared" si="43"/>
        <v>2012</v>
      </c>
      <c r="AX28" s="10">
        <f t="shared" si="43"/>
        <v>2013</v>
      </c>
      <c r="AY28" s="10">
        <f t="shared" si="43"/>
        <v>2014</v>
      </c>
      <c r="AZ28" s="10">
        <f t="shared" si="43"/>
        <v>2015</v>
      </c>
      <c r="BA28" s="10">
        <f>AZ28+1</f>
        <v>2016</v>
      </c>
      <c r="BB28" s="10">
        <f>BA28+1</f>
        <v>2017</v>
      </c>
      <c r="BC28" s="10">
        <f>BB28+1</f>
        <v>2018</v>
      </c>
      <c r="BD28" s="10">
        <f>BC28+1</f>
        <v>2019</v>
      </c>
      <c r="BE28" s="10">
        <f>BD28+1</f>
        <v>2020</v>
      </c>
      <c r="BF28" s="1592"/>
    </row>
    <row r="29" spans="23:58">
      <c r="W29" s="714" t="s">
        <v>318</v>
      </c>
      <c r="Y29" s="714" t="s">
        <v>851</v>
      </c>
      <c r="Z29" s="8"/>
      <c r="AA29" s="240"/>
      <c r="AB29" s="240"/>
      <c r="AC29" s="240"/>
      <c r="AD29" s="240"/>
      <c r="AE29" s="240"/>
      <c r="AF29" s="240"/>
      <c r="AG29" s="240"/>
      <c r="AH29" s="240"/>
      <c r="AI29" s="240"/>
      <c r="AJ29" s="240"/>
      <c r="AK29" s="240"/>
      <c r="AL29" s="240"/>
      <c r="AM29" s="240"/>
      <c r="AN29" s="240"/>
      <c r="AO29" s="240"/>
      <c r="AP29" s="15">
        <f>AP5/$AP5-1</f>
        <v>0</v>
      </c>
      <c r="AQ29" s="1746">
        <f t="shared" ref="AQ29:AS29" si="44">AQ5/$AP5-1</f>
        <v>4.9267527657346211E-3</v>
      </c>
      <c r="AR29" s="15">
        <f t="shared" si="44"/>
        <v>4.5095134357108879E-2</v>
      </c>
      <c r="AS29" s="15">
        <f t="shared" si="44"/>
        <v>-2.1775382578942737E-2</v>
      </c>
      <c r="AT29" s="15">
        <f t="shared" ref="AT29:BA29" si="45">AT5/$AP5-1</f>
        <v>-4.5514714739555262E-2</v>
      </c>
      <c r="AU29" s="15">
        <f t="shared" si="45"/>
        <v>-2.4248788570532365E-2</v>
      </c>
      <c r="AV29" s="15">
        <f t="shared" si="45"/>
        <v>-4.0389914863906529E-2</v>
      </c>
      <c r="AW29" s="15">
        <f t="shared" si="45"/>
        <v>-4.8031027568064655E-2</v>
      </c>
      <c r="AX29" s="15">
        <f t="shared" si="45"/>
        <v>-4.9297372716914478E-2</v>
      </c>
      <c r="AY29" s="15">
        <f t="shared" si="45"/>
        <v>-6.0866469759399244E-2</v>
      </c>
      <c r="AZ29" s="15">
        <f t="shared" si="45"/>
        <v>-6.2004428555257562E-2</v>
      </c>
      <c r="BA29" s="15">
        <f t="shared" si="45"/>
        <v>-6.5566776395793114E-2</v>
      </c>
      <c r="BB29" s="15">
        <f t="shared" ref="BB29:BE29" si="46">BB5/$AP5-1</f>
        <v>-6.3202355018128986E-2</v>
      </c>
      <c r="BC29" s="15">
        <f t="shared" si="46"/>
        <v>-1</v>
      </c>
      <c r="BD29" s="15">
        <f t="shared" si="46"/>
        <v>-1</v>
      </c>
      <c r="BE29" s="15">
        <f t="shared" si="46"/>
        <v>-1</v>
      </c>
      <c r="BF29" s="1166"/>
    </row>
    <row r="30" spans="23:58">
      <c r="W30" s="714" t="s">
        <v>319</v>
      </c>
      <c r="Y30" s="714" t="s">
        <v>852</v>
      </c>
      <c r="Z30" s="8"/>
      <c r="AA30" s="240"/>
      <c r="AB30" s="240"/>
      <c r="AC30" s="240"/>
      <c r="AD30" s="240"/>
      <c r="AE30" s="240"/>
      <c r="AF30" s="240"/>
      <c r="AG30" s="240"/>
      <c r="AH30" s="240"/>
      <c r="AI30" s="240"/>
      <c r="AJ30" s="240"/>
      <c r="AK30" s="240"/>
      <c r="AL30" s="240"/>
      <c r="AM30" s="240"/>
      <c r="AN30" s="240"/>
      <c r="AO30" s="240"/>
      <c r="AP30" s="15">
        <f t="shared" ref="AP30:AR31" si="47">AP6/$AP6-1</f>
        <v>0</v>
      </c>
      <c r="AQ30" s="15">
        <f t="shared" si="47"/>
        <v>-3.2208896401984766E-2</v>
      </c>
      <c r="AR30" s="15">
        <f t="shared" si="47"/>
        <v>-3.5319339643288594E-2</v>
      </c>
      <c r="AS30" s="15">
        <f t="shared" ref="AS30:BA30" si="48">AS6/$AP6-1</f>
        <v>-7.5320179059214731E-2</v>
      </c>
      <c r="AT30" s="15">
        <f t="shared" si="48"/>
        <v>-0.11599496398966569</v>
      </c>
      <c r="AU30" s="15">
        <f t="shared" si="48"/>
        <v>-0.14169157133213617</v>
      </c>
      <c r="AV30" s="15">
        <f t="shared" si="48"/>
        <v>-0.13920649269164054</v>
      </c>
      <c r="AW30" s="15">
        <f t="shared" si="48"/>
        <v>-0.14453456992038149</v>
      </c>
      <c r="AX30" s="15">
        <f t="shared" si="48"/>
        <v>-0.1381666651357546</v>
      </c>
      <c r="AY30" s="15">
        <f t="shared" si="48"/>
        <v>-0.15285552007647385</v>
      </c>
      <c r="AZ30" s="15">
        <f t="shared" si="48"/>
        <v>-0.15648462120471118</v>
      </c>
      <c r="BA30" s="15">
        <f t="shared" si="48"/>
        <v>-0.19333626146742577</v>
      </c>
      <c r="BB30" s="15">
        <f t="shared" ref="BB30:BE30" si="49">BB6/$AP6-1</f>
        <v>-0.17202346074013475</v>
      </c>
      <c r="BC30" s="15">
        <f t="shared" si="49"/>
        <v>-1</v>
      </c>
      <c r="BD30" s="15">
        <f t="shared" si="49"/>
        <v>-1</v>
      </c>
      <c r="BE30" s="15">
        <f t="shared" si="49"/>
        <v>-1</v>
      </c>
      <c r="BF30" s="1166"/>
    </row>
    <row r="31" spans="23:58">
      <c r="W31" s="714" t="s">
        <v>320</v>
      </c>
      <c r="Y31" s="714" t="s">
        <v>853</v>
      </c>
      <c r="Z31" s="8"/>
      <c r="AA31" s="240"/>
      <c r="AB31" s="240"/>
      <c r="AC31" s="240"/>
      <c r="AD31" s="240"/>
      <c r="AE31" s="240"/>
      <c r="AF31" s="240"/>
      <c r="AG31" s="240"/>
      <c r="AH31" s="240"/>
      <c r="AI31" s="240"/>
      <c r="AJ31" s="240"/>
      <c r="AK31" s="240"/>
      <c r="AL31" s="240"/>
      <c r="AM31" s="240"/>
      <c r="AN31" s="240"/>
      <c r="AO31" s="240"/>
      <c r="AP31" s="15">
        <f t="shared" si="47"/>
        <v>0</v>
      </c>
      <c r="AQ31" s="15">
        <f t="shared" si="47"/>
        <v>-2.9212651580628135E-2</v>
      </c>
      <c r="AR31" s="15">
        <f t="shared" si="47"/>
        <v>-6.8981252542787086E-2</v>
      </c>
      <c r="AS31" s="15">
        <f t="shared" ref="AS31:BA31" si="50">AS7/$AP7-1</f>
        <v>-7.7156459599089899E-2</v>
      </c>
      <c r="AT31" s="15">
        <f t="shared" si="50"/>
        <v>-0.11770242597978564</v>
      </c>
      <c r="AU31" s="15">
        <f t="shared" si="50"/>
        <v>-0.13494164810828957</v>
      </c>
      <c r="AV31" s="15">
        <f t="shared" si="50"/>
        <v>-0.12709917905561618</v>
      </c>
      <c r="AW31" s="15">
        <f t="shared" si="50"/>
        <v>-0.13576674117986309</v>
      </c>
      <c r="AX31" s="15">
        <f t="shared" si="50"/>
        <v>-0.1345907161593678</v>
      </c>
      <c r="AY31" s="15">
        <f t="shared" si="50"/>
        <v>-0.16551872805998258</v>
      </c>
      <c r="AZ31" s="15">
        <f t="shared" si="50"/>
        <v>-0.15609738812435947</v>
      </c>
      <c r="BA31" s="15">
        <f t="shared" si="50"/>
        <v>-0.18598085888205684</v>
      </c>
      <c r="BB31" s="15">
        <f t="shared" ref="BB31:BE31" si="51">BB7/$AP7-1</f>
        <v>-0.16334039368550146</v>
      </c>
      <c r="BC31" s="15">
        <f t="shared" si="51"/>
        <v>-1</v>
      </c>
      <c r="BD31" s="15">
        <f t="shared" si="51"/>
        <v>-1</v>
      </c>
      <c r="BE31" s="15">
        <f t="shared" si="51"/>
        <v>-1</v>
      </c>
      <c r="BF31" s="1166"/>
    </row>
    <row r="32" spans="23:58" ht="15" thickBot="1">
      <c r="W32" s="1569" t="s">
        <v>1201</v>
      </c>
      <c r="Y32" s="715" t="s">
        <v>1423</v>
      </c>
      <c r="Z32" s="8"/>
      <c r="AA32" s="247"/>
      <c r="AB32" s="247"/>
      <c r="AC32" s="247"/>
      <c r="AD32" s="247"/>
      <c r="AE32" s="247"/>
      <c r="AF32" s="247"/>
      <c r="AG32" s="247"/>
      <c r="AH32" s="247"/>
      <c r="AI32" s="247"/>
      <c r="AJ32" s="247"/>
      <c r="AK32" s="247"/>
      <c r="AL32" s="247"/>
      <c r="AM32" s="247"/>
      <c r="AN32" s="247"/>
      <c r="AO32" s="247"/>
      <c r="AP32" s="16">
        <f>AP8/$AP8-1</f>
        <v>0</v>
      </c>
      <c r="AQ32" s="16">
        <f t="shared" ref="AQ32:AS32" si="52">AQ8/$AP8-1</f>
        <v>7.4079922757466443E-2</v>
      </c>
      <c r="AR32" s="16">
        <f t="shared" si="52"/>
        <v>-0.1994957294256845</v>
      </c>
      <c r="AS32" s="16">
        <f t="shared" si="52"/>
        <v>-0.13147312963322766</v>
      </c>
      <c r="AT32" s="16">
        <f t="shared" ref="AT32:BA32" si="53">AT8/$AP8-1</f>
        <v>-0.10503912460070353</v>
      </c>
      <c r="AU32" s="16">
        <f t="shared" si="53"/>
        <v>-0.28640386310604382</v>
      </c>
      <c r="AV32" s="16">
        <f t="shared" si="53"/>
        <v>-0.39264266093949884</v>
      </c>
      <c r="AW32" s="16">
        <f t="shared" si="53"/>
        <v>-0.45307129867193019</v>
      </c>
      <c r="AX32" s="16">
        <f t="shared" si="53"/>
        <v>-0.44711653037874088</v>
      </c>
      <c r="AY32" s="16">
        <f t="shared" si="53"/>
        <v>-0.45124292145074663</v>
      </c>
      <c r="AZ32" s="16">
        <f t="shared" si="53"/>
        <v>-0.59010477777292014</v>
      </c>
      <c r="BA32" s="16">
        <f t="shared" si="53"/>
        <v>-0.622492391447525</v>
      </c>
      <c r="BB32" s="16">
        <f t="shared" ref="BB32:BE32" si="54">BB8/$AP8-1</f>
        <v>-0.65311945394114246</v>
      </c>
      <c r="BC32" s="16">
        <f t="shared" si="54"/>
        <v>-1</v>
      </c>
      <c r="BD32" s="16">
        <f t="shared" si="54"/>
        <v>-1</v>
      </c>
      <c r="BE32" s="16">
        <f t="shared" si="54"/>
        <v>-1</v>
      </c>
      <c r="BF32" s="1166"/>
    </row>
    <row r="33" spans="23:58" ht="15" thickTop="1">
      <c r="W33" s="716" t="s">
        <v>61</v>
      </c>
      <c r="Y33" s="716" t="s">
        <v>854</v>
      </c>
      <c r="Z33" s="20"/>
      <c r="AA33" s="248"/>
      <c r="AB33" s="248"/>
      <c r="AC33" s="248"/>
      <c r="AD33" s="248"/>
      <c r="AE33" s="248"/>
      <c r="AF33" s="248"/>
      <c r="AG33" s="248"/>
      <c r="AH33" s="248"/>
      <c r="AI33" s="248"/>
      <c r="AJ33" s="248"/>
      <c r="AK33" s="248"/>
      <c r="AL33" s="248"/>
      <c r="AM33" s="248"/>
      <c r="AN33" s="248"/>
      <c r="AO33" s="248"/>
      <c r="AP33" s="17">
        <f>AP9/$AP9-1</f>
        <v>0</v>
      </c>
      <c r="AQ33" s="1753">
        <f t="shared" ref="AQ33:AS33" si="55">AQ9/$AP9-1</f>
        <v>-4.4106822695282322E-3</v>
      </c>
      <c r="AR33" s="17">
        <f t="shared" si="55"/>
        <v>-2.9157783973027485E-2</v>
      </c>
      <c r="AS33" s="17">
        <f t="shared" si="55"/>
        <v>-6.092199094774009E-2</v>
      </c>
      <c r="AT33" s="17">
        <f t="shared" ref="AT33:BA33" si="56">AT9/$AP9-1</f>
        <v>-8.6988341507086453E-2</v>
      </c>
      <c r="AU33" s="17">
        <f t="shared" si="56"/>
        <v>-0.11048878884742341</v>
      </c>
      <c r="AV33" s="17">
        <f t="shared" si="56"/>
        <v>-0.12705736947406998</v>
      </c>
      <c r="AW33" s="17">
        <f t="shared" si="56"/>
        <v>-0.14040580873885922</v>
      </c>
      <c r="AX33" s="17">
        <f t="shared" si="56"/>
        <v>-0.13815688654732428</v>
      </c>
      <c r="AY33" s="17">
        <f t="shared" si="56"/>
        <v>-0.15359344464201463</v>
      </c>
      <c r="AZ33" s="17">
        <f t="shared" si="56"/>
        <v>-0.16943637984069215</v>
      </c>
      <c r="BA33" s="17">
        <f t="shared" si="56"/>
        <v>-0.19112716316756651</v>
      </c>
      <c r="BB33" s="17">
        <f t="shared" ref="BB33:BE33" si="57">BB9/$AP9-1</f>
        <v>-0.18316332575623617</v>
      </c>
      <c r="BC33" s="17">
        <f t="shared" si="57"/>
        <v>-1</v>
      </c>
      <c r="BD33" s="17">
        <f t="shared" si="57"/>
        <v>-1</v>
      </c>
      <c r="BE33" s="17">
        <f t="shared" si="57"/>
        <v>-1</v>
      </c>
      <c r="BF33" s="1166"/>
    </row>
    <row r="34" spans="23:58">
      <c r="Y34" s="84"/>
    </row>
    <row r="35" spans="23:58">
      <c r="W35" s="206" t="s">
        <v>291</v>
      </c>
      <c r="Y35" s="1" t="s">
        <v>1072</v>
      </c>
    </row>
    <row r="36" spans="23:58">
      <c r="W36" s="10"/>
      <c r="Y36" s="10"/>
      <c r="Z36" s="205"/>
      <c r="AA36" s="10">
        <v>1990</v>
      </c>
      <c r="AB36" s="10">
        <f t="shared" ref="AB36:AZ36" si="58">AA36+1</f>
        <v>1991</v>
      </c>
      <c r="AC36" s="10">
        <f t="shared" si="58"/>
        <v>1992</v>
      </c>
      <c r="AD36" s="10">
        <f t="shared" si="58"/>
        <v>1993</v>
      </c>
      <c r="AE36" s="10">
        <f t="shared" si="58"/>
        <v>1994</v>
      </c>
      <c r="AF36" s="10">
        <f t="shared" si="58"/>
        <v>1995</v>
      </c>
      <c r="AG36" s="10">
        <f t="shared" si="58"/>
        <v>1996</v>
      </c>
      <c r="AH36" s="10">
        <f t="shared" si="58"/>
        <v>1997</v>
      </c>
      <c r="AI36" s="10">
        <f t="shared" si="58"/>
        <v>1998</v>
      </c>
      <c r="AJ36" s="10">
        <f t="shared" si="58"/>
        <v>1999</v>
      </c>
      <c r="AK36" s="10">
        <f t="shared" si="58"/>
        <v>2000</v>
      </c>
      <c r="AL36" s="10">
        <f t="shared" si="58"/>
        <v>2001</v>
      </c>
      <c r="AM36" s="10">
        <f t="shared" si="58"/>
        <v>2002</v>
      </c>
      <c r="AN36" s="10">
        <f t="shared" si="58"/>
        <v>2003</v>
      </c>
      <c r="AO36" s="10">
        <f t="shared" si="58"/>
        <v>2004</v>
      </c>
      <c r="AP36" s="10">
        <f t="shared" si="58"/>
        <v>2005</v>
      </c>
      <c r="AQ36" s="10">
        <f t="shared" si="58"/>
        <v>2006</v>
      </c>
      <c r="AR36" s="10">
        <f t="shared" si="58"/>
        <v>2007</v>
      </c>
      <c r="AS36" s="10">
        <f t="shared" si="58"/>
        <v>2008</v>
      </c>
      <c r="AT36" s="10">
        <f t="shared" si="58"/>
        <v>2009</v>
      </c>
      <c r="AU36" s="10">
        <f t="shared" si="58"/>
        <v>2010</v>
      </c>
      <c r="AV36" s="10">
        <f t="shared" si="58"/>
        <v>2011</v>
      </c>
      <c r="AW36" s="10">
        <f t="shared" si="58"/>
        <v>2012</v>
      </c>
      <c r="AX36" s="10">
        <f t="shared" si="58"/>
        <v>2013</v>
      </c>
      <c r="AY36" s="10">
        <f t="shared" si="58"/>
        <v>2014</v>
      </c>
      <c r="AZ36" s="10">
        <f t="shared" si="58"/>
        <v>2015</v>
      </c>
      <c r="BA36" s="10">
        <f>AZ36+1</f>
        <v>2016</v>
      </c>
      <c r="BB36" s="10">
        <f>BA36+1</f>
        <v>2017</v>
      </c>
      <c r="BC36" s="10">
        <f>BB36+1</f>
        <v>2018</v>
      </c>
      <c r="BD36" s="10">
        <f>BC36+1</f>
        <v>2019</v>
      </c>
      <c r="BE36" s="10">
        <f>BD36+1</f>
        <v>2020</v>
      </c>
      <c r="BF36" s="1592"/>
    </row>
    <row r="37" spans="23:58">
      <c r="W37" s="714" t="s">
        <v>318</v>
      </c>
      <c r="Y37" s="714" t="s">
        <v>851</v>
      </c>
      <c r="Z37" s="8"/>
      <c r="AA37" s="240"/>
      <c r="AB37" s="240"/>
      <c r="AC37" s="240"/>
      <c r="AD37" s="240"/>
      <c r="AE37" s="240"/>
      <c r="AF37" s="240"/>
      <c r="AG37" s="240"/>
      <c r="AH37" s="240"/>
      <c r="AI37" s="240"/>
      <c r="AJ37" s="240"/>
      <c r="AK37" s="240"/>
      <c r="AL37" s="240"/>
      <c r="AM37" s="240"/>
      <c r="AN37" s="240"/>
      <c r="AO37" s="240"/>
      <c r="AP37" s="240"/>
      <c r="AQ37" s="240"/>
      <c r="AR37" s="240"/>
      <c r="AS37" s="240"/>
      <c r="AT37" s="240"/>
      <c r="AU37" s="240"/>
      <c r="AV37" s="240"/>
      <c r="AW37" s="240"/>
      <c r="AX37" s="15">
        <f t="shared" ref="AX37:BA41" si="59">AX5/$AX5-1</f>
        <v>0</v>
      </c>
      <c r="AY37" s="15">
        <f t="shared" si="59"/>
        <v>-1.2168996603645565E-2</v>
      </c>
      <c r="AZ37" s="15">
        <f t="shared" si="59"/>
        <v>-1.3365962682418742E-2</v>
      </c>
      <c r="BA37" s="15">
        <f t="shared" si="59"/>
        <v>-1.7113031153993208E-2</v>
      </c>
      <c r="BB37" s="15">
        <f t="shared" ref="BB37:BE37" si="60">BB5/$AX5-1</f>
        <v>-1.4626005968819245E-2</v>
      </c>
      <c r="BC37" s="15">
        <f t="shared" si="60"/>
        <v>-1</v>
      </c>
      <c r="BD37" s="15">
        <f t="shared" si="60"/>
        <v>-1</v>
      </c>
      <c r="BE37" s="15">
        <f t="shared" si="60"/>
        <v>-1</v>
      </c>
      <c r="BF37" s="1166"/>
    </row>
    <row r="38" spans="23:58">
      <c r="W38" s="714" t="s">
        <v>319</v>
      </c>
      <c r="Y38" s="714" t="s">
        <v>855</v>
      </c>
      <c r="Z38" s="8"/>
      <c r="AA38" s="240"/>
      <c r="AB38" s="240"/>
      <c r="AC38" s="240"/>
      <c r="AD38" s="240"/>
      <c r="AE38" s="240"/>
      <c r="AF38" s="240"/>
      <c r="AG38" s="240"/>
      <c r="AH38" s="240"/>
      <c r="AI38" s="240"/>
      <c r="AJ38" s="240"/>
      <c r="AK38" s="240"/>
      <c r="AL38" s="240"/>
      <c r="AM38" s="240"/>
      <c r="AN38" s="240"/>
      <c r="AO38" s="240"/>
      <c r="AP38" s="240"/>
      <c r="AQ38" s="240"/>
      <c r="AR38" s="240"/>
      <c r="AS38" s="240"/>
      <c r="AT38" s="240"/>
      <c r="AU38" s="240"/>
      <c r="AV38" s="240"/>
      <c r="AW38" s="240"/>
      <c r="AX38" s="15">
        <f t="shared" si="59"/>
        <v>0</v>
      </c>
      <c r="AY38" s="15">
        <f t="shared" si="59"/>
        <v>-1.7043730320588146E-2</v>
      </c>
      <c r="AZ38" s="15">
        <f t="shared" si="59"/>
        <v>-2.1254638603462772E-2</v>
      </c>
      <c r="BA38" s="15">
        <f t="shared" si="59"/>
        <v>-6.4014228853611743E-2</v>
      </c>
      <c r="BB38" s="15">
        <f t="shared" ref="BB38:BE38" si="61">BB6/$AX6-1</f>
        <v>-3.9284620627621947E-2</v>
      </c>
      <c r="BC38" s="15">
        <f t="shared" si="61"/>
        <v>-1</v>
      </c>
      <c r="BD38" s="15">
        <f t="shared" si="61"/>
        <v>-1</v>
      </c>
      <c r="BE38" s="15">
        <f t="shared" si="61"/>
        <v>-1</v>
      </c>
      <c r="BF38" s="1166"/>
    </row>
    <row r="39" spans="23:58">
      <c r="W39" s="714" t="s">
        <v>320</v>
      </c>
      <c r="Y39" s="714" t="s">
        <v>853</v>
      </c>
      <c r="Z39" s="8"/>
      <c r="AA39" s="240"/>
      <c r="AB39" s="240"/>
      <c r="AC39" s="240"/>
      <c r="AD39" s="240"/>
      <c r="AE39" s="240"/>
      <c r="AF39" s="240"/>
      <c r="AG39" s="240"/>
      <c r="AH39" s="240"/>
      <c r="AI39" s="240"/>
      <c r="AJ39" s="240"/>
      <c r="AK39" s="240"/>
      <c r="AL39" s="240"/>
      <c r="AM39" s="240"/>
      <c r="AN39" s="240"/>
      <c r="AO39" s="240"/>
      <c r="AP39" s="240"/>
      <c r="AQ39" s="240"/>
      <c r="AR39" s="240"/>
      <c r="AS39" s="240"/>
      <c r="AT39" s="240"/>
      <c r="AU39" s="240"/>
      <c r="AV39" s="240"/>
      <c r="AW39" s="240"/>
      <c r="AX39" s="15">
        <f t="shared" si="59"/>
        <v>0</v>
      </c>
      <c r="AY39" s="15">
        <f t="shared" si="59"/>
        <v>-3.5738017234294261E-2</v>
      </c>
      <c r="AZ39" s="15">
        <f t="shared" si="59"/>
        <v>-2.4851445861022503E-2</v>
      </c>
      <c r="BA39" s="15">
        <f t="shared" si="59"/>
        <v>-5.9382472180819268E-2</v>
      </c>
      <c r="BB39" s="15">
        <f t="shared" ref="BB39:BE39" si="62">BB7/$AX7-1</f>
        <v>-3.3220902598299351E-2</v>
      </c>
      <c r="BC39" s="15">
        <f t="shared" si="62"/>
        <v>-1</v>
      </c>
      <c r="BD39" s="15">
        <f t="shared" si="62"/>
        <v>-1</v>
      </c>
      <c r="BE39" s="15">
        <f t="shared" si="62"/>
        <v>-1</v>
      </c>
      <c r="BF39" s="1166"/>
    </row>
    <row r="40" spans="23:58" ht="15" thickBot="1">
      <c r="W40" s="1569" t="s">
        <v>1201</v>
      </c>
      <c r="Y40" s="715" t="s">
        <v>1423</v>
      </c>
      <c r="Z40" s="8"/>
      <c r="AA40" s="247"/>
      <c r="AB40" s="247"/>
      <c r="AC40" s="247"/>
      <c r="AD40" s="247"/>
      <c r="AE40" s="247"/>
      <c r="AF40" s="247"/>
      <c r="AG40" s="247"/>
      <c r="AH40" s="247"/>
      <c r="AI40" s="247"/>
      <c r="AJ40" s="247"/>
      <c r="AK40" s="247"/>
      <c r="AL40" s="247"/>
      <c r="AM40" s="247"/>
      <c r="AN40" s="247"/>
      <c r="AO40" s="247"/>
      <c r="AP40" s="247"/>
      <c r="AQ40" s="247"/>
      <c r="AR40" s="247"/>
      <c r="AS40" s="247"/>
      <c r="AT40" s="247"/>
      <c r="AU40" s="247"/>
      <c r="AV40" s="247"/>
      <c r="AW40" s="247"/>
      <c r="AX40" s="16">
        <f t="shared" si="59"/>
        <v>0</v>
      </c>
      <c r="AY40" s="1754">
        <f t="shared" si="59"/>
        <v>-7.4634010577897536E-3</v>
      </c>
      <c r="AZ40" s="16">
        <f t="shared" si="59"/>
        <v>-0.25862275732738094</v>
      </c>
      <c r="BA40" s="16">
        <f t="shared" si="59"/>
        <v>-0.31720221476131594</v>
      </c>
      <c r="BB40" s="16">
        <f t="shared" ref="BB40:BE40" si="63">BB8/$AX8-1</f>
        <v>-0.37259736432980972</v>
      </c>
      <c r="BC40" s="16">
        <f t="shared" si="63"/>
        <v>-1</v>
      </c>
      <c r="BD40" s="16">
        <f t="shared" si="63"/>
        <v>-1</v>
      </c>
      <c r="BE40" s="16">
        <f t="shared" si="63"/>
        <v>-1</v>
      </c>
      <c r="BF40" s="1166"/>
    </row>
    <row r="41" spans="23:58" ht="15" thickTop="1">
      <c r="W41" s="716" t="s">
        <v>61</v>
      </c>
      <c r="Y41" s="716" t="s">
        <v>856</v>
      </c>
      <c r="Z41" s="20"/>
      <c r="AA41" s="248"/>
      <c r="AB41" s="248"/>
      <c r="AC41" s="248"/>
      <c r="AD41" s="248"/>
      <c r="AE41" s="248"/>
      <c r="AF41" s="248"/>
      <c r="AG41" s="248"/>
      <c r="AH41" s="248"/>
      <c r="AI41" s="248"/>
      <c r="AJ41" s="248"/>
      <c r="AK41" s="248"/>
      <c r="AL41" s="248"/>
      <c r="AM41" s="248"/>
      <c r="AN41" s="248"/>
      <c r="AO41" s="248"/>
      <c r="AP41" s="248"/>
      <c r="AQ41" s="248"/>
      <c r="AR41" s="248"/>
      <c r="AS41" s="248"/>
      <c r="AT41" s="248"/>
      <c r="AU41" s="248"/>
      <c r="AV41" s="248"/>
      <c r="AW41" s="248"/>
      <c r="AX41" s="17">
        <f t="shared" si="59"/>
        <v>0</v>
      </c>
      <c r="AY41" s="17">
        <f t="shared" si="59"/>
        <v>-1.7911099890151716E-2</v>
      </c>
      <c r="AZ41" s="17">
        <f t="shared" si="59"/>
        <v>-3.6293720753951764E-2</v>
      </c>
      <c r="BA41" s="17">
        <f t="shared" si="59"/>
        <v>-6.1461623111467523E-2</v>
      </c>
      <c r="BB41" s="17">
        <f t="shared" ref="BB41:BE41" si="64">BB9/$AX9-1</f>
        <v>-5.2221150817820083E-2</v>
      </c>
      <c r="BC41" s="17">
        <f t="shared" si="64"/>
        <v>-1</v>
      </c>
      <c r="BD41" s="17">
        <f t="shared" si="64"/>
        <v>-1</v>
      </c>
      <c r="BE41" s="17">
        <f t="shared" si="64"/>
        <v>-1</v>
      </c>
      <c r="BF41" s="1166"/>
    </row>
    <row r="43" spans="23:58">
      <c r="W43" s="206" t="s">
        <v>99</v>
      </c>
      <c r="Y43" s="9" t="s">
        <v>1064</v>
      </c>
    </row>
    <row r="44" spans="23:58">
      <c r="W44" s="10"/>
      <c r="Y44" s="10"/>
      <c r="Z44" s="205"/>
      <c r="AA44" s="10">
        <v>1990</v>
      </c>
      <c r="AB44" s="10">
        <f t="shared" ref="AB44:AP44" si="65">AA44+1</f>
        <v>1991</v>
      </c>
      <c r="AC44" s="10">
        <f t="shared" si="65"/>
        <v>1992</v>
      </c>
      <c r="AD44" s="10">
        <f t="shared" si="65"/>
        <v>1993</v>
      </c>
      <c r="AE44" s="10">
        <f t="shared" si="65"/>
        <v>1994</v>
      </c>
      <c r="AF44" s="10">
        <f t="shared" si="65"/>
        <v>1995</v>
      </c>
      <c r="AG44" s="10">
        <f t="shared" si="65"/>
        <v>1996</v>
      </c>
      <c r="AH44" s="10">
        <f t="shared" si="65"/>
        <v>1997</v>
      </c>
      <c r="AI44" s="10">
        <f t="shared" si="65"/>
        <v>1998</v>
      </c>
      <c r="AJ44" s="10">
        <f t="shared" si="65"/>
        <v>1999</v>
      </c>
      <c r="AK44" s="10">
        <f t="shared" si="65"/>
        <v>2000</v>
      </c>
      <c r="AL44" s="10">
        <f t="shared" si="65"/>
        <v>2001</v>
      </c>
      <c r="AM44" s="10">
        <f t="shared" si="65"/>
        <v>2002</v>
      </c>
      <c r="AN44" s="10">
        <f t="shared" si="65"/>
        <v>2003</v>
      </c>
      <c r="AO44" s="10">
        <f t="shared" si="65"/>
        <v>2004</v>
      </c>
      <c r="AP44" s="10">
        <f t="shared" si="65"/>
        <v>2005</v>
      </c>
      <c r="AQ44" s="10">
        <f t="shared" ref="AQ44:AZ44" si="66">AP44+1</f>
        <v>2006</v>
      </c>
      <c r="AR44" s="10">
        <f t="shared" si="66"/>
        <v>2007</v>
      </c>
      <c r="AS44" s="10">
        <f t="shared" si="66"/>
        <v>2008</v>
      </c>
      <c r="AT44" s="10">
        <f t="shared" si="66"/>
        <v>2009</v>
      </c>
      <c r="AU44" s="10">
        <f t="shared" si="66"/>
        <v>2010</v>
      </c>
      <c r="AV44" s="10">
        <f t="shared" si="66"/>
        <v>2011</v>
      </c>
      <c r="AW44" s="10">
        <f t="shared" si="66"/>
        <v>2012</v>
      </c>
      <c r="AX44" s="10">
        <f t="shared" si="66"/>
        <v>2013</v>
      </c>
      <c r="AY44" s="10">
        <f t="shared" si="66"/>
        <v>2014</v>
      </c>
      <c r="AZ44" s="10">
        <f t="shared" si="66"/>
        <v>2015</v>
      </c>
      <c r="BA44" s="10">
        <f>AZ44+1</f>
        <v>2016</v>
      </c>
      <c r="BB44" s="10">
        <f>BA44+1</f>
        <v>2017</v>
      </c>
      <c r="BC44" s="10">
        <f>BB44+1</f>
        <v>2018</v>
      </c>
      <c r="BD44" s="10">
        <f>BC44+1</f>
        <v>2019</v>
      </c>
      <c r="BE44" s="10">
        <f>BD44+1</f>
        <v>2020</v>
      </c>
      <c r="BF44" s="1592"/>
    </row>
    <row r="45" spans="23:58">
      <c r="W45" s="714" t="s">
        <v>318</v>
      </c>
      <c r="Y45" s="714" t="s">
        <v>851</v>
      </c>
      <c r="Z45" s="8"/>
      <c r="AA45" s="8"/>
      <c r="AB45" s="15">
        <f t="shared" ref="AB45:AY45" si="67">AB5/AA5-1</f>
        <v>-1.0456186730258055E-2</v>
      </c>
      <c r="AC45" s="1746">
        <f t="shared" si="67"/>
        <v>-3.9261690167996521E-3</v>
      </c>
      <c r="AD45" s="1746">
        <f t="shared" si="67"/>
        <v>1.6217592995808605E-3</v>
      </c>
      <c r="AE45" s="15">
        <f t="shared" si="67"/>
        <v>-1.7596385988354668E-2</v>
      </c>
      <c r="AF45" s="15">
        <f t="shared" si="67"/>
        <v>-3.2449584401173959E-2</v>
      </c>
      <c r="AG45" s="15">
        <f t="shared" si="67"/>
        <v>-1.4705601745324204E-2</v>
      </c>
      <c r="AH45" s="15">
        <f t="shared" si="67"/>
        <v>-1.0161661206798955E-2</v>
      </c>
      <c r="AI45" s="15">
        <f t="shared" si="67"/>
        <v>-1.2336133406639638E-2</v>
      </c>
      <c r="AJ45" s="1746">
        <f t="shared" si="67"/>
        <v>-6.0944346335456423E-3</v>
      </c>
      <c r="AK45" s="1746">
        <f t="shared" si="67"/>
        <v>4.7555428328520666E-3</v>
      </c>
      <c r="AL45" s="15">
        <f t="shared" si="67"/>
        <v>-1.5916368580143558E-2</v>
      </c>
      <c r="AM45" s="1746">
        <f t="shared" si="67"/>
        <v>2.4005164175622262E-3</v>
      </c>
      <c r="AN45" s="1746">
        <f t="shared" si="67"/>
        <v>8.2002674810666143E-4</v>
      </c>
      <c r="AO45" s="1746">
        <f t="shared" si="67"/>
        <v>-9.7679943952708737E-3</v>
      </c>
      <c r="AP45" s="1746">
        <f t="shared" si="67"/>
        <v>2.5721709685651017E-3</v>
      </c>
      <c r="AQ45" s="1746">
        <f t="shared" si="67"/>
        <v>4.9267527657346211E-3</v>
      </c>
      <c r="AR45" s="15">
        <f t="shared" si="67"/>
        <v>3.9971452129046847E-2</v>
      </c>
      <c r="AS45" s="15">
        <f t="shared" si="67"/>
        <v>-6.3985100243708404E-2</v>
      </c>
      <c r="AT45" s="15">
        <f t="shared" si="67"/>
        <v>-2.4267772184263459E-2</v>
      </c>
      <c r="AU45" s="15">
        <f t="shared" si="67"/>
        <v>2.2279993727949643E-2</v>
      </c>
      <c r="AV45" s="15">
        <f t="shared" si="67"/>
        <v>-1.6542255960643404E-2</v>
      </c>
      <c r="AW45" s="1746">
        <f t="shared" si="67"/>
        <v>-7.9627265516645229E-3</v>
      </c>
      <c r="AX45" s="1746">
        <f t="shared" si="67"/>
        <v>-1.3302378391752967E-3</v>
      </c>
      <c r="AY45" s="15">
        <f t="shared" si="67"/>
        <v>-1.2168996603645565E-2</v>
      </c>
      <c r="AZ45" s="1746">
        <f>AZ5/AY5-1</f>
        <v>-1.2117113905695254E-3</v>
      </c>
      <c r="BA45" s="1746">
        <f>BA5/AZ5-1</f>
        <v>-3.7978301273305926E-3</v>
      </c>
      <c r="BB45" s="1746">
        <f t="shared" ref="BB45:BD49" si="68">BB5/BA5-1</f>
        <v>2.5303267456011636E-3</v>
      </c>
      <c r="BC45" s="15">
        <f t="shared" si="68"/>
        <v>-1</v>
      </c>
      <c r="BD45" s="15" t="e">
        <f t="shared" si="68"/>
        <v>#DIV/0!</v>
      </c>
      <c r="BE45" s="15" t="e">
        <f t="shared" ref="BE45:BE49" si="69">BE5/BD5-1</f>
        <v>#DIV/0!</v>
      </c>
      <c r="BF45" s="1166"/>
    </row>
    <row r="46" spans="23:58">
      <c r="W46" s="714" t="s">
        <v>319</v>
      </c>
      <c r="Y46" s="714" t="s">
        <v>852</v>
      </c>
      <c r="Z46" s="8"/>
      <c r="AA46" s="8"/>
      <c r="AB46" s="15">
        <f t="shared" ref="AB46:AZ46" si="70">AB6/AA6-1</f>
        <v>3.9810866540933354E-2</v>
      </c>
      <c r="AC46" s="15">
        <f t="shared" si="70"/>
        <v>1.8382054839433559E-2</v>
      </c>
      <c r="AD46" s="15">
        <f t="shared" si="70"/>
        <v>1.8444662420102009E-2</v>
      </c>
      <c r="AE46" s="15">
        <f t="shared" si="70"/>
        <v>3.653675389161215E-2</v>
      </c>
      <c r="AF46" s="15">
        <f t="shared" si="70"/>
        <v>8.246420658981557E-2</v>
      </c>
      <c r="AG46" s="15">
        <f t="shared" si="70"/>
        <v>2.369272523716659E-2</v>
      </c>
      <c r="AH46" s="15">
        <f t="shared" si="70"/>
        <v>2.4706015020405259E-2</v>
      </c>
      <c r="AI46" s="15">
        <f t="shared" si="70"/>
        <v>-2.1200363548274037E-2</v>
      </c>
      <c r="AJ46" s="15">
        <f t="shared" si="70"/>
        <v>1.5830650335786345E-2</v>
      </c>
      <c r="AK46" s="1746">
        <f t="shared" si="70"/>
        <v>3.0609370093359622E-4</v>
      </c>
      <c r="AL46" s="1752">
        <f t="shared" si="70"/>
        <v>8.3333219157433192E-5</v>
      </c>
      <c r="AM46" s="15">
        <f t="shared" si="70"/>
        <v>-2.3598401114855894E-2</v>
      </c>
      <c r="AN46" s="15">
        <f t="shared" si="70"/>
        <v>-3.2764493431830632E-2</v>
      </c>
      <c r="AO46" s="15">
        <f t="shared" si="70"/>
        <v>-3.0463772652303489E-2</v>
      </c>
      <c r="AP46" s="1746">
        <f t="shared" si="70"/>
        <v>-1.3709563157461302E-3</v>
      </c>
      <c r="AQ46" s="15">
        <f t="shared" si="70"/>
        <v>-3.2208896401984766E-2</v>
      </c>
      <c r="AR46" s="1746">
        <f t="shared" si="70"/>
        <v>-3.2139613907793407E-3</v>
      </c>
      <c r="AS46" s="15">
        <f t="shared" si="70"/>
        <v>-4.1465368862204643E-2</v>
      </c>
      <c r="AT46" s="15">
        <f t="shared" si="70"/>
        <v>-4.3987966439094195E-2</v>
      </c>
      <c r="AU46" s="15">
        <f t="shared" si="70"/>
        <v>-2.9068394744043213E-2</v>
      </c>
      <c r="AV46" s="1746">
        <f t="shared" si="70"/>
        <v>2.8953212592268684E-3</v>
      </c>
      <c r="AW46" s="1746">
        <f t="shared" si="70"/>
        <v>-6.1897274822639847E-3</v>
      </c>
      <c r="AX46" s="1746">
        <f t="shared" si="70"/>
        <v>7.4437897321395496E-3</v>
      </c>
      <c r="AY46" s="15">
        <f t="shared" si="70"/>
        <v>-1.7043730320588146E-2</v>
      </c>
      <c r="AZ46" s="1746">
        <f t="shared" si="70"/>
        <v>-4.2839222992575587E-3</v>
      </c>
      <c r="BA46" s="15">
        <f>BA6/AZ6-1</f>
        <v>-4.368816643905904E-2</v>
      </c>
      <c r="BB46" s="15">
        <f t="shared" si="68"/>
        <v>2.6420923253674067E-2</v>
      </c>
      <c r="BC46" s="15">
        <f t="shared" si="68"/>
        <v>-1</v>
      </c>
      <c r="BD46" s="15" t="e">
        <f t="shared" ref="BD46" si="71">BD6/BC6-1</f>
        <v>#DIV/0!</v>
      </c>
      <c r="BE46" s="15" t="e">
        <f t="shared" si="69"/>
        <v>#DIV/0!</v>
      </c>
      <c r="BF46" s="1166"/>
    </row>
    <row r="47" spans="23:58">
      <c r="W47" s="714" t="s">
        <v>320</v>
      </c>
      <c r="Y47" s="714" t="s">
        <v>853</v>
      </c>
      <c r="Z47" s="8"/>
      <c r="AA47" s="8"/>
      <c r="AB47" s="15">
        <f t="shared" ref="AB47:AZ47" si="72">AB7/AA7-1</f>
        <v>1.6719985185589703E-2</v>
      </c>
      <c r="AC47" s="15">
        <f t="shared" si="72"/>
        <v>3.2157431048876362E-2</v>
      </c>
      <c r="AD47" s="1752">
        <f t="shared" si="72"/>
        <v>-1.1422473439992586E-5</v>
      </c>
      <c r="AE47" s="15">
        <f t="shared" si="72"/>
        <v>3.040517282434485E-2</v>
      </c>
      <c r="AF47" s="15">
        <f t="shared" si="72"/>
        <v>4.2529903643357736E-2</v>
      </c>
      <c r="AG47" s="15">
        <f t="shared" si="72"/>
        <v>2.2757290629320748E-2</v>
      </c>
      <c r="AH47" s="15">
        <f t="shared" si="72"/>
        <v>2.1369116851435388E-2</v>
      </c>
      <c r="AI47" s="1746">
        <f t="shared" si="72"/>
        <v>2.3059257231894392E-4</v>
      </c>
      <c r="AJ47" s="1746">
        <f t="shared" si="72"/>
        <v>2.2818877466312948E-4</v>
      </c>
      <c r="AK47" s="1746">
        <f t="shared" si="72"/>
        <v>-7.1667916714766022E-3</v>
      </c>
      <c r="AL47" s="15">
        <f t="shared" si="72"/>
        <v>-1.2035523228860034E-2</v>
      </c>
      <c r="AM47" s="15">
        <f t="shared" si="72"/>
        <v>-4.6530706771895858E-2</v>
      </c>
      <c r="AN47" s="15">
        <f t="shared" si="72"/>
        <v>1.2397882999454435E-2</v>
      </c>
      <c r="AO47" s="1746">
        <f t="shared" si="72"/>
        <v>2.0489214941530332E-3</v>
      </c>
      <c r="AP47" s="15">
        <f t="shared" si="72"/>
        <v>1.401788507463575E-2</v>
      </c>
      <c r="AQ47" s="15">
        <f t="shared" si="72"/>
        <v>-2.9212651580628135E-2</v>
      </c>
      <c r="AR47" s="15">
        <f t="shared" si="72"/>
        <v>-4.0965306178443517E-2</v>
      </c>
      <c r="AS47" s="1746">
        <f t="shared" si="72"/>
        <v>-8.7809263547387051E-3</v>
      </c>
      <c r="AT47" s="15">
        <f t="shared" si="72"/>
        <v>-4.3935905281497045E-2</v>
      </c>
      <c r="AU47" s="15">
        <f t="shared" si="72"/>
        <v>-1.9539011141051832E-2</v>
      </c>
      <c r="AV47" s="1746">
        <f t="shared" si="72"/>
        <v>9.0658266410856836E-3</v>
      </c>
      <c r="AW47" s="1746">
        <f t="shared" si="72"/>
        <v>-9.92960702553769E-3</v>
      </c>
      <c r="AX47" s="1746">
        <f t="shared" si="72"/>
        <v>1.3607726947477694E-3</v>
      </c>
      <c r="AY47" s="15">
        <f t="shared" si="72"/>
        <v>-3.5738017234294261E-2</v>
      </c>
      <c r="AZ47" s="15">
        <f t="shared" si="72"/>
        <v>1.1290055573949687E-2</v>
      </c>
      <c r="BA47" s="15">
        <f>BA7/AZ7-1</f>
        <v>-3.5411041910723529E-2</v>
      </c>
      <c r="BB47" s="15">
        <f t="shared" si="68"/>
        <v>2.7813185283901198E-2</v>
      </c>
      <c r="BC47" s="15">
        <f t="shared" si="68"/>
        <v>-1</v>
      </c>
      <c r="BD47" s="15" t="e">
        <f t="shared" ref="BD47" si="73">BD7/BC7-1</f>
        <v>#DIV/0!</v>
      </c>
      <c r="BE47" s="15" t="e">
        <f t="shared" si="69"/>
        <v>#DIV/0!</v>
      </c>
      <c r="BF47" s="1166"/>
    </row>
    <row r="48" spans="23:58" ht="15" thickBot="1">
      <c r="W48" s="1569" t="s">
        <v>1201</v>
      </c>
      <c r="Y48" s="715" t="s">
        <v>1423</v>
      </c>
      <c r="Z48" s="19"/>
      <c r="AA48" s="19"/>
      <c r="AB48" s="16">
        <f t="shared" ref="AB48:AZ48" si="74">AB8/AA8-1</f>
        <v>-4.8183382339202385E-2</v>
      </c>
      <c r="AC48" s="1754">
        <f t="shared" si="74"/>
        <v>-3.6334855814227351E-3</v>
      </c>
      <c r="AD48" s="16">
        <f t="shared" si="74"/>
        <v>-2.8484594007519681E-2</v>
      </c>
      <c r="AE48" s="16">
        <f t="shared" si="74"/>
        <v>0.11800273752218571</v>
      </c>
      <c r="AF48" s="1754">
        <f t="shared" si="74"/>
        <v>-9.2653068250856396E-3</v>
      </c>
      <c r="AG48" s="16">
        <f t="shared" si="74"/>
        <v>9.9197189414726106E-2</v>
      </c>
      <c r="AH48" s="16">
        <f t="shared" si="74"/>
        <v>5.4305549884818172E-2</v>
      </c>
      <c r="AI48" s="16">
        <f t="shared" si="74"/>
        <v>-0.11030208511895334</v>
      </c>
      <c r="AJ48" s="16">
        <f t="shared" si="74"/>
        <v>-0.59546347464180549</v>
      </c>
      <c r="AK48" s="16">
        <f t="shared" si="74"/>
        <v>0.59289223910049871</v>
      </c>
      <c r="AL48" s="16">
        <f t="shared" si="74"/>
        <v>-0.50025631650692182</v>
      </c>
      <c r="AM48" s="16">
        <f t="shared" si="74"/>
        <v>-4.0483974728554806E-2</v>
      </c>
      <c r="AN48" s="16">
        <f t="shared" si="74"/>
        <v>1.4088263000453072E-2</v>
      </c>
      <c r="AO48" s="16">
        <f t="shared" si="74"/>
        <v>4.7677706740626435E-2</v>
      </c>
      <c r="AP48" s="16">
        <f t="shared" si="74"/>
        <v>-0.14528068965870167</v>
      </c>
      <c r="AQ48" s="16">
        <f t="shared" si="74"/>
        <v>7.4079922757466443E-2</v>
      </c>
      <c r="AR48" s="16">
        <f t="shared" si="74"/>
        <v>-0.25470697886317906</v>
      </c>
      <c r="AS48" s="16">
        <f t="shared" si="74"/>
        <v>8.4974686947834277E-2</v>
      </c>
      <c r="AT48" s="16">
        <f t="shared" si="74"/>
        <v>3.0435448728674652E-2</v>
      </c>
      <c r="AU48" s="16">
        <f t="shared" si="74"/>
        <v>-0.20265102474387209</v>
      </c>
      <c r="AV48" s="16">
        <f t="shared" si="74"/>
        <v>-0.14887804507445457</v>
      </c>
      <c r="AW48" s="16">
        <f t="shared" si="74"/>
        <v>-9.9494373157499205E-2</v>
      </c>
      <c r="AX48" s="16">
        <f t="shared" si="74"/>
        <v>1.0887650033230667E-2</v>
      </c>
      <c r="AY48" s="1754">
        <f t="shared" si="74"/>
        <v>-7.4634010577897536E-3</v>
      </c>
      <c r="AZ48" s="16">
        <f t="shared" si="74"/>
        <v>-0.2530479546419373</v>
      </c>
      <c r="BA48" s="16">
        <f>BA8/AZ8-1</f>
        <v>-7.9014372255020504E-2</v>
      </c>
      <c r="BB48" s="16">
        <f t="shared" si="68"/>
        <v>-8.1129656197009292E-2</v>
      </c>
      <c r="BC48" s="16">
        <f t="shared" si="68"/>
        <v>-1</v>
      </c>
      <c r="BD48" s="16" t="e">
        <f t="shared" ref="BD48" si="75">BD8/BC8-1</f>
        <v>#DIV/0!</v>
      </c>
      <c r="BE48" s="16" t="e">
        <f t="shared" si="69"/>
        <v>#DIV/0!</v>
      </c>
      <c r="BF48" s="1166"/>
    </row>
    <row r="49" spans="23:58" ht="15" thickTop="1">
      <c r="W49" s="716" t="s">
        <v>61</v>
      </c>
      <c r="Y49" s="716" t="s">
        <v>856</v>
      </c>
      <c r="Z49" s="1355"/>
      <c r="AA49" s="1355"/>
      <c r="AB49" s="1798">
        <f t="shared" ref="AB49:AZ49" si="76">AB9/AA9-1</f>
        <v>-8.6389453437339947E-3</v>
      </c>
      <c r="AC49" s="1798">
        <f t="shared" si="76"/>
        <v>5.8442430567440251E-3</v>
      </c>
      <c r="AD49" s="1798">
        <f t="shared" si="76"/>
        <v>-4.0493841107177575E-3</v>
      </c>
      <c r="AE49" s="695">
        <f t="shared" si="76"/>
        <v>4.0119792452581571E-2</v>
      </c>
      <c r="AF49" s="1798">
        <f t="shared" si="76"/>
        <v>9.9075715695178257E-3</v>
      </c>
      <c r="AG49" s="695">
        <f t="shared" si="76"/>
        <v>3.4331134881601999E-2</v>
      </c>
      <c r="AH49" s="695">
        <f t="shared" si="76"/>
        <v>2.3210847518973177E-2</v>
      </c>
      <c r="AI49" s="695">
        <f t="shared" si="76"/>
        <v>-4.5197211598804743E-2</v>
      </c>
      <c r="AJ49" s="695">
        <f t="shared" si="76"/>
        <v>-0.18348089544805646</v>
      </c>
      <c r="AK49" s="695">
        <f t="shared" si="76"/>
        <v>9.1908342154025657E-2</v>
      </c>
      <c r="AL49" s="695">
        <f t="shared" si="76"/>
        <v>-0.11998742281752028</v>
      </c>
      <c r="AM49" s="695">
        <f t="shared" si="76"/>
        <v>-2.0273638105800629E-2</v>
      </c>
      <c r="AN49" s="1798">
        <f t="shared" si="76"/>
        <v>-5.3378218410568001E-3</v>
      </c>
      <c r="AO49" s="1798">
        <f t="shared" si="76"/>
        <v>-6.1708333966482565E-3</v>
      </c>
      <c r="AP49" s="695">
        <f t="shared" si="76"/>
        <v>-1.6214847703810986E-2</v>
      </c>
      <c r="AQ49" s="1798">
        <f t="shared" si="76"/>
        <v>-4.4106822695282322E-3</v>
      </c>
      <c r="AR49" s="695">
        <f t="shared" si="76"/>
        <v>-2.4856736872099439E-2</v>
      </c>
      <c r="AS49" s="695">
        <f t="shared" si="76"/>
        <v>-3.2718197097673429E-2</v>
      </c>
      <c r="AT49" s="695">
        <f t="shared" si="76"/>
        <v>-2.7757385763567455E-2</v>
      </c>
      <c r="AU49" s="695">
        <f t="shared" si="76"/>
        <v>-2.5739482208944175E-2</v>
      </c>
      <c r="AV49" s="695">
        <f t="shared" si="76"/>
        <v>-1.8626612479878624E-2</v>
      </c>
      <c r="AW49" s="695">
        <f t="shared" si="76"/>
        <v>-1.5291313309726884E-2</v>
      </c>
      <c r="AX49" s="1798">
        <f t="shared" si="76"/>
        <v>2.6162603405164297E-3</v>
      </c>
      <c r="AY49" s="695">
        <f t="shared" si="76"/>
        <v>-1.7911099890151716E-2</v>
      </c>
      <c r="AZ49" s="695">
        <f t="shared" si="76"/>
        <v>-1.8717878658178422E-2</v>
      </c>
      <c r="BA49" s="695">
        <f>BA9/AZ9-1</f>
        <v>-2.6115739722278986E-2</v>
      </c>
      <c r="BB49" s="1798">
        <f t="shared" si="68"/>
        <v>9.8455987748542473E-3</v>
      </c>
      <c r="BC49" s="695">
        <f t="shared" si="68"/>
        <v>-1</v>
      </c>
      <c r="BD49" s="695" t="e">
        <f t="shared" ref="BD49" si="77">BD9/BC9-1</f>
        <v>#DIV/0!</v>
      </c>
      <c r="BE49" s="695" t="e">
        <f t="shared" si="69"/>
        <v>#DIV/0!</v>
      </c>
      <c r="BF49" s="1166"/>
    </row>
  </sheetData>
  <mergeCells count="1">
    <mergeCell ref="W2:X2"/>
  </mergeCells>
  <phoneticPr fontId="9"/>
  <pageMargins left="0.78740157480314965" right="0.78740157480314965" top="0.98425196850393704" bottom="0.98425196850393704" header="0.51181102362204722" footer="0.51181102362204722"/>
  <pageSetup paperSize="9" scale="28"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9">
    <pageSetUpPr fitToPage="1"/>
  </sheetPr>
  <dimension ref="A1:BH146"/>
  <sheetViews>
    <sheetView topLeftCell="T1" zoomScale="80" zoomScaleNormal="80" workbookViewId="0">
      <pane xSplit="3" ySplit="4" topLeftCell="AM5" activePane="bottomRight" state="frozen"/>
      <selection activeCell="T1" sqref="T1"/>
      <selection pane="topRight" activeCell="W1" sqref="W1"/>
      <selection pane="bottomLeft" activeCell="T5" sqref="T5"/>
      <selection pane="bottomRight" activeCell="BH1" sqref="BH1"/>
    </sheetView>
  </sheetViews>
  <sheetFormatPr defaultRowHeight="14.25"/>
  <cols>
    <col min="1" max="1" width="1.625" style="203" customWidth="1"/>
    <col min="2" max="2" width="1.75" style="1" hidden="1" customWidth="1"/>
    <col min="3" max="19" width="1.625" style="1" hidden="1" customWidth="1"/>
    <col min="20" max="21" width="1.625" style="1" customWidth="1"/>
    <col min="22" max="22" width="27.75" style="1" customWidth="1"/>
    <col min="23" max="23" width="0.875" style="203" customWidth="1"/>
    <col min="24" max="24" width="1.625" style="1" customWidth="1"/>
    <col min="25" max="25" width="40.375" style="1" customWidth="1"/>
    <col min="26" max="26" width="10.625" style="1" hidden="1" customWidth="1"/>
    <col min="27" max="27" width="8.875" style="1" customWidth="1"/>
    <col min="28" max="45" width="8.75" style="1" bestFit="1" customWidth="1"/>
    <col min="46" max="47" width="8.75" style="1" customWidth="1"/>
    <col min="48" max="49" width="8.75" style="1" bestFit="1" customWidth="1"/>
    <col min="50" max="52" width="8.75" style="1" customWidth="1"/>
    <col min="53" max="54" width="8.625" style="1" customWidth="1"/>
    <col min="55" max="57" width="7.625" style="1" hidden="1" customWidth="1"/>
    <col min="58" max="58" width="26.125" style="1" hidden="1" customWidth="1"/>
    <col min="59" max="59" width="5.625" style="1" hidden="1" customWidth="1"/>
    <col min="60" max="16384" width="9" style="1"/>
  </cols>
  <sheetData>
    <row r="1" spans="1:59" ht="52.5" customHeight="1">
      <c r="U1" s="1882" t="s">
        <v>1066</v>
      </c>
      <c r="V1" s="1882"/>
      <c r="X1" s="1882" t="s">
        <v>1067</v>
      </c>
      <c r="Y1" s="1882"/>
      <c r="Z1" s="876"/>
      <c r="AA1" s="876"/>
    </row>
    <row r="2" spans="1:59" ht="14.25" customHeight="1">
      <c r="A2" s="722"/>
      <c r="U2" s="1557"/>
      <c r="W2" s="722"/>
      <c r="Z2" s="876"/>
      <c r="AA2" s="876"/>
    </row>
    <row r="3" spans="1:59" ht="18.75" customHeight="1" thickBot="1">
      <c r="U3" s="206" t="s">
        <v>1288</v>
      </c>
      <c r="X3" s="1" t="s">
        <v>1068</v>
      </c>
    </row>
    <row r="4" spans="1:59" ht="15" thickBot="1">
      <c r="U4" s="741" t="s">
        <v>100</v>
      </c>
      <c r="V4" s="21"/>
      <c r="X4" s="741" t="s">
        <v>719</v>
      </c>
      <c r="Y4" s="21"/>
      <c r="Z4" s="208"/>
      <c r="AA4" s="22">
        <v>1990</v>
      </c>
      <c r="AB4" s="22">
        <f t="shared" ref="AB4:BE4" si="0">AA4+1</f>
        <v>1991</v>
      </c>
      <c r="AC4" s="22">
        <f t="shared" si="0"/>
        <v>1992</v>
      </c>
      <c r="AD4" s="22">
        <f t="shared" si="0"/>
        <v>1993</v>
      </c>
      <c r="AE4" s="22">
        <f t="shared" si="0"/>
        <v>1994</v>
      </c>
      <c r="AF4" s="22">
        <f t="shared" si="0"/>
        <v>1995</v>
      </c>
      <c r="AG4" s="22">
        <f t="shared" si="0"/>
        <v>1996</v>
      </c>
      <c r="AH4" s="22">
        <f t="shared" si="0"/>
        <v>1997</v>
      </c>
      <c r="AI4" s="22">
        <f t="shared" si="0"/>
        <v>1998</v>
      </c>
      <c r="AJ4" s="22">
        <f t="shared" si="0"/>
        <v>1999</v>
      </c>
      <c r="AK4" s="22">
        <f t="shared" si="0"/>
        <v>2000</v>
      </c>
      <c r="AL4" s="83">
        <f t="shared" si="0"/>
        <v>2001</v>
      </c>
      <c r="AM4" s="83">
        <f t="shared" si="0"/>
        <v>2002</v>
      </c>
      <c r="AN4" s="83">
        <f t="shared" si="0"/>
        <v>2003</v>
      </c>
      <c r="AO4" s="22">
        <f t="shared" si="0"/>
        <v>2004</v>
      </c>
      <c r="AP4" s="22">
        <f t="shared" si="0"/>
        <v>2005</v>
      </c>
      <c r="AQ4" s="22">
        <f t="shared" si="0"/>
        <v>2006</v>
      </c>
      <c r="AR4" s="22">
        <f t="shared" si="0"/>
        <v>2007</v>
      </c>
      <c r="AS4" s="22">
        <f t="shared" si="0"/>
        <v>2008</v>
      </c>
      <c r="AT4" s="22">
        <f t="shared" si="0"/>
        <v>2009</v>
      </c>
      <c r="AU4" s="22">
        <f t="shared" si="0"/>
        <v>2010</v>
      </c>
      <c r="AV4" s="22">
        <f t="shared" si="0"/>
        <v>2011</v>
      </c>
      <c r="AW4" s="22">
        <f t="shared" si="0"/>
        <v>2012</v>
      </c>
      <c r="AX4" s="22">
        <f t="shared" si="0"/>
        <v>2013</v>
      </c>
      <c r="AY4" s="22">
        <f t="shared" si="0"/>
        <v>2014</v>
      </c>
      <c r="AZ4" s="22">
        <f t="shared" si="0"/>
        <v>2015</v>
      </c>
      <c r="BA4" s="83">
        <f t="shared" si="0"/>
        <v>2016</v>
      </c>
      <c r="BB4" s="23">
        <f t="shared" si="0"/>
        <v>2017</v>
      </c>
      <c r="BC4" s="21">
        <f t="shared" si="0"/>
        <v>2018</v>
      </c>
      <c r="BD4" s="22">
        <f t="shared" si="0"/>
        <v>2019</v>
      </c>
      <c r="BE4" s="22">
        <f t="shared" si="0"/>
        <v>2020</v>
      </c>
      <c r="BF4" s="22" t="s">
        <v>23</v>
      </c>
      <c r="BG4" s="23" t="s">
        <v>2</v>
      </c>
    </row>
    <row r="5" spans="1:59" ht="15" customHeight="1">
      <c r="U5" s="903" t="s">
        <v>293</v>
      </c>
      <c r="V5" s="879"/>
      <c r="X5" s="903" t="s">
        <v>857</v>
      </c>
      <c r="Y5" s="879"/>
      <c r="Z5" s="50"/>
      <c r="AA5" s="50">
        <f>SUM(AA6:AA10)</f>
        <v>6215.4147849667206</v>
      </c>
      <c r="AB5" s="50">
        <f t="shared" ref="AB5:AX5" si="1">SUM(AB6:AB10)</f>
        <v>6462.8115839047859</v>
      </c>
      <c r="AC5" s="50">
        <f t="shared" si="1"/>
        <v>6581.6049715477466</v>
      </c>
      <c r="AD5" s="50">
        <f t="shared" si="1"/>
        <v>6703.0139369579065</v>
      </c>
      <c r="AE5" s="50">
        <f t="shared" si="1"/>
        <v>6947.9317705714429</v>
      </c>
      <c r="AF5" s="50">
        <f t="shared" si="1"/>
        <v>7520.9005663196049</v>
      </c>
      <c r="AG5" s="50">
        <f t="shared" si="1"/>
        <v>7699.099208250178</v>
      </c>
      <c r="AH5" s="50">
        <f t="shared" si="1"/>
        <v>7889.3205848541675</v>
      </c>
      <c r="AI5" s="50">
        <f t="shared" si="1"/>
        <v>7722.0760111643704</v>
      </c>
      <c r="AJ5" s="50">
        <f t="shared" si="1"/>
        <v>7844.3366985548546</v>
      </c>
      <c r="AK5" s="50">
        <f t="shared" si="1"/>
        <v>7846.7431625675772</v>
      </c>
      <c r="AL5" s="50">
        <f t="shared" si="1"/>
        <v>7847.4073293891488</v>
      </c>
      <c r="AM5" s="50">
        <f t="shared" si="1"/>
        <v>7662.2223503085652</v>
      </c>
      <c r="AN5" s="50">
        <f t="shared" si="1"/>
        <v>7411.1602311650649</v>
      </c>
      <c r="AO5" s="50">
        <f t="shared" si="1"/>
        <v>7185.3833760391508</v>
      </c>
      <c r="AP5" s="50">
        <f t="shared" si="1"/>
        <v>7175.5245736152292</v>
      </c>
      <c r="AQ5" s="50">
        <f t="shared" si="1"/>
        <v>6944.4094209355326</v>
      </c>
      <c r="AR5" s="50">
        <f t="shared" si="1"/>
        <v>6922.0846337552275</v>
      </c>
      <c r="AS5" s="50">
        <f t="shared" si="1"/>
        <v>6635.0522090443119</v>
      </c>
      <c r="AT5" s="50">
        <f t="shared" si="1"/>
        <v>6343.1926637893666</v>
      </c>
      <c r="AU5" s="50">
        <f t="shared" si="1"/>
        <v>6158.8092954547865</v>
      </c>
      <c r="AV5" s="50">
        <f t="shared" si="1"/>
        <v>6176.6430815582598</v>
      </c>
      <c r="AW5" s="50">
        <f t="shared" si="1"/>
        <v>6138.4133678357621</v>
      </c>
      <c r="AX5" s="50">
        <f t="shared" si="1"/>
        <v>6184.1134976807334</v>
      </c>
      <c r="AY5" s="50">
        <f>SUM(AY6:AY10)</f>
        <v>6078.7149228242506</v>
      </c>
      <c r="AZ5" s="50">
        <f>SUM(AZ6:AZ10)</f>
        <v>6052.6783857016544</v>
      </c>
      <c r="BA5" s="1539">
        <f>SUM(BA6:BA10)</f>
        <v>5788.2472247479009</v>
      </c>
      <c r="BB5" s="684">
        <f t="shared" ref="BB5" si="2">SUM(BB6:BB10)</f>
        <v>5941.179994400467</v>
      </c>
      <c r="BC5" s="677">
        <f>SUM(BC6:BC10)</f>
        <v>0</v>
      </c>
      <c r="BD5" s="50">
        <f>SUM(BD6:BD10)</f>
        <v>0</v>
      </c>
      <c r="BE5" s="684">
        <f>SUM(BE6:BE10)</f>
        <v>0</v>
      </c>
      <c r="BF5" s="50"/>
      <c r="BG5" s="52"/>
    </row>
    <row r="6" spans="1:59" ht="15" customHeight="1">
      <c r="U6" s="904"/>
      <c r="V6" s="881" t="s">
        <v>294</v>
      </c>
      <c r="X6" s="904"/>
      <c r="Y6" s="881" t="s">
        <v>858</v>
      </c>
      <c r="Z6" s="53"/>
      <c r="AA6" s="53">
        <v>889.46460851562665</v>
      </c>
      <c r="AB6" s="53">
        <v>908.11057108809075</v>
      </c>
      <c r="AC6" s="53">
        <v>900.62726361967782</v>
      </c>
      <c r="AD6" s="53">
        <v>936.34406890226785</v>
      </c>
      <c r="AE6" s="53">
        <v>989.95953512478377</v>
      </c>
      <c r="AF6" s="53">
        <v>1353.299127617986</v>
      </c>
      <c r="AG6" s="53">
        <v>1397.702447097508</v>
      </c>
      <c r="AH6" s="53">
        <v>1448.0029098816103</v>
      </c>
      <c r="AI6" s="53">
        <v>1453.1990759848281</v>
      </c>
      <c r="AJ6" s="53">
        <v>1557.9229569312481</v>
      </c>
      <c r="AK6" s="53">
        <v>1613.349672517199</v>
      </c>
      <c r="AL6" s="53">
        <v>1788.2991005680508</v>
      </c>
      <c r="AM6" s="53">
        <v>1835.0881000515928</v>
      </c>
      <c r="AN6" s="53">
        <v>1876.3823489150616</v>
      </c>
      <c r="AO6" s="53">
        <v>1889.374043496586</v>
      </c>
      <c r="AP6" s="53">
        <v>2116.9389710305049</v>
      </c>
      <c r="AQ6" s="53">
        <v>2114.0176224270667</v>
      </c>
      <c r="AR6" s="53">
        <v>2165.9794348266105</v>
      </c>
      <c r="AS6" s="53">
        <v>2128.200661110176</v>
      </c>
      <c r="AT6" s="53">
        <v>2083.0522598494172</v>
      </c>
      <c r="AU6" s="53">
        <v>2071.0653769341784</v>
      </c>
      <c r="AV6" s="53">
        <v>2264.3950710839326</v>
      </c>
      <c r="AW6" s="53">
        <v>2288.1226123428787</v>
      </c>
      <c r="AX6" s="53">
        <v>2355.173728605811</v>
      </c>
      <c r="AY6" s="53">
        <v>2344.9085390004393</v>
      </c>
      <c r="AZ6" s="53">
        <v>2346.9103432483125</v>
      </c>
      <c r="BA6" s="1540">
        <v>2177.8147030649329</v>
      </c>
      <c r="BB6" s="685">
        <v>2333.222339251402</v>
      </c>
      <c r="BC6" s="678">
        <v>0</v>
      </c>
      <c r="BD6" s="53">
        <v>0</v>
      </c>
      <c r="BE6" s="685">
        <v>0</v>
      </c>
      <c r="BF6" s="53"/>
      <c r="BG6" s="55"/>
    </row>
    <row r="7" spans="1:59" ht="15" customHeight="1">
      <c r="U7" s="904"/>
      <c r="V7" s="882" t="s">
        <v>295</v>
      </c>
      <c r="X7" s="904"/>
      <c r="Y7" s="882" t="s">
        <v>859</v>
      </c>
      <c r="Z7" s="56"/>
      <c r="AA7" s="56">
        <v>1237.885947673901</v>
      </c>
      <c r="AB7" s="56">
        <v>1312.3348568967876</v>
      </c>
      <c r="AC7" s="56">
        <v>1356.5359240850573</v>
      </c>
      <c r="AD7" s="56">
        <v>1462.0217426609706</v>
      </c>
      <c r="AE7" s="56">
        <v>1594.2729778509845</v>
      </c>
      <c r="AF7" s="56">
        <v>1685.9314905488163</v>
      </c>
      <c r="AG7" s="56">
        <v>1744.5462774598975</v>
      </c>
      <c r="AH7" s="56">
        <v>1843.1789734797994</v>
      </c>
      <c r="AI7" s="56">
        <v>1763.7312470993534</v>
      </c>
      <c r="AJ7" s="56">
        <v>1805.6137521322244</v>
      </c>
      <c r="AK7" s="56">
        <v>1854.5731395433761</v>
      </c>
      <c r="AL7" s="56">
        <v>1847.7913043909473</v>
      </c>
      <c r="AM7" s="56">
        <v>1863.8625149669608</v>
      </c>
      <c r="AN7" s="56">
        <v>1840.0661079265396</v>
      </c>
      <c r="AO7" s="56">
        <v>1854.4770034058911</v>
      </c>
      <c r="AP7" s="56">
        <v>1835.852364420288</v>
      </c>
      <c r="AQ7" s="56">
        <v>1792.1487845990712</v>
      </c>
      <c r="AR7" s="56">
        <v>1857.1845442070269</v>
      </c>
      <c r="AS7" s="56">
        <v>1793.3263955716943</v>
      </c>
      <c r="AT7" s="56">
        <v>1717.7677508336653</v>
      </c>
      <c r="AU7" s="56">
        <v>1677.8852095965726</v>
      </c>
      <c r="AV7" s="56">
        <v>1675.5337090874186</v>
      </c>
      <c r="AW7" s="56">
        <v>1692.9316730460314</v>
      </c>
      <c r="AX7" s="56">
        <v>1720.9673749240706</v>
      </c>
      <c r="AY7" s="56">
        <v>1677.9759696367839</v>
      </c>
      <c r="AZ7" s="56">
        <v>1681.2410742683489</v>
      </c>
      <c r="BA7" s="1541">
        <v>1606.5788435893649</v>
      </c>
      <c r="BB7" s="686">
        <v>1598.3149817889398</v>
      </c>
      <c r="BC7" s="679">
        <v>0</v>
      </c>
      <c r="BD7" s="56">
        <v>0</v>
      </c>
      <c r="BE7" s="686">
        <v>0</v>
      </c>
      <c r="BF7" s="56"/>
      <c r="BG7" s="58"/>
    </row>
    <row r="8" spans="1:59" ht="15" customHeight="1">
      <c r="U8" s="904"/>
      <c r="V8" s="882" t="s">
        <v>296</v>
      </c>
      <c r="X8" s="904"/>
      <c r="Y8" s="882" t="s">
        <v>860</v>
      </c>
      <c r="Z8" s="56"/>
      <c r="AA8" s="56">
        <v>3739.2705786553356</v>
      </c>
      <c r="AB8" s="56">
        <v>3881.1434841885607</v>
      </c>
      <c r="AC8" s="56">
        <v>3953.7877327761103</v>
      </c>
      <c r="AD8" s="56">
        <v>3922.2628660381292</v>
      </c>
      <c r="AE8" s="56">
        <v>3992.1628704281434</v>
      </c>
      <c r="AF8" s="56">
        <v>4104.2756931483264</v>
      </c>
      <c r="AG8" s="56">
        <v>4178.0838017674087</v>
      </c>
      <c r="AH8" s="56">
        <v>4219.7651304667925</v>
      </c>
      <c r="AI8" s="56">
        <v>4120.8129549287614</v>
      </c>
      <c r="AJ8" s="56">
        <v>4099.6597337582998</v>
      </c>
      <c r="AK8" s="56">
        <v>3997.2421978345906</v>
      </c>
      <c r="AL8" s="56">
        <v>3832.4668107559573</v>
      </c>
      <c r="AM8" s="56">
        <v>3585.268846964103</v>
      </c>
      <c r="AN8" s="56">
        <v>3325.0664593361503</v>
      </c>
      <c r="AO8" s="56">
        <v>3047.7729124929356</v>
      </c>
      <c r="AP8" s="56">
        <v>2816.7428431744784</v>
      </c>
      <c r="AQ8" s="56">
        <v>2635.400496030707</v>
      </c>
      <c r="AR8" s="56">
        <v>2501.0614430642495</v>
      </c>
      <c r="AS8" s="56">
        <v>2345.042435152116</v>
      </c>
      <c r="AT8" s="56">
        <v>2181.9033545180073</v>
      </c>
      <c r="AU8" s="56">
        <v>2045.2974888907634</v>
      </c>
      <c r="AV8" s="56">
        <v>1942.6084402206027</v>
      </c>
      <c r="AW8" s="56">
        <v>1866.0029264370801</v>
      </c>
      <c r="AX8" s="56">
        <v>1795.0722114664554</v>
      </c>
      <c r="AY8" s="56">
        <v>1737.4158505995204</v>
      </c>
      <c r="AZ8" s="56">
        <v>1709.4763346589823</v>
      </c>
      <c r="BA8" s="1541">
        <v>1685.3152576190125</v>
      </c>
      <c r="BB8" s="686">
        <v>1682.7089025699679</v>
      </c>
      <c r="BC8" s="679">
        <v>0</v>
      </c>
      <c r="BD8" s="56">
        <v>0</v>
      </c>
      <c r="BE8" s="686">
        <v>0</v>
      </c>
      <c r="BF8" s="56"/>
      <c r="BG8" s="58"/>
    </row>
    <row r="9" spans="1:59" ht="15" customHeight="1">
      <c r="U9" s="904"/>
      <c r="V9" s="882" t="s">
        <v>297</v>
      </c>
      <c r="X9" s="904"/>
      <c r="Y9" s="1425" t="s">
        <v>724</v>
      </c>
      <c r="Z9" s="101"/>
      <c r="AA9" s="101">
        <v>348.79365012185707</v>
      </c>
      <c r="AB9" s="101">
        <v>361.22267173134725</v>
      </c>
      <c r="AC9" s="101">
        <v>370.65405106690105</v>
      </c>
      <c r="AD9" s="101">
        <v>382.38525935653882</v>
      </c>
      <c r="AE9" s="101">
        <v>371.53638716753164</v>
      </c>
      <c r="AF9" s="101">
        <v>377.39425500447629</v>
      </c>
      <c r="AG9" s="101">
        <v>378.76668192536386</v>
      </c>
      <c r="AH9" s="101">
        <v>378.37357102596508</v>
      </c>
      <c r="AI9" s="101">
        <v>384.33273315142742</v>
      </c>
      <c r="AJ9" s="101">
        <v>381.14025573308231</v>
      </c>
      <c r="AK9" s="101">
        <v>381.57815267241256</v>
      </c>
      <c r="AL9" s="101">
        <v>378.85011367419327</v>
      </c>
      <c r="AM9" s="101">
        <v>378.00288832590803</v>
      </c>
      <c r="AN9" s="101">
        <v>369.64531498731344</v>
      </c>
      <c r="AO9" s="101">
        <v>393.75941664373806</v>
      </c>
      <c r="AP9" s="101">
        <v>405.99039498995808</v>
      </c>
      <c r="AQ9" s="101">
        <v>402.84251787868823</v>
      </c>
      <c r="AR9" s="101">
        <v>397.8592116573405</v>
      </c>
      <c r="AS9" s="101">
        <v>368.48271721032495</v>
      </c>
      <c r="AT9" s="101">
        <v>360.46929858827639</v>
      </c>
      <c r="AU9" s="101">
        <v>364.56122003327215</v>
      </c>
      <c r="AV9" s="101">
        <v>294.10586116630594</v>
      </c>
      <c r="AW9" s="101">
        <v>291.35615600977241</v>
      </c>
      <c r="AX9" s="101">
        <v>312.9001826843961</v>
      </c>
      <c r="AY9" s="101">
        <v>318.41456358750742</v>
      </c>
      <c r="AZ9" s="101">
        <v>315.05063352601042</v>
      </c>
      <c r="BA9" s="1542">
        <v>318.53842047459062</v>
      </c>
      <c r="BB9" s="687">
        <v>326.93377079015801</v>
      </c>
      <c r="BC9" s="680">
        <v>0</v>
      </c>
      <c r="BD9" s="101">
        <v>0</v>
      </c>
      <c r="BE9" s="687">
        <v>0</v>
      </c>
      <c r="BF9" s="101"/>
      <c r="BG9" s="103"/>
    </row>
    <row r="10" spans="1:59" ht="15" customHeight="1" thickBot="1">
      <c r="U10" s="905"/>
      <c r="V10" s="884" t="s">
        <v>298</v>
      </c>
      <c r="X10" s="905"/>
      <c r="Y10" s="884" t="s">
        <v>725</v>
      </c>
      <c r="Z10" s="59"/>
      <c r="AA10" s="59" t="s">
        <v>1425</v>
      </c>
      <c r="AB10" s="59" t="s">
        <v>1425</v>
      </c>
      <c r="AC10" s="59" t="s">
        <v>1425</v>
      </c>
      <c r="AD10" s="59" t="s">
        <v>1425</v>
      </c>
      <c r="AE10" s="59" t="s">
        <v>1425</v>
      </c>
      <c r="AF10" s="59" t="s">
        <v>1425</v>
      </c>
      <c r="AG10" s="59" t="s">
        <v>1425</v>
      </c>
      <c r="AH10" s="59" t="s">
        <v>1425</v>
      </c>
      <c r="AI10" s="59" t="s">
        <v>1425</v>
      </c>
      <c r="AJ10" s="59" t="s">
        <v>1425</v>
      </c>
      <c r="AK10" s="59" t="s">
        <v>1425</v>
      </c>
      <c r="AL10" s="59" t="s">
        <v>1425</v>
      </c>
      <c r="AM10" s="59" t="s">
        <v>1425</v>
      </c>
      <c r="AN10" s="59" t="s">
        <v>1425</v>
      </c>
      <c r="AO10" s="59" t="s">
        <v>1425</v>
      </c>
      <c r="AP10" s="59" t="s">
        <v>1425</v>
      </c>
      <c r="AQ10" s="59" t="s">
        <v>1425</v>
      </c>
      <c r="AR10" s="59" t="s">
        <v>1425</v>
      </c>
      <c r="AS10" s="59" t="s">
        <v>1425</v>
      </c>
      <c r="AT10" s="59" t="s">
        <v>1425</v>
      </c>
      <c r="AU10" s="59" t="s">
        <v>1425</v>
      </c>
      <c r="AV10" s="59" t="s">
        <v>1425</v>
      </c>
      <c r="AW10" s="59" t="s">
        <v>1425</v>
      </c>
      <c r="AX10" s="59" t="s">
        <v>1425</v>
      </c>
      <c r="AY10" s="59" t="s">
        <v>1425</v>
      </c>
      <c r="AZ10" s="59" t="s">
        <v>1425</v>
      </c>
      <c r="BA10" s="1543" t="s">
        <v>1425</v>
      </c>
      <c r="BB10" s="688" t="s">
        <v>1425</v>
      </c>
      <c r="BC10" s="681">
        <v>0</v>
      </c>
      <c r="BD10" s="59">
        <v>0</v>
      </c>
      <c r="BE10" s="688">
        <v>0</v>
      </c>
      <c r="BF10" s="59"/>
      <c r="BG10" s="61"/>
    </row>
    <row r="11" spans="1:59" ht="15" customHeight="1" thickBot="1">
      <c r="U11" s="906" t="s">
        <v>321</v>
      </c>
      <c r="V11" s="890"/>
      <c r="X11" s="906" t="s">
        <v>861</v>
      </c>
      <c r="Y11" s="890"/>
      <c r="Z11" s="193"/>
      <c r="AA11" s="696">
        <v>0.108589407232</v>
      </c>
      <c r="AB11" s="696">
        <v>0.15716200842000003</v>
      </c>
      <c r="AC11" s="696">
        <v>0.16642027838000001</v>
      </c>
      <c r="AD11" s="696">
        <v>0.15600631673999998</v>
      </c>
      <c r="AE11" s="696">
        <v>0.15024321428000001</v>
      </c>
      <c r="AF11" s="696">
        <v>0.14951805392800002</v>
      </c>
      <c r="AG11" s="696">
        <v>0.14504926738400001</v>
      </c>
      <c r="AH11" s="696">
        <v>0.14131693539199999</v>
      </c>
      <c r="AI11" s="696">
        <v>0.126430106992</v>
      </c>
      <c r="AJ11" s="696">
        <v>0.11322938643199998</v>
      </c>
      <c r="AK11" s="696">
        <v>0.10790208393999999</v>
      </c>
      <c r="AL11" s="696">
        <v>9.7638621836E-2</v>
      </c>
      <c r="AM11" s="696">
        <v>9.4047716472000012E-2</v>
      </c>
      <c r="AN11" s="696">
        <v>0.10425156427200001</v>
      </c>
      <c r="AO11" s="696">
        <v>0.10603042222799999</v>
      </c>
      <c r="AP11" s="696">
        <v>0.113840762636</v>
      </c>
      <c r="AQ11" s="696">
        <v>0.109599135532</v>
      </c>
      <c r="AR11" s="696">
        <v>0.114970307796</v>
      </c>
      <c r="AS11" s="696">
        <v>0.115835098432</v>
      </c>
      <c r="AT11" s="696">
        <v>0.10783110987600002</v>
      </c>
      <c r="AU11" s="696">
        <v>0.10163667864000002</v>
      </c>
      <c r="AV11" s="696">
        <v>9.9876330656000004E-2</v>
      </c>
      <c r="AW11" s="696">
        <v>9.7234415828000006E-2</v>
      </c>
      <c r="AX11" s="696">
        <v>9.0886762528000015E-2</v>
      </c>
      <c r="AY11" s="696">
        <v>8.7549843160000002E-2</v>
      </c>
      <c r="AZ11" s="696">
        <v>8.2969500316000006E-2</v>
      </c>
      <c r="BA11" s="1548">
        <v>8.0084952100000009E-2</v>
      </c>
      <c r="BB11" s="697">
        <v>8.0266916263999996E-2</v>
      </c>
      <c r="BC11" s="1551">
        <v>0</v>
      </c>
      <c r="BD11" s="696">
        <v>0</v>
      </c>
      <c r="BE11" s="697">
        <v>0</v>
      </c>
      <c r="BF11" s="193"/>
      <c r="BG11" s="81"/>
    </row>
    <row r="12" spans="1:59" ht="15" customHeight="1">
      <c r="U12" s="903" t="s">
        <v>1207</v>
      </c>
      <c r="V12" s="879"/>
      <c r="X12" s="903" t="s">
        <v>1424</v>
      </c>
      <c r="Y12" s="879"/>
      <c r="Z12" s="50"/>
      <c r="AA12" s="50">
        <f>SUM(AA13:AA14)</f>
        <v>9910.6586158148057</v>
      </c>
      <c r="AB12" s="50">
        <f t="shared" ref="AB12:AX12" si="3">SUM(AB13:AB14)</f>
        <v>9433.1295624956911</v>
      </c>
      <c r="AC12" s="50">
        <f t="shared" si="3"/>
        <v>9398.8544222426717</v>
      </c>
      <c r="AD12" s="50">
        <f t="shared" si="3"/>
        <v>9131.1318698893083</v>
      </c>
      <c r="AE12" s="50">
        <f t="shared" si="3"/>
        <v>10208.630427212323</v>
      </c>
      <c r="AF12" s="50">
        <f t="shared" si="3"/>
        <v>10114.044334040294</v>
      </c>
      <c r="AG12" s="50">
        <f t="shared" si="3"/>
        <v>11117.329105593026</v>
      </c>
      <c r="AH12" s="50">
        <f t="shared" si="3"/>
        <v>11721.061775922752</v>
      </c>
      <c r="AI12" s="50">
        <f t="shared" si="3"/>
        <v>10428.204222230408</v>
      </c>
      <c r="AJ12" s="50">
        <f t="shared" si="3"/>
        <v>4218.5895017867424</v>
      </c>
      <c r="AK12" s="50">
        <f t="shared" si="3"/>
        <v>6719.7584773469416</v>
      </c>
      <c r="AL12" s="50">
        <f t="shared" si="3"/>
        <v>3358.1568536531995</v>
      </c>
      <c r="AM12" s="50">
        <f t="shared" si="3"/>
        <v>3222.2053164553799</v>
      </c>
      <c r="AN12" s="50">
        <f t="shared" si="3"/>
        <v>3267.600592395062</v>
      </c>
      <c r="AO12" s="50">
        <f t="shared" si="3"/>
        <v>3423.3922951847717</v>
      </c>
      <c r="AP12" s="50">
        <f t="shared" si="3"/>
        <v>2926.0395015680419</v>
      </c>
      <c r="AQ12" s="50">
        <f t="shared" si="3"/>
        <v>3142.8002818294976</v>
      </c>
      <c r="AR12" s="50">
        <f t="shared" si="3"/>
        <v>2342.3071168743591</v>
      </c>
      <c r="AS12" s="50">
        <f t="shared" si="3"/>
        <v>2541.3439308664424</v>
      </c>
      <c r="AT12" s="50">
        <f t="shared" si="3"/>
        <v>2618.690873776256</v>
      </c>
      <c r="AU12" s="50">
        <f t="shared" si="3"/>
        <v>2088.0104847180719</v>
      </c>
      <c r="AV12" s="50">
        <f t="shared" si="3"/>
        <v>1777.1515656582808</v>
      </c>
      <c r="AW12" s="50">
        <f t="shared" si="3"/>
        <v>1600.3349846272417</v>
      </c>
      <c r="AX12" s="50">
        <f t="shared" si="3"/>
        <v>1617.7588718757988</v>
      </c>
      <c r="AY12" s="50">
        <f>SUM(AY13:AY14)</f>
        <v>1605.6848886001922</v>
      </c>
      <c r="AZ12" s="50">
        <f>SUM(AZ13:AZ14)</f>
        <v>1199.3696117404465</v>
      </c>
      <c r="BA12" s="1539">
        <f>SUM(BA13:BA14)</f>
        <v>1104.6021747670275</v>
      </c>
      <c r="BB12" s="684">
        <f t="shared" ref="BB12" si="4">SUM(BB13:BB14)</f>
        <v>1014.9861800937099</v>
      </c>
      <c r="BC12" s="677">
        <f>SUM(BC13:BC14)</f>
        <v>0</v>
      </c>
      <c r="BD12" s="50">
        <f>SUM(BD13:BD14)</f>
        <v>0</v>
      </c>
      <c r="BE12" s="684">
        <f>SUM(BE13:BE14)</f>
        <v>0</v>
      </c>
      <c r="BF12" s="50"/>
      <c r="BG12" s="63"/>
    </row>
    <row r="13" spans="1:59" ht="15" customHeight="1">
      <c r="U13" s="904"/>
      <c r="V13" s="907" t="s">
        <v>322</v>
      </c>
      <c r="X13" s="904"/>
      <c r="Y13" s="907" t="s">
        <v>862</v>
      </c>
      <c r="Z13" s="250"/>
      <c r="AA13" s="53">
        <v>9619.801675814806</v>
      </c>
      <c r="AB13" s="53">
        <v>9072.2158024956916</v>
      </c>
      <c r="AC13" s="53">
        <v>8983.0565122426724</v>
      </c>
      <c r="AD13" s="53">
        <v>8713.9467698893077</v>
      </c>
      <c r="AE13" s="53">
        <v>9763.7292412123224</v>
      </c>
      <c r="AF13" s="53">
        <v>9665.0972020402951</v>
      </c>
      <c r="AG13" s="53">
        <v>10681.396229593025</v>
      </c>
      <c r="AH13" s="53">
        <v>11297.257201922752</v>
      </c>
      <c r="AI13" s="53">
        <v>10030.881716230408</v>
      </c>
      <c r="AJ13" s="53">
        <v>3832.8404217867424</v>
      </c>
      <c r="AK13" s="53">
        <v>6348.456735346942</v>
      </c>
      <c r="AL13" s="53">
        <v>2984.6436536531996</v>
      </c>
      <c r="AM13" s="53">
        <v>2845.9561784553798</v>
      </c>
      <c r="AN13" s="53">
        <v>2887.6663863950621</v>
      </c>
      <c r="AO13" s="53">
        <v>3059.8871271847715</v>
      </c>
      <c r="AP13" s="53">
        <v>2558.191579568042</v>
      </c>
      <c r="AQ13" s="53">
        <v>2747.4330044894978</v>
      </c>
      <c r="AR13" s="53">
        <v>2006.7683414643589</v>
      </c>
      <c r="AS13" s="53">
        <v>2244.3972252764424</v>
      </c>
      <c r="AT13" s="53">
        <v>2359.6096588762562</v>
      </c>
      <c r="AU13" s="53">
        <v>1813.076902048072</v>
      </c>
      <c r="AV13" s="53">
        <v>1506.9323832182808</v>
      </c>
      <c r="AW13" s="53">
        <v>1292.7925925272418</v>
      </c>
      <c r="AX13" s="53">
        <v>1258.9643358957987</v>
      </c>
      <c r="AY13" s="53">
        <v>978.76291860019217</v>
      </c>
      <c r="AZ13" s="53">
        <v>797.60273374044641</v>
      </c>
      <c r="BA13" s="1540">
        <v>675.92589676702744</v>
      </c>
      <c r="BB13" s="685">
        <v>599.2133020937099</v>
      </c>
      <c r="BC13" s="678">
        <v>0</v>
      </c>
      <c r="BD13" s="53">
        <v>0</v>
      </c>
      <c r="BE13" s="685">
        <v>0</v>
      </c>
      <c r="BF13" s="1385"/>
      <c r="BG13" s="1386"/>
    </row>
    <row r="14" spans="1:59" ht="15" customHeight="1" thickBot="1">
      <c r="U14" s="904"/>
      <c r="V14" s="882" t="s">
        <v>323</v>
      </c>
      <c r="X14" s="904"/>
      <c r="Y14" s="1426" t="s">
        <v>863</v>
      </c>
      <c r="Z14" s="56"/>
      <c r="AA14" s="67">
        <v>290.85694000000001</v>
      </c>
      <c r="AB14" s="67">
        <v>360.91375999999997</v>
      </c>
      <c r="AC14" s="67">
        <v>415.79791</v>
      </c>
      <c r="AD14" s="67">
        <v>417.18510000000003</v>
      </c>
      <c r="AE14" s="67">
        <v>444.90118600000005</v>
      </c>
      <c r="AF14" s="67">
        <v>448.94713200000001</v>
      </c>
      <c r="AG14" s="67">
        <v>435.93287599999996</v>
      </c>
      <c r="AH14" s="67">
        <v>423.804574</v>
      </c>
      <c r="AI14" s="67">
        <v>397.32250599999998</v>
      </c>
      <c r="AJ14" s="67">
        <v>385.74907999999999</v>
      </c>
      <c r="AK14" s="67">
        <v>371.30174199999999</v>
      </c>
      <c r="AL14" s="67">
        <v>373.51320000000004</v>
      </c>
      <c r="AM14" s="67">
        <v>376.24913799999996</v>
      </c>
      <c r="AN14" s="67">
        <v>379.93420600000002</v>
      </c>
      <c r="AO14" s="67">
        <v>363.50516800000003</v>
      </c>
      <c r="AP14" s="67">
        <v>367.84792199999998</v>
      </c>
      <c r="AQ14" s="67">
        <v>395.36727734000004</v>
      </c>
      <c r="AR14" s="67">
        <v>335.53877540999997</v>
      </c>
      <c r="AS14" s="67">
        <v>296.94670558999997</v>
      </c>
      <c r="AT14" s="67">
        <v>259.08121490000002</v>
      </c>
      <c r="AU14" s="67">
        <v>274.93358267000002</v>
      </c>
      <c r="AV14" s="67">
        <v>270.21918244</v>
      </c>
      <c r="AW14" s="67">
        <v>307.54239210000003</v>
      </c>
      <c r="AX14" s="67">
        <v>358.79453597999998</v>
      </c>
      <c r="AY14" s="67">
        <v>626.92196999999999</v>
      </c>
      <c r="AZ14" s="67">
        <v>401.76687800000002</v>
      </c>
      <c r="BA14" s="1546">
        <v>428.67627800000002</v>
      </c>
      <c r="BB14" s="691">
        <v>415.77287799999999</v>
      </c>
      <c r="BC14" s="683">
        <v>0</v>
      </c>
      <c r="BD14" s="67">
        <v>0</v>
      </c>
      <c r="BE14" s="691">
        <v>0</v>
      </c>
      <c r="BF14" s="1387"/>
      <c r="BG14" s="1388"/>
    </row>
    <row r="15" spans="1:59" ht="15" customHeight="1">
      <c r="U15" s="903" t="s">
        <v>303</v>
      </c>
      <c r="V15" s="879"/>
      <c r="X15" s="903" t="s">
        <v>864</v>
      </c>
      <c r="Y15" s="879"/>
      <c r="Z15" s="50"/>
      <c r="AA15" s="50">
        <f>SUM(AA16:AA18)</f>
        <v>11274.247503892466</v>
      </c>
      <c r="AB15" s="50">
        <f t="shared" ref="AB15:AX15" si="5">SUM(AB16:AB18)</f>
        <v>11156.361866748621</v>
      </c>
      <c r="AC15" s="50">
        <f t="shared" si="5"/>
        <v>11112.560104447188</v>
      </c>
      <c r="AD15" s="50">
        <f t="shared" si="5"/>
        <v>11130.582002138726</v>
      </c>
      <c r="AE15" s="50">
        <f t="shared" si="5"/>
        <v>10934.72398495406</v>
      </c>
      <c r="AF15" s="50">
        <f t="shared" si="5"/>
        <v>10579.896736100751</v>
      </c>
      <c r="AG15" s="50">
        <f t="shared" si="5"/>
        <v>10424.312988193</v>
      </c>
      <c r="AH15" s="50">
        <f t="shared" si="5"/>
        <v>10318.384651293349</v>
      </c>
      <c r="AI15" s="50">
        <f t="shared" si="5"/>
        <v>10191.095681693972</v>
      </c>
      <c r="AJ15" s="50">
        <f t="shared" si="5"/>
        <v>10128.986715217678</v>
      </c>
      <c r="AK15" s="50">
        <f t="shared" si="5"/>
        <v>10177.155545395284</v>
      </c>
      <c r="AL15" s="50">
        <f t="shared" si="5"/>
        <v>10015.172186637321</v>
      </c>
      <c r="AM15" s="50">
        <f t="shared" si="5"/>
        <v>10039.213771896058</v>
      </c>
      <c r="AN15" s="50">
        <f t="shared" si="5"/>
        <v>10047.446195718971</v>
      </c>
      <c r="AO15" s="50">
        <f t="shared" si="5"/>
        <v>9949.3027975924033</v>
      </c>
      <c r="AP15" s="50">
        <f t="shared" si="5"/>
        <v>9974.8941054058359</v>
      </c>
      <c r="AQ15" s="50">
        <f t="shared" si="5"/>
        <v>10024.037942527553</v>
      </c>
      <c r="AR15" s="50">
        <f t="shared" si="5"/>
        <v>10424.713295287042</v>
      </c>
      <c r="AS15" s="50">
        <f t="shared" si="5"/>
        <v>9757.6869700761799</v>
      </c>
      <c r="AT15" s="50">
        <f t="shared" si="5"/>
        <v>9520.8896456410184</v>
      </c>
      <c r="AU15" s="50">
        <f t="shared" si="5"/>
        <v>9733.0150072303986</v>
      </c>
      <c r="AV15" s="50">
        <f t="shared" si="5"/>
        <v>9572.0089817120097</v>
      </c>
      <c r="AW15" s="50">
        <f t="shared" si="5"/>
        <v>9495.7896916405607</v>
      </c>
      <c r="AX15" s="50">
        <f t="shared" si="5"/>
        <v>9483.15803287989</v>
      </c>
      <c r="AY15" s="50">
        <f>SUM(AY16:AY18)</f>
        <v>9367.7575149859404</v>
      </c>
      <c r="AZ15" s="50">
        <f>SUM(AZ16:AZ18)</f>
        <v>9356.4064965009384</v>
      </c>
      <c r="BA15" s="1539">
        <f>SUM(BA16:BA18)</f>
        <v>9320.8724540249732</v>
      </c>
      <c r="BB15" s="684">
        <f t="shared" ref="BB15" si="6">SUM(BB16:BB18)</f>
        <v>9344.4573068877307</v>
      </c>
      <c r="BC15" s="677">
        <f>SUM(BC16:BC18)</f>
        <v>0</v>
      </c>
      <c r="BD15" s="50">
        <f>SUM(BD16:BD18)</f>
        <v>0</v>
      </c>
      <c r="BE15" s="684">
        <f>SUM(BE16:BE18)</f>
        <v>0</v>
      </c>
      <c r="BF15" s="50"/>
      <c r="BG15" s="63"/>
    </row>
    <row r="16" spans="1:59" ht="15" customHeight="1">
      <c r="U16" s="904"/>
      <c r="V16" s="882" t="s">
        <v>305</v>
      </c>
      <c r="X16" s="904"/>
      <c r="Y16" s="882" t="s">
        <v>733</v>
      </c>
      <c r="Z16" s="56"/>
      <c r="AA16" s="56">
        <v>4114.4225649263581</v>
      </c>
      <c r="AB16" s="56">
        <v>4149.4945772604133</v>
      </c>
      <c r="AC16" s="56">
        <v>4150.6770554961868</v>
      </c>
      <c r="AD16" s="56">
        <v>4089.0042280663538</v>
      </c>
      <c r="AE16" s="56">
        <v>4002.9376859186432</v>
      </c>
      <c r="AF16" s="56">
        <v>3941.273503030206</v>
      </c>
      <c r="AG16" s="56">
        <v>3905.2756459088764</v>
      </c>
      <c r="AH16" s="56">
        <v>3887.677846788758</v>
      </c>
      <c r="AI16" s="56">
        <v>3825.4980925865157</v>
      </c>
      <c r="AJ16" s="56">
        <v>3786.9732782865999</v>
      </c>
      <c r="AK16" s="56">
        <v>3803.8018542780792</v>
      </c>
      <c r="AL16" s="56">
        <v>3832.2072080985154</v>
      </c>
      <c r="AM16" s="56">
        <v>3885.2405730578539</v>
      </c>
      <c r="AN16" s="56">
        <v>3938.314002027088</v>
      </c>
      <c r="AO16" s="56">
        <v>3948.0131646744094</v>
      </c>
      <c r="AP16" s="56">
        <v>4012.9132361672505</v>
      </c>
      <c r="AQ16" s="56">
        <v>4116.4415884071295</v>
      </c>
      <c r="AR16" s="56">
        <v>4192.9815263301107</v>
      </c>
      <c r="AS16" s="56">
        <v>4265.8243314283473</v>
      </c>
      <c r="AT16" s="56">
        <v>4269.1486085084598</v>
      </c>
      <c r="AU16" s="56">
        <v>4157.9713485309976</v>
      </c>
      <c r="AV16" s="56">
        <v>4113.2318629580977</v>
      </c>
      <c r="AW16" s="56">
        <v>4035.2909093175585</v>
      </c>
      <c r="AX16" s="56">
        <v>3967.3361018995024</v>
      </c>
      <c r="AY16" s="56">
        <v>3913.0227941321436</v>
      </c>
      <c r="AZ16" s="56">
        <v>3910.0156272906211</v>
      </c>
      <c r="BA16" s="1541">
        <v>3911.7531638438836</v>
      </c>
      <c r="BB16" s="686">
        <v>3915.5895868828843</v>
      </c>
      <c r="BC16" s="679">
        <v>0</v>
      </c>
      <c r="BD16" s="56">
        <v>0</v>
      </c>
      <c r="BE16" s="686">
        <v>0</v>
      </c>
      <c r="BF16" s="56"/>
      <c r="BG16" s="58"/>
    </row>
    <row r="17" spans="21:59" ht="15" customHeight="1">
      <c r="U17" s="904"/>
      <c r="V17" s="882" t="s">
        <v>324</v>
      </c>
      <c r="X17" s="904"/>
      <c r="Y17" s="882" t="s">
        <v>865</v>
      </c>
      <c r="Z17" s="56"/>
      <c r="AA17" s="56">
        <v>7120.5691766372956</v>
      </c>
      <c r="AB17" s="56">
        <v>6970.620850964001</v>
      </c>
      <c r="AC17" s="56">
        <v>6924.3704667425491</v>
      </c>
      <c r="AD17" s="56">
        <v>7007.4953837924304</v>
      </c>
      <c r="AE17" s="56">
        <v>6896.0437579475529</v>
      </c>
      <c r="AF17" s="56">
        <v>6604.3368793638374</v>
      </c>
      <c r="AG17" s="56">
        <v>6485.5824622096316</v>
      </c>
      <c r="AH17" s="56">
        <v>6398.2135355084947</v>
      </c>
      <c r="AI17" s="56">
        <v>6334.5651874565383</v>
      </c>
      <c r="AJ17" s="56">
        <v>6311.5489306698428</v>
      </c>
      <c r="AK17" s="56">
        <v>6343.7139765748316</v>
      </c>
      <c r="AL17" s="56">
        <v>6153.5508995142309</v>
      </c>
      <c r="AM17" s="56">
        <v>6125.4387198848808</v>
      </c>
      <c r="AN17" s="56">
        <v>6081.9836879182421</v>
      </c>
      <c r="AO17" s="56">
        <v>5975.2145040873665</v>
      </c>
      <c r="AP17" s="56">
        <v>5935.5027771526347</v>
      </c>
      <c r="AQ17" s="56">
        <v>5881.9096620453693</v>
      </c>
      <c r="AR17" s="56">
        <v>6206.7620215180177</v>
      </c>
      <c r="AS17" s="56">
        <v>5467.8050734904718</v>
      </c>
      <c r="AT17" s="56">
        <v>5228.3894110215742</v>
      </c>
      <c r="AU17" s="56">
        <v>5552.323093979051</v>
      </c>
      <c r="AV17" s="56">
        <v>5436.2944238141454</v>
      </c>
      <c r="AW17" s="56">
        <v>5438.6086248116681</v>
      </c>
      <c r="AX17" s="56">
        <v>5493.537340873926</v>
      </c>
      <c r="AY17" s="56">
        <v>5433.0780697067939</v>
      </c>
      <c r="AZ17" s="56">
        <v>5425.6552970894354</v>
      </c>
      <c r="BA17" s="1541">
        <v>5388.3803352815085</v>
      </c>
      <c r="BB17" s="686">
        <v>5408.1701184359399</v>
      </c>
      <c r="BC17" s="679">
        <v>0</v>
      </c>
      <c r="BD17" s="56">
        <v>0</v>
      </c>
      <c r="BE17" s="686">
        <v>0</v>
      </c>
      <c r="BF17" s="56"/>
      <c r="BG17" s="58"/>
    </row>
    <row r="18" spans="21:59" ht="15" customHeight="1" thickBot="1">
      <c r="U18" s="905"/>
      <c r="V18" s="884" t="s">
        <v>307</v>
      </c>
      <c r="X18" s="905"/>
      <c r="Y18" s="884" t="s">
        <v>735</v>
      </c>
      <c r="Z18" s="59"/>
      <c r="AA18" s="1789">
        <v>39.255762328812118</v>
      </c>
      <c r="AB18" s="1789">
        <v>36.246438524206958</v>
      </c>
      <c r="AC18" s="1789">
        <v>37.512582208451448</v>
      </c>
      <c r="AD18" s="1789">
        <v>34.082390279941542</v>
      </c>
      <c r="AE18" s="1789">
        <v>35.742541087863344</v>
      </c>
      <c r="AF18" s="1789">
        <v>34.286353706707793</v>
      </c>
      <c r="AG18" s="1789">
        <v>33.4548800744925</v>
      </c>
      <c r="AH18" s="1789">
        <v>32.49326899609445</v>
      </c>
      <c r="AI18" s="1789">
        <v>31.032401650917944</v>
      </c>
      <c r="AJ18" s="1789">
        <v>30.464506261233964</v>
      </c>
      <c r="AK18" s="1789">
        <v>29.639714542375057</v>
      </c>
      <c r="AL18" s="1789">
        <v>29.414079024575347</v>
      </c>
      <c r="AM18" s="1789">
        <v>28.534478953322111</v>
      </c>
      <c r="AN18" s="1789">
        <v>27.14850577364145</v>
      </c>
      <c r="AO18" s="1789">
        <v>26.075128830626493</v>
      </c>
      <c r="AP18" s="1789">
        <v>26.478092085949704</v>
      </c>
      <c r="AQ18" s="1789">
        <v>25.686692075053767</v>
      </c>
      <c r="AR18" s="1789">
        <v>24.969747438913405</v>
      </c>
      <c r="AS18" s="1789">
        <v>24.05756515736228</v>
      </c>
      <c r="AT18" s="1789">
        <v>23.351626110983812</v>
      </c>
      <c r="AU18" s="1789">
        <v>22.720564720350794</v>
      </c>
      <c r="AV18" s="1789">
        <v>22.482694939766191</v>
      </c>
      <c r="AW18" s="1789">
        <v>21.890157511334099</v>
      </c>
      <c r="AX18" s="1789">
        <v>22.284590106460907</v>
      </c>
      <c r="AY18" s="1789">
        <v>21.656651147002798</v>
      </c>
      <c r="AZ18" s="1789">
        <v>20.735572120883226</v>
      </c>
      <c r="BA18" s="1790">
        <v>20.738954899582144</v>
      </c>
      <c r="BB18" s="1791">
        <v>20.6976015689071</v>
      </c>
      <c r="BC18" s="681">
        <v>0</v>
      </c>
      <c r="BD18" s="59">
        <v>0</v>
      </c>
      <c r="BE18" s="688">
        <v>0</v>
      </c>
      <c r="BF18" s="59"/>
      <c r="BG18" s="61"/>
    </row>
    <row r="19" spans="21:59" ht="15" customHeight="1">
      <c r="U19" s="908" t="s">
        <v>308</v>
      </c>
      <c r="V19" s="48"/>
      <c r="X19" s="908" t="s">
        <v>736</v>
      </c>
      <c r="Y19" s="48"/>
      <c r="Z19" s="13"/>
      <c r="AA19" s="13">
        <f>SUM(AA20:AA23)</f>
        <v>4387.3500895810321</v>
      </c>
      <c r="AB19" s="13">
        <f t="shared" ref="AB19:AX19" si="7">SUM(AB20:AB23)</f>
        <v>4460.7065180828231</v>
      </c>
      <c r="AC19" s="13">
        <f t="shared" si="7"/>
        <v>4604.1513803673452</v>
      </c>
      <c r="AD19" s="13">
        <f t="shared" si="7"/>
        <v>4604.0987895704893</v>
      </c>
      <c r="AE19" s="13">
        <f t="shared" si="7"/>
        <v>4744.0872089677368</v>
      </c>
      <c r="AF19" s="13">
        <f t="shared" si="7"/>
        <v>4945.8527808408207</v>
      </c>
      <c r="AG19" s="13">
        <f t="shared" si="7"/>
        <v>5058.4069899842507</v>
      </c>
      <c r="AH19" s="13">
        <f t="shared" si="7"/>
        <v>5166.5006800353403</v>
      </c>
      <c r="AI19" s="13">
        <f t="shared" si="7"/>
        <v>5167.6920367170378</v>
      </c>
      <c r="AJ19" s="13">
        <f t="shared" si="7"/>
        <v>5168.8712460307306</v>
      </c>
      <c r="AK19" s="13">
        <f t="shared" si="7"/>
        <v>5131.8270226337427</v>
      </c>
      <c r="AL19" s="13">
        <f t="shared" si="7"/>
        <v>5070.0627992963437</v>
      </c>
      <c r="AM19" s="13">
        <f t="shared" si="7"/>
        <v>4834.1491938671879</v>
      </c>
      <c r="AN19" s="13">
        <f t="shared" si="7"/>
        <v>4894.0824099746615</v>
      </c>
      <c r="AO19" s="13">
        <f t="shared" si="7"/>
        <v>4904.1100006186152</v>
      </c>
      <c r="AP19" s="13">
        <f t="shared" si="7"/>
        <v>4972.8552510006566</v>
      </c>
      <c r="AQ19" s="13">
        <f t="shared" si="7"/>
        <v>4827.5849631922792</v>
      </c>
      <c r="AR19" s="13">
        <f t="shared" si="7"/>
        <v>4629.8214670726575</v>
      </c>
      <c r="AS19" s="13">
        <f t="shared" si="7"/>
        <v>4589.1673457347042</v>
      </c>
      <c r="AT19" s="13">
        <f t="shared" si="7"/>
        <v>4387.5381239115641</v>
      </c>
      <c r="AU19" s="13">
        <f t="shared" si="7"/>
        <v>4301.8099676266665</v>
      </c>
      <c r="AV19" s="13">
        <f t="shared" si="7"/>
        <v>4340.8094310360639</v>
      </c>
      <c r="AW19" s="13">
        <f t="shared" si="7"/>
        <v>4297.7068992131281</v>
      </c>
      <c r="AX19" s="13">
        <f t="shared" si="7"/>
        <v>4303.5551014116072</v>
      </c>
      <c r="AY19" s="13">
        <f>SUM(AY20:AY23)</f>
        <v>4149.7545750286226</v>
      </c>
      <c r="AZ19" s="13">
        <f>SUM(AZ20:AZ23)</f>
        <v>4196.6055347989486</v>
      </c>
      <c r="BA19" s="1544">
        <f>SUM(BA20:BA23)</f>
        <v>4047.9993603234093</v>
      </c>
      <c r="BB19" s="689">
        <f t="shared" ref="BB19" si="8">SUM(BB20:BB23)</f>
        <v>4160.587116561197</v>
      </c>
      <c r="BC19" s="682">
        <f>SUM(BC20:BC23)</f>
        <v>0</v>
      </c>
      <c r="BD19" s="13">
        <f>SUM(BD20:BD23)</f>
        <v>0</v>
      </c>
      <c r="BE19" s="689">
        <f>SUM(BE20:BE23)</f>
        <v>0</v>
      </c>
      <c r="BF19" s="13"/>
      <c r="BG19" s="66"/>
    </row>
    <row r="20" spans="21:59" ht="15" customHeight="1">
      <c r="U20" s="904"/>
      <c r="V20" s="882" t="s">
        <v>309</v>
      </c>
      <c r="X20" s="904"/>
      <c r="Y20" s="1426" t="s">
        <v>738</v>
      </c>
      <c r="Z20" s="97"/>
      <c r="AA20" s="97">
        <v>180.77301123167689</v>
      </c>
      <c r="AB20" s="97">
        <v>178.8102609504532</v>
      </c>
      <c r="AC20" s="97">
        <v>179.19508767688146</v>
      </c>
      <c r="AD20" s="97">
        <v>179.61707267777589</v>
      </c>
      <c r="AE20" s="97">
        <v>178.7359444015209</v>
      </c>
      <c r="AF20" s="97">
        <v>179.14048654083399</v>
      </c>
      <c r="AG20" s="97">
        <v>179.59007165708576</v>
      </c>
      <c r="AH20" s="97">
        <v>180.43075126208575</v>
      </c>
      <c r="AI20" s="97">
        <v>179.48392153004573</v>
      </c>
      <c r="AJ20" s="97">
        <v>180.22910581622574</v>
      </c>
      <c r="AK20" s="97">
        <v>181.17658912484575</v>
      </c>
      <c r="AL20" s="97">
        <v>182.83749062888575</v>
      </c>
      <c r="AM20" s="97">
        <v>231.96460762769144</v>
      </c>
      <c r="AN20" s="97">
        <v>272.69338107702004</v>
      </c>
      <c r="AO20" s="97">
        <v>281.51320856278971</v>
      </c>
      <c r="AP20" s="97">
        <v>318.97613267156828</v>
      </c>
      <c r="AQ20" s="97">
        <v>329.29787042613526</v>
      </c>
      <c r="AR20" s="97">
        <v>318.00047195240342</v>
      </c>
      <c r="AS20" s="97">
        <v>357.47969899042818</v>
      </c>
      <c r="AT20" s="97">
        <v>354.29684731500112</v>
      </c>
      <c r="AU20" s="97">
        <v>309.17131801358909</v>
      </c>
      <c r="AV20" s="97">
        <v>341.90539587619298</v>
      </c>
      <c r="AW20" s="97">
        <v>338.45875805802001</v>
      </c>
      <c r="AX20" s="97">
        <v>334.66790973778376</v>
      </c>
      <c r="AY20" s="97">
        <v>333.14414356354251</v>
      </c>
      <c r="AZ20" s="97">
        <v>339.5267782397658</v>
      </c>
      <c r="BA20" s="1549">
        <v>343.26343807085613</v>
      </c>
      <c r="BB20" s="693">
        <v>343.9499386068066</v>
      </c>
      <c r="BC20" s="692">
        <v>0</v>
      </c>
      <c r="BD20" s="97">
        <v>0</v>
      </c>
      <c r="BE20" s="693">
        <v>0</v>
      </c>
      <c r="BF20" s="97"/>
      <c r="BG20" s="98"/>
    </row>
    <row r="21" spans="21:59" ht="28.5">
      <c r="U21" s="904"/>
      <c r="V21" s="846" t="s">
        <v>1331</v>
      </c>
      <c r="X21" s="904"/>
      <c r="Y21" s="1782" t="s">
        <v>1332</v>
      </c>
      <c r="Z21" s="56"/>
      <c r="AA21" s="56">
        <v>1438.0376458874916</v>
      </c>
      <c r="AB21" s="56">
        <v>1478.1833541741969</v>
      </c>
      <c r="AC21" s="56">
        <v>1611.1796688031598</v>
      </c>
      <c r="AD21" s="56">
        <v>1612.1498880139211</v>
      </c>
      <c r="AE21" s="56">
        <v>1770.0200351963495</v>
      </c>
      <c r="AF21" s="56">
        <v>1907.5349476733802</v>
      </c>
      <c r="AG21" s="56">
        <v>2028.5716974068825</v>
      </c>
      <c r="AH21" s="56">
        <v>2099.8070334883982</v>
      </c>
      <c r="AI21" s="56">
        <v>2104.0262195004047</v>
      </c>
      <c r="AJ21" s="56">
        <v>2175.185005297491</v>
      </c>
      <c r="AK21" s="56">
        <v>2155.8865253763265</v>
      </c>
      <c r="AL21" s="56">
        <v>2086.0587114912009</v>
      </c>
      <c r="AM21" s="56">
        <v>1910.7613216509862</v>
      </c>
      <c r="AN21" s="56">
        <v>1908.2075084396233</v>
      </c>
      <c r="AO21" s="56">
        <v>1898.5787431388137</v>
      </c>
      <c r="AP21" s="56">
        <v>1963.4555246883822</v>
      </c>
      <c r="AQ21" s="56">
        <v>1843.3618521471396</v>
      </c>
      <c r="AR21" s="56">
        <v>1695.2227044886718</v>
      </c>
      <c r="AS21" s="56">
        <v>1627.6901569542013</v>
      </c>
      <c r="AT21" s="56">
        <v>1569.6956107755486</v>
      </c>
      <c r="AU21" s="56">
        <v>1514.5812978190154</v>
      </c>
      <c r="AV21" s="56">
        <v>1518.2194083148611</v>
      </c>
      <c r="AW21" s="56">
        <v>1523.2488047525801</v>
      </c>
      <c r="AX21" s="56">
        <v>1535.1417289204639</v>
      </c>
      <c r="AY21" s="56">
        <v>1422.8846607133103</v>
      </c>
      <c r="AZ21" s="56">
        <v>1498.0459953783466</v>
      </c>
      <c r="BA21" s="1541">
        <v>1311.7432843732795</v>
      </c>
      <c r="BB21" s="686">
        <v>1420.6354856293694</v>
      </c>
      <c r="BC21" s="679">
        <v>0</v>
      </c>
      <c r="BD21" s="56">
        <v>0</v>
      </c>
      <c r="BE21" s="686">
        <v>0</v>
      </c>
      <c r="BF21" s="56"/>
      <c r="BG21" s="1382"/>
    </row>
    <row r="22" spans="21:59" ht="15" customHeight="1">
      <c r="U22" s="904"/>
      <c r="V22" s="824" t="s">
        <v>1335</v>
      </c>
      <c r="X22" s="904"/>
      <c r="Y22" s="1270" t="s">
        <v>739</v>
      </c>
      <c r="Z22" s="150"/>
      <c r="AA22" s="56">
        <v>2387.11454211821</v>
      </c>
      <c r="AB22" s="56">
        <v>2410.311951595228</v>
      </c>
      <c r="AC22" s="56">
        <v>2419.5279224992682</v>
      </c>
      <c r="AD22" s="56">
        <v>2415.9218573103244</v>
      </c>
      <c r="AE22" s="56">
        <v>2392.2887552935317</v>
      </c>
      <c r="AF22" s="56">
        <v>2438.6751873475437</v>
      </c>
      <c r="AG22" s="56">
        <v>2422.3933452145343</v>
      </c>
      <c r="AH22" s="56">
        <v>2439.7178743324253</v>
      </c>
      <c r="AI22" s="56">
        <v>2422.4331583536673</v>
      </c>
      <c r="AJ22" s="56">
        <v>2346.2950298964365</v>
      </c>
      <c r="AK22" s="56">
        <v>2300.7781120496738</v>
      </c>
      <c r="AL22" s="56">
        <v>2293.9536299051038</v>
      </c>
      <c r="AM22" s="56">
        <v>2285.8584477337013</v>
      </c>
      <c r="AN22" s="56">
        <v>2314.1845232438595</v>
      </c>
      <c r="AO22" s="56">
        <v>2337.0119103251109</v>
      </c>
      <c r="AP22" s="56">
        <v>2307.7057689736575</v>
      </c>
      <c r="AQ22" s="56">
        <v>2273.6980741034781</v>
      </c>
      <c r="AR22" s="56">
        <v>2252.6860054088493</v>
      </c>
      <c r="AS22" s="56">
        <v>2236.3267043281248</v>
      </c>
      <c r="AT22" s="56">
        <v>2123.3984372815712</v>
      </c>
      <c r="AU22" s="56">
        <v>2141.7643346371651</v>
      </c>
      <c r="AV22" s="56">
        <v>2150.3492114844685</v>
      </c>
      <c r="AW22" s="56">
        <v>2087.1961952101542</v>
      </c>
      <c r="AX22" s="56">
        <v>2096.2894427325955</v>
      </c>
      <c r="AY22" s="56">
        <v>2056.1655327653771</v>
      </c>
      <c r="AZ22" s="56">
        <v>2036.8481388797816</v>
      </c>
      <c r="BA22" s="1541">
        <v>2032.6916979045607</v>
      </c>
      <c r="BB22" s="686">
        <v>2034.2333658596333</v>
      </c>
      <c r="BC22" s="679">
        <v>0</v>
      </c>
      <c r="BD22" s="56">
        <v>0</v>
      </c>
      <c r="BE22" s="686">
        <v>0</v>
      </c>
      <c r="BF22" s="56"/>
      <c r="BG22" s="1383"/>
    </row>
    <row r="23" spans="21:59" ht="15" customHeight="1" thickBot="1">
      <c r="U23" s="909"/>
      <c r="V23" s="888" t="s">
        <v>310</v>
      </c>
      <c r="X23" s="909"/>
      <c r="Y23" s="1272" t="s">
        <v>740</v>
      </c>
      <c r="Z23" s="207"/>
      <c r="AA23" s="1550">
        <v>381.42489034365371</v>
      </c>
      <c r="AB23" s="1550">
        <v>393.4009513629448</v>
      </c>
      <c r="AC23" s="1550">
        <v>394.2487013880355</v>
      </c>
      <c r="AD23" s="1550">
        <v>396.40997156846788</v>
      </c>
      <c r="AE23" s="1550">
        <v>403.04247407633494</v>
      </c>
      <c r="AF23" s="1550">
        <v>420.50215927906277</v>
      </c>
      <c r="AG23" s="1550">
        <v>427.85187570574777</v>
      </c>
      <c r="AH23" s="1550">
        <v>446.54502095243163</v>
      </c>
      <c r="AI23" s="1550">
        <v>461.74873733291912</v>
      </c>
      <c r="AJ23" s="1550">
        <v>467.16210502057805</v>
      </c>
      <c r="AK23" s="1550">
        <v>493.98579608289668</v>
      </c>
      <c r="AL23" s="1550">
        <v>507.21296727115288</v>
      </c>
      <c r="AM23" s="1550">
        <v>405.56481685480861</v>
      </c>
      <c r="AN23" s="1550">
        <v>398.9969972141584</v>
      </c>
      <c r="AO23" s="1550">
        <v>387.00613859190037</v>
      </c>
      <c r="AP23" s="1550">
        <v>382.71782466704934</v>
      </c>
      <c r="AQ23" s="1550">
        <v>381.22716651552543</v>
      </c>
      <c r="AR23" s="1550">
        <v>363.91228522273286</v>
      </c>
      <c r="AS23" s="1550">
        <v>367.67078546194944</v>
      </c>
      <c r="AT23" s="1550">
        <v>340.14722853944329</v>
      </c>
      <c r="AU23" s="1550">
        <v>336.29301715689672</v>
      </c>
      <c r="AV23" s="1550">
        <v>330.33541536054145</v>
      </c>
      <c r="AW23" s="1550">
        <v>348.80314119237386</v>
      </c>
      <c r="AX23" s="1550">
        <v>337.45602002076396</v>
      </c>
      <c r="AY23" s="1550">
        <v>337.5602379863933</v>
      </c>
      <c r="AZ23" s="1550">
        <v>322.18462230105416</v>
      </c>
      <c r="BA23" s="1550">
        <v>360.30093997471295</v>
      </c>
      <c r="BB23" s="694">
        <v>361.76832646538804</v>
      </c>
      <c r="BC23" s="1552">
        <v>0</v>
      </c>
      <c r="BD23" s="151">
        <v>0</v>
      </c>
      <c r="BE23" s="694">
        <v>0</v>
      </c>
      <c r="BF23" s="151"/>
      <c r="BG23" s="1384"/>
    </row>
    <row r="24" spans="21:59" ht="15" customHeight="1" thickTop="1" thickBot="1">
      <c r="U24" s="906" t="s">
        <v>59</v>
      </c>
      <c r="V24" s="890"/>
      <c r="X24" s="906" t="s">
        <v>5</v>
      </c>
      <c r="Y24" s="890"/>
      <c r="Z24" s="67"/>
      <c r="AA24" s="67">
        <f>SUM(AA5,AA11,AA12,AA15,AA19)</f>
        <v>31787.779583662257</v>
      </c>
      <c r="AB24" s="67">
        <f t="shared" ref="AB24:AX24" si="9">SUM(AB5,AB11,AB12,AB15,AB19)</f>
        <v>31513.166693240339</v>
      </c>
      <c r="AC24" s="67">
        <f t="shared" si="9"/>
        <v>31697.337298883329</v>
      </c>
      <c r="AD24" s="67">
        <f t="shared" si="9"/>
        <v>31568.98260487317</v>
      </c>
      <c r="AE24" s="67">
        <f t="shared" si="9"/>
        <v>32835.523634919846</v>
      </c>
      <c r="AF24" s="67">
        <f t="shared" si="9"/>
        <v>33160.843935355399</v>
      </c>
      <c r="AG24" s="67">
        <f t="shared" si="9"/>
        <v>34299.293341287834</v>
      </c>
      <c r="AH24" s="67">
        <f t="shared" si="9"/>
        <v>35095.409009041003</v>
      </c>
      <c r="AI24" s="67">
        <f t="shared" si="9"/>
        <v>33509.194381912777</v>
      </c>
      <c r="AJ24" s="67">
        <f t="shared" si="9"/>
        <v>27360.897390976439</v>
      </c>
      <c r="AK24" s="67">
        <f t="shared" si="9"/>
        <v>29875.592110027486</v>
      </c>
      <c r="AL24" s="67">
        <f t="shared" si="9"/>
        <v>26290.896807597848</v>
      </c>
      <c r="AM24" s="67">
        <f t="shared" si="9"/>
        <v>25757.884680243667</v>
      </c>
      <c r="AN24" s="67">
        <f t="shared" si="9"/>
        <v>25620.39368081803</v>
      </c>
      <c r="AO24" s="67">
        <f t="shared" si="9"/>
        <v>25462.294499857169</v>
      </c>
      <c r="AP24" s="67">
        <f t="shared" si="9"/>
        <v>25049.427272352397</v>
      </c>
      <c r="AQ24" s="67">
        <f t="shared" si="9"/>
        <v>24938.942207620395</v>
      </c>
      <c r="AR24" s="67">
        <f t="shared" si="9"/>
        <v>24319.041483297086</v>
      </c>
      <c r="AS24" s="67">
        <f t="shared" si="9"/>
        <v>23523.366290820071</v>
      </c>
      <c r="AT24" s="67">
        <f t="shared" si="9"/>
        <v>22870.419138228081</v>
      </c>
      <c r="AU24" s="67">
        <f t="shared" si="9"/>
        <v>22281.746391708562</v>
      </c>
      <c r="AV24" s="67">
        <f t="shared" si="9"/>
        <v>21866.712936295273</v>
      </c>
      <c r="AW24" s="67">
        <f t="shared" si="9"/>
        <v>21532.34217773252</v>
      </c>
      <c r="AX24" s="67">
        <f t="shared" si="9"/>
        <v>21588.676390610555</v>
      </c>
      <c r="AY24" s="67">
        <f>SUM(AY5,AY11,AY12,AY15,AY19)</f>
        <v>21201.999451282165</v>
      </c>
      <c r="AZ24" s="67">
        <f>SUM(AZ5,AZ11,AZ12,AZ15,AZ19)</f>
        <v>20805.142998242303</v>
      </c>
      <c r="BA24" s="1546">
        <f>SUM(BA5,BA11,BA12,BA15,BA19)</f>
        <v>20261.801298815411</v>
      </c>
      <c r="BB24" s="691">
        <f t="shared" ref="BB24" si="10">SUM(BB5,BB11,BB12,BB15,BB19)</f>
        <v>20461.290864859369</v>
      </c>
      <c r="BC24" s="683">
        <f>SUM(BC5,BC11,BC12,BC15,BC19)</f>
        <v>0</v>
      </c>
      <c r="BD24" s="67">
        <f>SUM(BD5,BD11,BD12,BD15,BD19)</f>
        <v>0</v>
      </c>
      <c r="BE24" s="691">
        <f>SUM(BE5,BE11,BE12,BE15,BE19)</f>
        <v>0</v>
      </c>
      <c r="BF24" s="67"/>
      <c r="BG24" s="1381"/>
    </row>
    <row r="25" spans="21:59">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row>
    <row r="26" spans="21:59" ht="18.75">
      <c r="V26" s="206" t="s">
        <v>1288</v>
      </c>
      <c r="Y26" s="1" t="s">
        <v>1069</v>
      </c>
      <c r="Z26" s="24"/>
      <c r="AA26" s="24"/>
      <c r="AB26" s="24"/>
      <c r="AC26" s="24"/>
      <c r="AD26" s="24"/>
      <c r="AE26" s="24"/>
      <c r="AF26" s="24"/>
      <c r="AG26" s="82"/>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row>
    <row r="27" spans="21:59">
      <c r="V27" s="10"/>
      <c r="Y27" s="10"/>
      <c r="Z27" s="205"/>
      <c r="AA27" s="10">
        <v>1990</v>
      </c>
      <c r="AB27" s="10">
        <f t="shared" ref="AB27:BE27" si="11">AA27+1</f>
        <v>1991</v>
      </c>
      <c r="AC27" s="10">
        <f t="shared" si="11"/>
        <v>1992</v>
      </c>
      <c r="AD27" s="10">
        <f t="shared" si="11"/>
        <v>1993</v>
      </c>
      <c r="AE27" s="10">
        <f t="shared" si="11"/>
        <v>1994</v>
      </c>
      <c r="AF27" s="10">
        <f t="shared" si="11"/>
        <v>1995</v>
      </c>
      <c r="AG27" s="10">
        <f t="shared" si="11"/>
        <v>1996</v>
      </c>
      <c r="AH27" s="10">
        <f t="shared" si="11"/>
        <v>1997</v>
      </c>
      <c r="AI27" s="10">
        <f t="shared" si="11"/>
        <v>1998</v>
      </c>
      <c r="AJ27" s="10">
        <f t="shared" si="11"/>
        <v>1999</v>
      </c>
      <c r="AK27" s="10">
        <f t="shared" si="11"/>
        <v>2000</v>
      </c>
      <c r="AL27" s="10">
        <f t="shared" si="11"/>
        <v>2001</v>
      </c>
      <c r="AM27" s="10">
        <f t="shared" si="11"/>
        <v>2002</v>
      </c>
      <c r="AN27" s="10">
        <f t="shared" si="11"/>
        <v>2003</v>
      </c>
      <c r="AO27" s="10">
        <f t="shared" si="11"/>
        <v>2004</v>
      </c>
      <c r="AP27" s="10">
        <f t="shared" si="11"/>
        <v>2005</v>
      </c>
      <c r="AQ27" s="10">
        <f t="shared" si="11"/>
        <v>2006</v>
      </c>
      <c r="AR27" s="10">
        <f t="shared" si="11"/>
        <v>2007</v>
      </c>
      <c r="AS27" s="10">
        <f t="shared" si="11"/>
        <v>2008</v>
      </c>
      <c r="AT27" s="10">
        <f t="shared" si="11"/>
        <v>2009</v>
      </c>
      <c r="AU27" s="10">
        <f t="shared" si="11"/>
        <v>2010</v>
      </c>
      <c r="AV27" s="10">
        <f t="shared" si="11"/>
        <v>2011</v>
      </c>
      <c r="AW27" s="10">
        <f t="shared" si="11"/>
        <v>2012</v>
      </c>
      <c r="AX27" s="10">
        <f t="shared" si="11"/>
        <v>2013</v>
      </c>
      <c r="AY27" s="10">
        <f t="shared" si="11"/>
        <v>2014</v>
      </c>
      <c r="AZ27" s="10">
        <f t="shared" si="11"/>
        <v>2015</v>
      </c>
      <c r="BA27" s="10">
        <f t="shared" si="11"/>
        <v>2016</v>
      </c>
      <c r="BB27" s="10">
        <f t="shared" si="11"/>
        <v>2017</v>
      </c>
      <c r="BC27" s="10">
        <f t="shared" si="11"/>
        <v>2018</v>
      </c>
      <c r="BD27" s="10">
        <f t="shared" si="11"/>
        <v>2019</v>
      </c>
      <c r="BE27" s="10">
        <f t="shared" si="11"/>
        <v>2020</v>
      </c>
      <c r="BF27" s="10" t="s">
        <v>23</v>
      </c>
      <c r="BG27" s="10" t="s">
        <v>2</v>
      </c>
    </row>
    <row r="28" spans="21:59" ht="15" customHeight="1">
      <c r="V28" s="40" t="s">
        <v>311</v>
      </c>
      <c r="Y28" s="40" t="s">
        <v>741</v>
      </c>
      <c r="Z28" s="11"/>
      <c r="AA28" s="11">
        <f t="shared" ref="AA28:AX28" si="12">SUM(AA6:AA7,AA9:AA10)</f>
        <v>2476.1442063113846</v>
      </c>
      <c r="AB28" s="11">
        <f t="shared" si="12"/>
        <v>2581.6680997162257</v>
      </c>
      <c r="AC28" s="11">
        <f t="shared" si="12"/>
        <v>2627.8172387716363</v>
      </c>
      <c r="AD28" s="11">
        <f t="shared" si="12"/>
        <v>2780.7510709197772</v>
      </c>
      <c r="AE28" s="11">
        <f t="shared" si="12"/>
        <v>2955.7689001433</v>
      </c>
      <c r="AF28" s="11">
        <f t="shared" si="12"/>
        <v>3416.6248731712785</v>
      </c>
      <c r="AG28" s="11">
        <f t="shared" si="12"/>
        <v>3521.0154064827693</v>
      </c>
      <c r="AH28" s="11">
        <f t="shared" si="12"/>
        <v>3669.555454387375</v>
      </c>
      <c r="AI28" s="11">
        <f t="shared" si="12"/>
        <v>3601.2630562356089</v>
      </c>
      <c r="AJ28" s="11">
        <f t="shared" si="12"/>
        <v>3744.6769647965548</v>
      </c>
      <c r="AK28" s="11">
        <f t="shared" si="12"/>
        <v>3849.5009647329875</v>
      </c>
      <c r="AL28" s="11">
        <f t="shared" si="12"/>
        <v>4014.9405186331915</v>
      </c>
      <c r="AM28" s="11">
        <f t="shared" si="12"/>
        <v>4076.9535033444613</v>
      </c>
      <c r="AN28" s="11">
        <f t="shared" si="12"/>
        <v>4086.0937718289142</v>
      </c>
      <c r="AO28" s="11">
        <f t="shared" si="12"/>
        <v>4137.6104635462152</v>
      </c>
      <c r="AP28" s="11">
        <f t="shared" si="12"/>
        <v>4358.7817304407508</v>
      </c>
      <c r="AQ28" s="11">
        <f t="shared" si="12"/>
        <v>4309.008924904826</v>
      </c>
      <c r="AR28" s="11">
        <f t="shared" si="12"/>
        <v>4421.0231906909785</v>
      </c>
      <c r="AS28" s="11">
        <f t="shared" si="12"/>
        <v>4290.009773892195</v>
      </c>
      <c r="AT28" s="11">
        <f t="shared" si="12"/>
        <v>4161.2893092713593</v>
      </c>
      <c r="AU28" s="11">
        <f t="shared" si="12"/>
        <v>4113.5118065640236</v>
      </c>
      <c r="AV28" s="11">
        <f t="shared" si="12"/>
        <v>4234.0346413376574</v>
      </c>
      <c r="AW28" s="11">
        <f t="shared" si="12"/>
        <v>4272.4104413986825</v>
      </c>
      <c r="AX28" s="11">
        <f t="shared" si="12"/>
        <v>4389.0412862142775</v>
      </c>
      <c r="AY28" s="11">
        <f>SUM(AY6:AY7,AY9:AY10)</f>
        <v>4341.2990722247305</v>
      </c>
      <c r="AZ28" s="11">
        <f>SUM(AZ6:AZ7,AZ9:AZ10)</f>
        <v>4343.2020510426719</v>
      </c>
      <c r="BA28" s="11">
        <f>SUM(BA6:BA7,BA9:BA10)</f>
        <v>4102.9319671288886</v>
      </c>
      <c r="BB28" s="11">
        <f t="shared" ref="BB28:BE28" si="13">SUM(BB6:BB7,BB9:BB10)</f>
        <v>4258.4710918305</v>
      </c>
      <c r="BC28" s="11">
        <f t="shared" si="13"/>
        <v>0</v>
      </c>
      <c r="BD28" s="11">
        <f t="shared" si="13"/>
        <v>0</v>
      </c>
      <c r="BE28" s="11">
        <f t="shared" si="13"/>
        <v>0</v>
      </c>
      <c r="BF28" s="1379"/>
      <c r="BG28" s="1379"/>
    </row>
    <row r="29" spans="21:59" ht="15" customHeight="1">
      <c r="V29" s="40" t="s">
        <v>312</v>
      </c>
      <c r="Y29" s="40" t="s">
        <v>742</v>
      </c>
      <c r="Z29" s="11"/>
      <c r="AA29" s="11">
        <f t="shared" ref="AA29:AX29" si="14">AA8</f>
        <v>3739.2705786553356</v>
      </c>
      <c r="AB29" s="11">
        <f t="shared" si="14"/>
        <v>3881.1434841885607</v>
      </c>
      <c r="AC29" s="11">
        <f t="shared" si="14"/>
        <v>3953.7877327761103</v>
      </c>
      <c r="AD29" s="11">
        <f t="shared" si="14"/>
        <v>3922.2628660381292</v>
      </c>
      <c r="AE29" s="11">
        <f t="shared" si="14"/>
        <v>3992.1628704281434</v>
      </c>
      <c r="AF29" s="11">
        <f t="shared" si="14"/>
        <v>4104.2756931483264</v>
      </c>
      <c r="AG29" s="11">
        <f t="shared" si="14"/>
        <v>4178.0838017674087</v>
      </c>
      <c r="AH29" s="11">
        <f t="shared" si="14"/>
        <v>4219.7651304667925</v>
      </c>
      <c r="AI29" s="11">
        <f t="shared" si="14"/>
        <v>4120.8129549287614</v>
      </c>
      <c r="AJ29" s="11">
        <f t="shared" si="14"/>
        <v>4099.6597337582998</v>
      </c>
      <c r="AK29" s="11">
        <f t="shared" si="14"/>
        <v>3997.2421978345906</v>
      </c>
      <c r="AL29" s="11">
        <f t="shared" si="14"/>
        <v>3832.4668107559573</v>
      </c>
      <c r="AM29" s="11">
        <f t="shared" si="14"/>
        <v>3585.268846964103</v>
      </c>
      <c r="AN29" s="11">
        <f t="shared" si="14"/>
        <v>3325.0664593361503</v>
      </c>
      <c r="AO29" s="11">
        <f t="shared" si="14"/>
        <v>3047.7729124929356</v>
      </c>
      <c r="AP29" s="11">
        <f t="shared" si="14"/>
        <v>2816.7428431744784</v>
      </c>
      <c r="AQ29" s="11">
        <f t="shared" si="14"/>
        <v>2635.400496030707</v>
      </c>
      <c r="AR29" s="11">
        <f t="shared" si="14"/>
        <v>2501.0614430642495</v>
      </c>
      <c r="AS29" s="11">
        <f t="shared" si="14"/>
        <v>2345.042435152116</v>
      </c>
      <c r="AT29" s="11">
        <f t="shared" si="14"/>
        <v>2181.9033545180073</v>
      </c>
      <c r="AU29" s="11">
        <f t="shared" si="14"/>
        <v>2045.2974888907634</v>
      </c>
      <c r="AV29" s="11">
        <f t="shared" si="14"/>
        <v>1942.6084402206027</v>
      </c>
      <c r="AW29" s="11">
        <f t="shared" si="14"/>
        <v>1866.0029264370801</v>
      </c>
      <c r="AX29" s="11">
        <f t="shared" si="14"/>
        <v>1795.0722114664554</v>
      </c>
      <c r="AY29" s="11">
        <f>AY8</f>
        <v>1737.4158505995204</v>
      </c>
      <c r="AZ29" s="11">
        <f>AZ8</f>
        <v>1709.4763346589823</v>
      </c>
      <c r="BA29" s="11">
        <f>BA8</f>
        <v>1685.3152576190125</v>
      </c>
      <c r="BB29" s="11">
        <f t="shared" ref="BB29:BE29" si="15">BB8</f>
        <v>1682.7089025699679</v>
      </c>
      <c r="BC29" s="11">
        <f t="shared" si="15"/>
        <v>0</v>
      </c>
      <c r="BD29" s="11">
        <f t="shared" si="15"/>
        <v>0</v>
      </c>
      <c r="BE29" s="11">
        <f t="shared" si="15"/>
        <v>0</v>
      </c>
      <c r="BF29" s="1379"/>
      <c r="BG29" s="1379"/>
    </row>
    <row r="30" spans="21:59" ht="15" customHeight="1">
      <c r="V30" s="40" t="s">
        <v>325</v>
      </c>
      <c r="Y30" s="40" t="s">
        <v>866</v>
      </c>
      <c r="Z30" s="11"/>
      <c r="AA30" s="25">
        <f t="shared" ref="AA30:AX30" si="16">AA11</f>
        <v>0.108589407232</v>
      </c>
      <c r="AB30" s="25">
        <f t="shared" si="16"/>
        <v>0.15716200842000003</v>
      </c>
      <c r="AC30" s="25">
        <f t="shared" si="16"/>
        <v>0.16642027838000001</v>
      </c>
      <c r="AD30" s="25">
        <f t="shared" si="16"/>
        <v>0.15600631673999998</v>
      </c>
      <c r="AE30" s="25">
        <f t="shared" si="16"/>
        <v>0.15024321428000001</v>
      </c>
      <c r="AF30" s="25">
        <f t="shared" si="16"/>
        <v>0.14951805392800002</v>
      </c>
      <c r="AG30" s="25">
        <f t="shared" si="16"/>
        <v>0.14504926738400001</v>
      </c>
      <c r="AH30" s="25">
        <f t="shared" si="16"/>
        <v>0.14131693539199999</v>
      </c>
      <c r="AI30" s="25">
        <f t="shared" si="16"/>
        <v>0.126430106992</v>
      </c>
      <c r="AJ30" s="25">
        <f t="shared" si="16"/>
        <v>0.11322938643199998</v>
      </c>
      <c r="AK30" s="25">
        <f t="shared" si="16"/>
        <v>0.10790208393999999</v>
      </c>
      <c r="AL30" s="25">
        <f t="shared" si="16"/>
        <v>9.7638621836E-2</v>
      </c>
      <c r="AM30" s="25">
        <f t="shared" si="16"/>
        <v>9.4047716472000012E-2</v>
      </c>
      <c r="AN30" s="25">
        <f t="shared" si="16"/>
        <v>0.10425156427200001</v>
      </c>
      <c r="AO30" s="25">
        <f t="shared" si="16"/>
        <v>0.10603042222799999</v>
      </c>
      <c r="AP30" s="25">
        <f t="shared" si="16"/>
        <v>0.113840762636</v>
      </c>
      <c r="AQ30" s="25">
        <f t="shared" si="16"/>
        <v>0.109599135532</v>
      </c>
      <c r="AR30" s="25">
        <f t="shared" si="16"/>
        <v>0.114970307796</v>
      </c>
      <c r="AS30" s="25">
        <f t="shared" si="16"/>
        <v>0.115835098432</v>
      </c>
      <c r="AT30" s="25">
        <f t="shared" si="16"/>
        <v>0.10783110987600002</v>
      </c>
      <c r="AU30" s="25">
        <f t="shared" si="16"/>
        <v>0.10163667864000002</v>
      </c>
      <c r="AV30" s="25">
        <f t="shared" si="16"/>
        <v>9.9876330656000004E-2</v>
      </c>
      <c r="AW30" s="25">
        <f t="shared" si="16"/>
        <v>9.7234415828000006E-2</v>
      </c>
      <c r="AX30" s="25">
        <f t="shared" si="16"/>
        <v>9.0886762528000015E-2</v>
      </c>
      <c r="AY30" s="25">
        <f t="shared" ref="AY30:BA31" si="17">AY11</f>
        <v>8.7549843160000002E-2</v>
      </c>
      <c r="AZ30" s="25">
        <f t="shared" si="17"/>
        <v>8.2969500316000006E-2</v>
      </c>
      <c r="BA30" s="25">
        <f t="shared" si="17"/>
        <v>8.0084952100000009E-2</v>
      </c>
      <c r="BB30" s="25">
        <f t="shared" ref="BB30:BE30" si="18">BB11</f>
        <v>8.0266916263999996E-2</v>
      </c>
      <c r="BC30" s="25">
        <f t="shared" si="18"/>
        <v>0</v>
      </c>
      <c r="BD30" s="25">
        <f t="shared" si="18"/>
        <v>0</v>
      </c>
      <c r="BE30" s="25">
        <f t="shared" si="18"/>
        <v>0</v>
      </c>
      <c r="BF30" s="1379"/>
      <c r="BG30" s="1379"/>
    </row>
    <row r="31" spans="21:59" ht="15" customHeight="1">
      <c r="V31" s="1571" t="s">
        <v>1205</v>
      </c>
      <c r="Y31" s="40" t="s">
        <v>1420</v>
      </c>
      <c r="Z31" s="11"/>
      <c r="AA31" s="11">
        <f t="shared" ref="AA31:AX31" si="19">AA12</f>
        <v>9910.6586158148057</v>
      </c>
      <c r="AB31" s="11">
        <f t="shared" si="19"/>
        <v>9433.1295624956911</v>
      </c>
      <c r="AC31" s="11">
        <f t="shared" si="19"/>
        <v>9398.8544222426717</v>
      </c>
      <c r="AD31" s="11">
        <f t="shared" si="19"/>
        <v>9131.1318698893083</v>
      </c>
      <c r="AE31" s="11">
        <f t="shared" si="19"/>
        <v>10208.630427212323</v>
      </c>
      <c r="AF31" s="11">
        <f t="shared" si="19"/>
        <v>10114.044334040294</v>
      </c>
      <c r="AG31" s="11">
        <f t="shared" si="19"/>
        <v>11117.329105593026</v>
      </c>
      <c r="AH31" s="11">
        <f t="shared" si="19"/>
        <v>11721.061775922752</v>
      </c>
      <c r="AI31" s="11">
        <f t="shared" si="19"/>
        <v>10428.204222230408</v>
      </c>
      <c r="AJ31" s="11">
        <f t="shared" si="19"/>
        <v>4218.5895017867424</v>
      </c>
      <c r="AK31" s="11">
        <f t="shared" si="19"/>
        <v>6719.7584773469416</v>
      </c>
      <c r="AL31" s="11">
        <f t="shared" si="19"/>
        <v>3358.1568536531995</v>
      </c>
      <c r="AM31" s="11">
        <f t="shared" si="19"/>
        <v>3222.2053164553799</v>
      </c>
      <c r="AN31" s="11">
        <f t="shared" si="19"/>
        <v>3267.600592395062</v>
      </c>
      <c r="AO31" s="11">
        <f t="shared" si="19"/>
        <v>3423.3922951847717</v>
      </c>
      <c r="AP31" s="11">
        <f t="shared" si="19"/>
        <v>2926.0395015680419</v>
      </c>
      <c r="AQ31" s="11">
        <f t="shared" si="19"/>
        <v>3142.8002818294976</v>
      </c>
      <c r="AR31" s="11">
        <f t="shared" si="19"/>
        <v>2342.3071168743591</v>
      </c>
      <c r="AS31" s="11">
        <f t="shared" si="19"/>
        <v>2541.3439308664424</v>
      </c>
      <c r="AT31" s="11">
        <f t="shared" si="19"/>
        <v>2618.690873776256</v>
      </c>
      <c r="AU31" s="11">
        <f t="shared" si="19"/>
        <v>2088.0104847180719</v>
      </c>
      <c r="AV31" s="11">
        <f t="shared" si="19"/>
        <v>1777.1515656582808</v>
      </c>
      <c r="AW31" s="11">
        <f t="shared" si="19"/>
        <v>1600.3349846272417</v>
      </c>
      <c r="AX31" s="11">
        <f t="shared" si="19"/>
        <v>1617.7588718757988</v>
      </c>
      <c r="AY31" s="11">
        <f t="shared" si="17"/>
        <v>1605.6848886001922</v>
      </c>
      <c r="AZ31" s="11">
        <f t="shared" si="17"/>
        <v>1199.3696117404465</v>
      </c>
      <c r="BA31" s="11">
        <f t="shared" si="17"/>
        <v>1104.6021747670275</v>
      </c>
      <c r="BB31" s="11">
        <f t="shared" ref="BB31:BE31" si="20">BB12</f>
        <v>1014.9861800937099</v>
      </c>
      <c r="BC31" s="11">
        <f t="shared" si="20"/>
        <v>0</v>
      </c>
      <c r="BD31" s="11">
        <f t="shared" si="20"/>
        <v>0</v>
      </c>
      <c r="BE31" s="11">
        <f t="shared" si="20"/>
        <v>0</v>
      </c>
      <c r="BF31" s="1379"/>
      <c r="BG31" s="1379"/>
    </row>
    <row r="32" spans="21:59" ht="15" customHeight="1">
      <c r="V32" s="40" t="s">
        <v>326</v>
      </c>
      <c r="Y32" s="40" t="s">
        <v>867</v>
      </c>
      <c r="Z32" s="11"/>
      <c r="AA32" s="11">
        <f t="shared" ref="AA32:AX32" si="21">AA16</f>
        <v>4114.4225649263581</v>
      </c>
      <c r="AB32" s="11">
        <f t="shared" si="21"/>
        <v>4149.4945772604133</v>
      </c>
      <c r="AC32" s="11">
        <f t="shared" si="21"/>
        <v>4150.6770554961868</v>
      </c>
      <c r="AD32" s="11">
        <f t="shared" si="21"/>
        <v>4089.0042280663538</v>
      </c>
      <c r="AE32" s="11">
        <f t="shared" si="21"/>
        <v>4002.9376859186432</v>
      </c>
      <c r="AF32" s="11">
        <f t="shared" si="21"/>
        <v>3941.273503030206</v>
      </c>
      <c r="AG32" s="11">
        <f t="shared" si="21"/>
        <v>3905.2756459088764</v>
      </c>
      <c r="AH32" s="11">
        <f t="shared" si="21"/>
        <v>3887.677846788758</v>
      </c>
      <c r="AI32" s="11">
        <f t="shared" si="21"/>
        <v>3825.4980925865157</v>
      </c>
      <c r="AJ32" s="11">
        <f t="shared" si="21"/>
        <v>3786.9732782865999</v>
      </c>
      <c r="AK32" s="11">
        <f t="shared" si="21"/>
        <v>3803.8018542780792</v>
      </c>
      <c r="AL32" s="11">
        <f t="shared" si="21"/>
        <v>3832.2072080985154</v>
      </c>
      <c r="AM32" s="11">
        <f t="shared" si="21"/>
        <v>3885.2405730578539</v>
      </c>
      <c r="AN32" s="11">
        <f t="shared" si="21"/>
        <v>3938.314002027088</v>
      </c>
      <c r="AO32" s="11">
        <f t="shared" si="21"/>
        <v>3948.0131646744094</v>
      </c>
      <c r="AP32" s="11">
        <f t="shared" si="21"/>
        <v>4012.9132361672505</v>
      </c>
      <c r="AQ32" s="11">
        <f t="shared" si="21"/>
        <v>4116.4415884071295</v>
      </c>
      <c r="AR32" s="11">
        <f t="shared" si="21"/>
        <v>4192.9815263301107</v>
      </c>
      <c r="AS32" s="11">
        <f t="shared" si="21"/>
        <v>4265.8243314283473</v>
      </c>
      <c r="AT32" s="11">
        <f t="shared" si="21"/>
        <v>4269.1486085084598</v>
      </c>
      <c r="AU32" s="11">
        <f t="shared" si="21"/>
        <v>4157.9713485309976</v>
      </c>
      <c r="AV32" s="11">
        <f t="shared" si="21"/>
        <v>4113.2318629580977</v>
      </c>
      <c r="AW32" s="11">
        <f t="shared" si="21"/>
        <v>4035.2909093175585</v>
      </c>
      <c r="AX32" s="11">
        <f t="shared" si="21"/>
        <v>3967.3361018995024</v>
      </c>
      <c r="AY32" s="11">
        <f t="shared" ref="AY32:BA34" si="22">AY16</f>
        <v>3913.0227941321436</v>
      </c>
      <c r="AZ32" s="11">
        <f t="shared" si="22"/>
        <v>3910.0156272906211</v>
      </c>
      <c r="BA32" s="11">
        <f t="shared" si="22"/>
        <v>3911.7531638438836</v>
      </c>
      <c r="BB32" s="11">
        <f t="shared" ref="BB32:BE32" si="23">BB16</f>
        <v>3915.5895868828843</v>
      </c>
      <c r="BC32" s="11">
        <f t="shared" si="23"/>
        <v>0</v>
      </c>
      <c r="BD32" s="11">
        <f t="shared" si="23"/>
        <v>0</v>
      </c>
      <c r="BE32" s="11">
        <f t="shared" si="23"/>
        <v>0</v>
      </c>
      <c r="BF32" s="1379"/>
      <c r="BG32" s="1379"/>
    </row>
    <row r="33" spans="22:60" ht="15" customHeight="1">
      <c r="V33" s="891" t="s">
        <v>327</v>
      </c>
      <c r="Y33" s="891" t="s">
        <v>868</v>
      </c>
      <c r="Z33" s="14"/>
      <c r="AA33" s="14">
        <f t="shared" ref="AA33:AX33" si="24">AA17</f>
        <v>7120.5691766372956</v>
      </c>
      <c r="AB33" s="14">
        <f t="shared" si="24"/>
        <v>6970.620850964001</v>
      </c>
      <c r="AC33" s="14">
        <f t="shared" si="24"/>
        <v>6924.3704667425491</v>
      </c>
      <c r="AD33" s="14">
        <f t="shared" si="24"/>
        <v>7007.4953837924304</v>
      </c>
      <c r="AE33" s="14">
        <f t="shared" si="24"/>
        <v>6896.0437579475529</v>
      </c>
      <c r="AF33" s="14">
        <f t="shared" si="24"/>
        <v>6604.3368793638374</v>
      </c>
      <c r="AG33" s="14">
        <f t="shared" si="24"/>
        <v>6485.5824622096316</v>
      </c>
      <c r="AH33" s="14">
        <f t="shared" si="24"/>
        <v>6398.2135355084947</v>
      </c>
      <c r="AI33" s="14">
        <f t="shared" si="24"/>
        <v>6334.5651874565383</v>
      </c>
      <c r="AJ33" s="14">
        <f t="shared" si="24"/>
        <v>6311.5489306698428</v>
      </c>
      <c r="AK33" s="14">
        <f t="shared" si="24"/>
        <v>6343.7139765748316</v>
      </c>
      <c r="AL33" s="14">
        <f t="shared" si="24"/>
        <v>6153.5508995142309</v>
      </c>
      <c r="AM33" s="14">
        <f t="shared" si="24"/>
        <v>6125.4387198848808</v>
      </c>
      <c r="AN33" s="14">
        <f t="shared" si="24"/>
        <v>6081.9836879182421</v>
      </c>
      <c r="AO33" s="14">
        <f t="shared" si="24"/>
        <v>5975.2145040873665</v>
      </c>
      <c r="AP33" s="14">
        <f t="shared" si="24"/>
        <v>5935.5027771526347</v>
      </c>
      <c r="AQ33" s="14">
        <f t="shared" si="24"/>
        <v>5881.9096620453693</v>
      </c>
      <c r="AR33" s="14">
        <f t="shared" si="24"/>
        <v>6206.7620215180177</v>
      </c>
      <c r="AS33" s="14">
        <f t="shared" si="24"/>
        <v>5467.8050734904718</v>
      </c>
      <c r="AT33" s="14">
        <f t="shared" si="24"/>
        <v>5228.3894110215742</v>
      </c>
      <c r="AU33" s="14">
        <f t="shared" si="24"/>
        <v>5552.323093979051</v>
      </c>
      <c r="AV33" s="14">
        <f t="shared" si="24"/>
        <v>5436.2944238141454</v>
      </c>
      <c r="AW33" s="14">
        <f t="shared" si="24"/>
        <v>5438.6086248116681</v>
      </c>
      <c r="AX33" s="14">
        <f t="shared" si="24"/>
        <v>5493.537340873926</v>
      </c>
      <c r="AY33" s="14">
        <f t="shared" si="22"/>
        <v>5433.0780697067939</v>
      </c>
      <c r="AZ33" s="14">
        <f t="shared" si="22"/>
        <v>5425.6552970894354</v>
      </c>
      <c r="BA33" s="14">
        <f t="shared" si="22"/>
        <v>5388.3803352815085</v>
      </c>
      <c r="BB33" s="14">
        <f t="shared" ref="BB33:BE33" si="25">BB17</f>
        <v>5408.1701184359399</v>
      </c>
      <c r="BC33" s="14">
        <f t="shared" si="25"/>
        <v>0</v>
      </c>
      <c r="BD33" s="14">
        <f t="shared" si="25"/>
        <v>0</v>
      </c>
      <c r="BE33" s="14">
        <f t="shared" si="25"/>
        <v>0</v>
      </c>
      <c r="BF33" s="1379"/>
      <c r="BG33" s="1379"/>
    </row>
    <row r="34" spans="22:60" ht="15" customHeight="1">
      <c r="V34" s="891" t="s">
        <v>328</v>
      </c>
      <c r="Y34" s="891" t="s">
        <v>869</v>
      </c>
      <c r="Z34" s="14"/>
      <c r="AA34" s="1758">
        <f t="shared" ref="AA34:AX34" si="26">AA18</f>
        <v>39.255762328812118</v>
      </c>
      <c r="AB34" s="1758">
        <f t="shared" si="26"/>
        <v>36.246438524206958</v>
      </c>
      <c r="AC34" s="1758">
        <f t="shared" si="26"/>
        <v>37.512582208451448</v>
      </c>
      <c r="AD34" s="1758">
        <f t="shared" si="26"/>
        <v>34.082390279941542</v>
      </c>
      <c r="AE34" s="1758">
        <f t="shared" si="26"/>
        <v>35.742541087863344</v>
      </c>
      <c r="AF34" s="1758">
        <f t="shared" si="26"/>
        <v>34.286353706707793</v>
      </c>
      <c r="AG34" s="1758">
        <f t="shared" si="26"/>
        <v>33.4548800744925</v>
      </c>
      <c r="AH34" s="1758">
        <f t="shared" si="26"/>
        <v>32.49326899609445</v>
      </c>
      <c r="AI34" s="1758">
        <f t="shared" si="26"/>
        <v>31.032401650917944</v>
      </c>
      <c r="AJ34" s="1758">
        <f t="shared" si="26"/>
        <v>30.464506261233964</v>
      </c>
      <c r="AK34" s="1758">
        <f t="shared" si="26"/>
        <v>29.639714542375057</v>
      </c>
      <c r="AL34" s="1758">
        <f t="shared" si="26"/>
        <v>29.414079024575347</v>
      </c>
      <c r="AM34" s="1758">
        <f t="shared" si="26"/>
        <v>28.534478953322111</v>
      </c>
      <c r="AN34" s="1758">
        <f t="shared" si="26"/>
        <v>27.14850577364145</v>
      </c>
      <c r="AO34" s="1758">
        <f t="shared" si="26"/>
        <v>26.075128830626493</v>
      </c>
      <c r="AP34" s="1758">
        <f t="shared" si="26"/>
        <v>26.478092085949704</v>
      </c>
      <c r="AQ34" s="1758">
        <f t="shared" si="26"/>
        <v>25.686692075053767</v>
      </c>
      <c r="AR34" s="1758">
        <f t="shared" si="26"/>
        <v>24.969747438913405</v>
      </c>
      <c r="AS34" s="1758">
        <f t="shared" si="26"/>
        <v>24.05756515736228</v>
      </c>
      <c r="AT34" s="1758">
        <f t="shared" si="26"/>
        <v>23.351626110983812</v>
      </c>
      <c r="AU34" s="1758">
        <f t="shared" si="26"/>
        <v>22.720564720350794</v>
      </c>
      <c r="AV34" s="1758">
        <f t="shared" si="26"/>
        <v>22.482694939766191</v>
      </c>
      <c r="AW34" s="1758">
        <f t="shared" si="26"/>
        <v>21.890157511334099</v>
      </c>
      <c r="AX34" s="1758">
        <f t="shared" si="26"/>
        <v>22.284590106460907</v>
      </c>
      <c r="AY34" s="1758">
        <f t="shared" si="22"/>
        <v>21.656651147002798</v>
      </c>
      <c r="AZ34" s="1758">
        <f t="shared" si="22"/>
        <v>20.735572120883226</v>
      </c>
      <c r="BA34" s="1758">
        <f t="shared" si="22"/>
        <v>20.738954899582144</v>
      </c>
      <c r="BB34" s="1758">
        <f t="shared" ref="BB34:BE34" si="27">BB18</f>
        <v>20.6976015689071</v>
      </c>
      <c r="BC34" s="14">
        <f t="shared" si="27"/>
        <v>0</v>
      </c>
      <c r="BD34" s="14">
        <f t="shared" si="27"/>
        <v>0</v>
      </c>
      <c r="BE34" s="14">
        <f t="shared" si="27"/>
        <v>0</v>
      </c>
      <c r="BF34" s="1379"/>
      <c r="BG34" s="1379"/>
    </row>
    <row r="35" spans="22:60" ht="15" customHeight="1">
      <c r="V35" s="891" t="s">
        <v>317</v>
      </c>
      <c r="Y35" s="858" t="s">
        <v>748</v>
      </c>
      <c r="Z35" s="14"/>
      <c r="AA35" s="14">
        <f t="shared" ref="AA35:AX35" si="28">AA20</f>
        <v>180.77301123167689</v>
      </c>
      <c r="AB35" s="14">
        <f t="shared" si="28"/>
        <v>178.8102609504532</v>
      </c>
      <c r="AC35" s="14">
        <f t="shared" si="28"/>
        <v>179.19508767688146</v>
      </c>
      <c r="AD35" s="14">
        <f t="shared" si="28"/>
        <v>179.61707267777589</v>
      </c>
      <c r="AE35" s="14">
        <f t="shared" si="28"/>
        <v>178.7359444015209</v>
      </c>
      <c r="AF35" s="14">
        <f t="shared" si="28"/>
        <v>179.14048654083399</v>
      </c>
      <c r="AG35" s="14">
        <f t="shared" si="28"/>
        <v>179.59007165708576</v>
      </c>
      <c r="AH35" s="14">
        <f t="shared" si="28"/>
        <v>180.43075126208575</v>
      </c>
      <c r="AI35" s="14">
        <f t="shared" si="28"/>
        <v>179.48392153004573</v>
      </c>
      <c r="AJ35" s="14">
        <f t="shared" si="28"/>
        <v>180.22910581622574</v>
      </c>
      <c r="AK35" s="14">
        <f t="shared" si="28"/>
        <v>181.17658912484575</v>
      </c>
      <c r="AL35" s="14">
        <f t="shared" si="28"/>
        <v>182.83749062888575</v>
      </c>
      <c r="AM35" s="14">
        <f t="shared" si="28"/>
        <v>231.96460762769144</v>
      </c>
      <c r="AN35" s="14">
        <f t="shared" si="28"/>
        <v>272.69338107702004</v>
      </c>
      <c r="AO35" s="14">
        <f t="shared" si="28"/>
        <v>281.51320856278971</v>
      </c>
      <c r="AP35" s="14">
        <f t="shared" si="28"/>
        <v>318.97613267156828</v>
      </c>
      <c r="AQ35" s="14">
        <f t="shared" si="28"/>
        <v>329.29787042613526</v>
      </c>
      <c r="AR35" s="14">
        <f t="shared" si="28"/>
        <v>318.00047195240342</v>
      </c>
      <c r="AS35" s="14">
        <f t="shared" si="28"/>
        <v>357.47969899042818</v>
      </c>
      <c r="AT35" s="14">
        <f t="shared" si="28"/>
        <v>354.29684731500112</v>
      </c>
      <c r="AU35" s="14">
        <f t="shared" si="28"/>
        <v>309.17131801358909</v>
      </c>
      <c r="AV35" s="14">
        <f t="shared" si="28"/>
        <v>341.90539587619298</v>
      </c>
      <c r="AW35" s="14">
        <f t="shared" si="28"/>
        <v>338.45875805802001</v>
      </c>
      <c r="AX35" s="14">
        <f t="shared" si="28"/>
        <v>334.66790973778376</v>
      </c>
      <c r="AY35" s="14">
        <f t="shared" ref="AY35:BA38" si="29">AY20</f>
        <v>333.14414356354251</v>
      </c>
      <c r="AZ35" s="14">
        <f t="shared" si="29"/>
        <v>339.5267782397658</v>
      </c>
      <c r="BA35" s="14">
        <f t="shared" si="29"/>
        <v>343.26343807085613</v>
      </c>
      <c r="BB35" s="14">
        <f t="shared" ref="BB35:BE35" si="30">BB20</f>
        <v>343.9499386068066</v>
      </c>
      <c r="BC35" s="14">
        <f t="shared" si="30"/>
        <v>0</v>
      </c>
      <c r="BD35" s="14">
        <f t="shared" si="30"/>
        <v>0</v>
      </c>
      <c r="BE35" s="14">
        <f t="shared" si="30"/>
        <v>0</v>
      </c>
      <c r="BF35" s="1379"/>
      <c r="BG35" s="1379"/>
    </row>
    <row r="36" spans="22:60" ht="28.5">
      <c r="V36" s="1783" t="s">
        <v>1334</v>
      </c>
      <c r="Y36" s="40" t="s">
        <v>1333</v>
      </c>
      <c r="Z36" s="14"/>
      <c r="AA36" s="14">
        <f t="shared" ref="AA36:AX36" si="31">AA21</f>
        <v>1438.0376458874916</v>
      </c>
      <c r="AB36" s="14">
        <f t="shared" si="31"/>
        <v>1478.1833541741969</v>
      </c>
      <c r="AC36" s="14">
        <f t="shared" si="31"/>
        <v>1611.1796688031598</v>
      </c>
      <c r="AD36" s="14">
        <f t="shared" si="31"/>
        <v>1612.1498880139211</v>
      </c>
      <c r="AE36" s="14">
        <f t="shared" si="31"/>
        <v>1770.0200351963495</v>
      </c>
      <c r="AF36" s="14">
        <f t="shared" si="31"/>
        <v>1907.5349476733802</v>
      </c>
      <c r="AG36" s="14">
        <f t="shared" si="31"/>
        <v>2028.5716974068825</v>
      </c>
      <c r="AH36" s="14">
        <f t="shared" si="31"/>
        <v>2099.8070334883982</v>
      </c>
      <c r="AI36" s="14">
        <f t="shared" si="31"/>
        <v>2104.0262195004047</v>
      </c>
      <c r="AJ36" s="14">
        <f t="shared" si="31"/>
        <v>2175.185005297491</v>
      </c>
      <c r="AK36" s="14">
        <f t="shared" si="31"/>
        <v>2155.8865253763265</v>
      </c>
      <c r="AL36" s="14">
        <f t="shared" si="31"/>
        <v>2086.0587114912009</v>
      </c>
      <c r="AM36" s="14">
        <f t="shared" si="31"/>
        <v>1910.7613216509862</v>
      </c>
      <c r="AN36" s="14">
        <f t="shared" si="31"/>
        <v>1908.2075084396233</v>
      </c>
      <c r="AO36" s="14">
        <f t="shared" si="31"/>
        <v>1898.5787431388137</v>
      </c>
      <c r="AP36" s="14">
        <f t="shared" si="31"/>
        <v>1963.4555246883822</v>
      </c>
      <c r="AQ36" s="14">
        <f t="shared" si="31"/>
        <v>1843.3618521471396</v>
      </c>
      <c r="AR36" s="14">
        <f t="shared" si="31"/>
        <v>1695.2227044886718</v>
      </c>
      <c r="AS36" s="14">
        <f t="shared" si="31"/>
        <v>1627.6901569542013</v>
      </c>
      <c r="AT36" s="14">
        <f t="shared" si="31"/>
        <v>1569.6956107755486</v>
      </c>
      <c r="AU36" s="14">
        <f t="shared" si="31"/>
        <v>1514.5812978190154</v>
      </c>
      <c r="AV36" s="14">
        <f t="shared" si="31"/>
        <v>1518.2194083148611</v>
      </c>
      <c r="AW36" s="14">
        <f t="shared" si="31"/>
        <v>1523.2488047525801</v>
      </c>
      <c r="AX36" s="14">
        <f t="shared" si="31"/>
        <v>1535.1417289204639</v>
      </c>
      <c r="AY36" s="14">
        <f t="shared" si="29"/>
        <v>1422.8846607133103</v>
      </c>
      <c r="AZ36" s="14">
        <f t="shared" si="29"/>
        <v>1498.0459953783466</v>
      </c>
      <c r="BA36" s="14">
        <f t="shared" si="29"/>
        <v>1311.7432843732795</v>
      </c>
      <c r="BB36" s="14">
        <f t="shared" ref="BB36:BE36" si="32">BB21</f>
        <v>1420.6354856293694</v>
      </c>
      <c r="BC36" s="14">
        <f t="shared" si="32"/>
        <v>0</v>
      </c>
      <c r="BD36" s="14">
        <f t="shared" si="32"/>
        <v>0</v>
      </c>
      <c r="BE36" s="14">
        <f t="shared" si="32"/>
        <v>0</v>
      </c>
      <c r="BF36" s="1379"/>
      <c r="BG36" s="1379"/>
    </row>
    <row r="37" spans="22:60" ht="15" customHeight="1">
      <c r="V37" s="1571" t="s">
        <v>1336</v>
      </c>
      <c r="Y37" s="714" t="s">
        <v>749</v>
      </c>
      <c r="Z37" s="11"/>
      <c r="AA37" s="11">
        <f t="shared" ref="AA37:AX37" si="33">AA22</f>
        <v>2387.11454211821</v>
      </c>
      <c r="AB37" s="11">
        <f t="shared" si="33"/>
        <v>2410.311951595228</v>
      </c>
      <c r="AC37" s="11">
        <f t="shared" si="33"/>
        <v>2419.5279224992682</v>
      </c>
      <c r="AD37" s="11">
        <f t="shared" si="33"/>
        <v>2415.9218573103244</v>
      </c>
      <c r="AE37" s="11">
        <f t="shared" si="33"/>
        <v>2392.2887552935317</v>
      </c>
      <c r="AF37" s="11">
        <f t="shared" si="33"/>
        <v>2438.6751873475437</v>
      </c>
      <c r="AG37" s="11">
        <f t="shared" si="33"/>
        <v>2422.3933452145343</v>
      </c>
      <c r="AH37" s="11">
        <f t="shared" si="33"/>
        <v>2439.7178743324253</v>
      </c>
      <c r="AI37" s="11">
        <f t="shared" si="33"/>
        <v>2422.4331583536673</v>
      </c>
      <c r="AJ37" s="11">
        <f t="shared" si="33"/>
        <v>2346.2950298964365</v>
      </c>
      <c r="AK37" s="11">
        <f t="shared" si="33"/>
        <v>2300.7781120496738</v>
      </c>
      <c r="AL37" s="11">
        <f t="shared" si="33"/>
        <v>2293.9536299051038</v>
      </c>
      <c r="AM37" s="11">
        <f t="shared" si="33"/>
        <v>2285.8584477337013</v>
      </c>
      <c r="AN37" s="11">
        <f t="shared" si="33"/>
        <v>2314.1845232438595</v>
      </c>
      <c r="AO37" s="11">
        <f t="shared" si="33"/>
        <v>2337.0119103251109</v>
      </c>
      <c r="AP37" s="11">
        <f t="shared" si="33"/>
        <v>2307.7057689736575</v>
      </c>
      <c r="AQ37" s="11">
        <f t="shared" si="33"/>
        <v>2273.6980741034781</v>
      </c>
      <c r="AR37" s="11">
        <f t="shared" si="33"/>
        <v>2252.6860054088493</v>
      </c>
      <c r="AS37" s="11">
        <f t="shared" si="33"/>
        <v>2236.3267043281248</v>
      </c>
      <c r="AT37" s="11">
        <f t="shared" si="33"/>
        <v>2123.3984372815712</v>
      </c>
      <c r="AU37" s="11">
        <f t="shared" si="33"/>
        <v>2141.7643346371651</v>
      </c>
      <c r="AV37" s="11">
        <f t="shared" si="33"/>
        <v>2150.3492114844685</v>
      </c>
      <c r="AW37" s="11">
        <f t="shared" si="33"/>
        <v>2087.1961952101542</v>
      </c>
      <c r="AX37" s="11">
        <f t="shared" si="33"/>
        <v>2096.2894427325955</v>
      </c>
      <c r="AY37" s="11">
        <f t="shared" si="29"/>
        <v>2056.1655327653771</v>
      </c>
      <c r="AZ37" s="11">
        <f t="shared" si="29"/>
        <v>2036.8481388797816</v>
      </c>
      <c r="BA37" s="11">
        <f t="shared" si="29"/>
        <v>2032.6916979045607</v>
      </c>
      <c r="BB37" s="11">
        <f t="shared" ref="BB37:BE37" si="34">BB22</f>
        <v>2034.2333658596333</v>
      </c>
      <c r="BC37" s="11">
        <f t="shared" si="34"/>
        <v>0</v>
      </c>
      <c r="BD37" s="11">
        <f t="shared" si="34"/>
        <v>0</v>
      </c>
      <c r="BE37" s="11">
        <f t="shared" si="34"/>
        <v>0</v>
      </c>
      <c r="BF37" s="1379"/>
      <c r="BG37" s="1379"/>
    </row>
    <row r="38" spans="22:60" ht="15" customHeight="1" thickBot="1">
      <c r="V38" s="893" t="s">
        <v>310</v>
      </c>
      <c r="Y38" s="1275" t="s">
        <v>750</v>
      </c>
      <c r="Z38" s="148"/>
      <c r="AA38" s="148">
        <f t="shared" ref="AA38:AX38" si="35">AA23</f>
        <v>381.42489034365371</v>
      </c>
      <c r="AB38" s="148">
        <f t="shared" si="35"/>
        <v>393.4009513629448</v>
      </c>
      <c r="AC38" s="148">
        <f t="shared" si="35"/>
        <v>394.2487013880355</v>
      </c>
      <c r="AD38" s="148">
        <f t="shared" si="35"/>
        <v>396.40997156846788</v>
      </c>
      <c r="AE38" s="148">
        <f t="shared" si="35"/>
        <v>403.04247407633494</v>
      </c>
      <c r="AF38" s="148">
        <f t="shared" si="35"/>
        <v>420.50215927906277</v>
      </c>
      <c r="AG38" s="148">
        <f t="shared" si="35"/>
        <v>427.85187570574777</v>
      </c>
      <c r="AH38" s="148">
        <f t="shared" si="35"/>
        <v>446.54502095243163</v>
      </c>
      <c r="AI38" s="148">
        <f t="shared" si="35"/>
        <v>461.74873733291912</v>
      </c>
      <c r="AJ38" s="148">
        <f t="shared" si="35"/>
        <v>467.16210502057805</v>
      </c>
      <c r="AK38" s="148">
        <f t="shared" si="35"/>
        <v>493.98579608289668</v>
      </c>
      <c r="AL38" s="148">
        <f t="shared" si="35"/>
        <v>507.21296727115288</v>
      </c>
      <c r="AM38" s="148">
        <f t="shared" si="35"/>
        <v>405.56481685480861</v>
      </c>
      <c r="AN38" s="148">
        <f t="shared" si="35"/>
        <v>398.9969972141584</v>
      </c>
      <c r="AO38" s="148">
        <f t="shared" si="35"/>
        <v>387.00613859190037</v>
      </c>
      <c r="AP38" s="148">
        <f t="shared" si="35"/>
        <v>382.71782466704934</v>
      </c>
      <c r="AQ38" s="148">
        <f t="shared" si="35"/>
        <v>381.22716651552543</v>
      </c>
      <c r="AR38" s="148">
        <f t="shared" si="35"/>
        <v>363.91228522273286</v>
      </c>
      <c r="AS38" s="148">
        <f t="shared" si="35"/>
        <v>367.67078546194944</v>
      </c>
      <c r="AT38" s="148">
        <f t="shared" si="35"/>
        <v>340.14722853944329</v>
      </c>
      <c r="AU38" s="148">
        <f t="shared" si="35"/>
        <v>336.29301715689672</v>
      </c>
      <c r="AV38" s="148">
        <f t="shared" si="35"/>
        <v>330.33541536054145</v>
      </c>
      <c r="AW38" s="148">
        <f t="shared" si="35"/>
        <v>348.80314119237386</v>
      </c>
      <c r="AX38" s="148">
        <f t="shared" si="35"/>
        <v>337.45602002076396</v>
      </c>
      <c r="AY38" s="148">
        <f t="shared" si="29"/>
        <v>337.5602379863933</v>
      </c>
      <c r="AZ38" s="148">
        <f t="shared" si="29"/>
        <v>322.18462230105416</v>
      </c>
      <c r="BA38" s="148">
        <f t="shared" si="29"/>
        <v>360.30093997471295</v>
      </c>
      <c r="BB38" s="148">
        <f t="shared" ref="BB38:BE38" si="36">BB23</f>
        <v>361.76832646538804</v>
      </c>
      <c r="BC38" s="148">
        <f t="shared" si="36"/>
        <v>0</v>
      </c>
      <c r="BD38" s="148">
        <f t="shared" si="36"/>
        <v>0</v>
      </c>
      <c r="BE38" s="148">
        <f t="shared" si="36"/>
        <v>0</v>
      </c>
      <c r="BF38" s="1380"/>
      <c r="BG38" s="1380"/>
      <c r="BH38" s="26"/>
    </row>
    <row r="39" spans="22:60" ht="15" customHeight="1" thickTop="1">
      <c r="V39" s="894" t="s">
        <v>59</v>
      </c>
      <c r="Y39" s="894" t="s">
        <v>5</v>
      </c>
      <c r="Z39" s="13"/>
      <c r="AA39" s="13">
        <f>SUM(AA28:AA38)</f>
        <v>31787.779583662254</v>
      </c>
      <c r="AB39" s="13">
        <f t="shared" ref="AB39:BA39" si="37">SUM(AB28:AB38)</f>
        <v>31513.166693240342</v>
      </c>
      <c r="AC39" s="13">
        <f t="shared" si="37"/>
        <v>31697.337298883333</v>
      </c>
      <c r="AD39" s="13">
        <f t="shared" si="37"/>
        <v>31568.98260487317</v>
      </c>
      <c r="AE39" s="13">
        <f t="shared" si="37"/>
        <v>32835.523634919846</v>
      </c>
      <c r="AF39" s="13">
        <f t="shared" si="37"/>
        <v>33160.843935355399</v>
      </c>
      <c r="AG39" s="13">
        <f t="shared" si="37"/>
        <v>34299.293341287834</v>
      </c>
      <c r="AH39" s="13">
        <f t="shared" si="37"/>
        <v>35095.409009041003</v>
      </c>
      <c r="AI39" s="13">
        <f t="shared" si="37"/>
        <v>33509.194381912777</v>
      </c>
      <c r="AJ39" s="13">
        <f t="shared" si="37"/>
        <v>27360.897390976435</v>
      </c>
      <c r="AK39" s="13">
        <f t="shared" si="37"/>
        <v>29875.59211002749</v>
      </c>
      <c r="AL39" s="13">
        <f t="shared" si="37"/>
        <v>26290.896807597848</v>
      </c>
      <c r="AM39" s="13">
        <f t="shared" si="37"/>
        <v>25757.88468024366</v>
      </c>
      <c r="AN39" s="13">
        <f t="shared" si="37"/>
        <v>25620.393680818033</v>
      </c>
      <c r="AO39" s="13">
        <f t="shared" si="37"/>
        <v>25462.294499857166</v>
      </c>
      <c r="AP39" s="13">
        <f t="shared" si="37"/>
        <v>25049.427272352397</v>
      </c>
      <c r="AQ39" s="13">
        <f t="shared" si="37"/>
        <v>24938.942207620395</v>
      </c>
      <c r="AR39" s="13">
        <f t="shared" si="37"/>
        <v>24319.041483297086</v>
      </c>
      <c r="AS39" s="13">
        <f t="shared" si="37"/>
        <v>23523.366290820075</v>
      </c>
      <c r="AT39" s="13">
        <f t="shared" si="37"/>
        <v>22870.419138228084</v>
      </c>
      <c r="AU39" s="13">
        <f t="shared" si="37"/>
        <v>22281.746391708566</v>
      </c>
      <c r="AV39" s="13">
        <f t="shared" si="37"/>
        <v>21866.712936295269</v>
      </c>
      <c r="AW39" s="13">
        <f t="shared" si="37"/>
        <v>21532.342177732524</v>
      </c>
      <c r="AX39" s="13">
        <f t="shared" si="37"/>
        <v>21588.676390610559</v>
      </c>
      <c r="AY39" s="13">
        <f t="shared" si="37"/>
        <v>21201.999451282165</v>
      </c>
      <c r="AZ39" s="13">
        <f t="shared" si="37"/>
        <v>20805.142998242303</v>
      </c>
      <c r="BA39" s="13">
        <f t="shared" si="37"/>
        <v>20261.801298815411</v>
      </c>
      <c r="BB39" s="13">
        <f t="shared" ref="BB39:BE39" si="38">SUM(BB28:BB38)</f>
        <v>20461.290864859369</v>
      </c>
      <c r="BC39" s="13">
        <f t="shared" si="38"/>
        <v>0</v>
      </c>
      <c r="BD39" s="13">
        <f t="shared" si="38"/>
        <v>0</v>
      </c>
      <c r="BE39" s="13">
        <f t="shared" si="38"/>
        <v>0</v>
      </c>
      <c r="BF39" s="231"/>
      <c r="BG39" s="231"/>
    </row>
    <row r="41" spans="22:60">
      <c r="V41" s="206" t="s">
        <v>289</v>
      </c>
      <c r="Y41" s="1" t="s">
        <v>1070</v>
      </c>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row>
    <row r="42" spans="22:60">
      <c r="V42" s="10"/>
      <c r="Y42" s="10"/>
      <c r="Z42" s="205"/>
      <c r="AA42" s="10">
        <v>1990</v>
      </c>
      <c r="AB42" s="10">
        <f t="shared" ref="AB42:BE42" si="39">AA42+1</f>
        <v>1991</v>
      </c>
      <c r="AC42" s="10">
        <f t="shared" si="39"/>
        <v>1992</v>
      </c>
      <c r="AD42" s="10">
        <f t="shared" si="39"/>
        <v>1993</v>
      </c>
      <c r="AE42" s="10">
        <f t="shared" si="39"/>
        <v>1994</v>
      </c>
      <c r="AF42" s="10">
        <f t="shared" si="39"/>
        <v>1995</v>
      </c>
      <c r="AG42" s="10">
        <f t="shared" si="39"/>
        <v>1996</v>
      </c>
      <c r="AH42" s="10">
        <f t="shared" si="39"/>
        <v>1997</v>
      </c>
      <c r="AI42" s="10">
        <f t="shared" si="39"/>
        <v>1998</v>
      </c>
      <c r="AJ42" s="10">
        <f t="shared" si="39"/>
        <v>1999</v>
      </c>
      <c r="AK42" s="10">
        <f t="shared" si="39"/>
        <v>2000</v>
      </c>
      <c r="AL42" s="10">
        <f t="shared" si="39"/>
        <v>2001</v>
      </c>
      <c r="AM42" s="10">
        <f t="shared" si="39"/>
        <v>2002</v>
      </c>
      <c r="AN42" s="10">
        <f t="shared" si="39"/>
        <v>2003</v>
      </c>
      <c r="AO42" s="10">
        <f t="shared" si="39"/>
        <v>2004</v>
      </c>
      <c r="AP42" s="10">
        <f t="shared" si="39"/>
        <v>2005</v>
      </c>
      <c r="AQ42" s="10">
        <f t="shared" si="39"/>
        <v>2006</v>
      </c>
      <c r="AR42" s="10">
        <f t="shared" si="39"/>
        <v>2007</v>
      </c>
      <c r="AS42" s="10">
        <f t="shared" si="39"/>
        <v>2008</v>
      </c>
      <c r="AT42" s="10">
        <f t="shared" si="39"/>
        <v>2009</v>
      </c>
      <c r="AU42" s="10">
        <f t="shared" si="39"/>
        <v>2010</v>
      </c>
      <c r="AV42" s="10">
        <f t="shared" si="39"/>
        <v>2011</v>
      </c>
      <c r="AW42" s="10">
        <f t="shared" si="39"/>
        <v>2012</v>
      </c>
      <c r="AX42" s="10">
        <f t="shared" si="39"/>
        <v>2013</v>
      </c>
      <c r="AY42" s="10">
        <f t="shared" si="39"/>
        <v>2014</v>
      </c>
      <c r="AZ42" s="10">
        <f t="shared" si="39"/>
        <v>2015</v>
      </c>
      <c r="BA42" s="10">
        <f t="shared" si="39"/>
        <v>2016</v>
      </c>
      <c r="BB42" s="10">
        <f t="shared" si="39"/>
        <v>2017</v>
      </c>
      <c r="BC42" s="10">
        <f t="shared" si="39"/>
        <v>2018</v>
      </c>
      <c r="BD42" s="10">
        <f t="shared" si="39"/>
        <v>2019</v>
      </c>
      <c r="BE42" s="10">
        <f t="shared" si="39"/>
        <v>2020</v>
      </c>
      <c r="BF42" s="10" t="s">
        <v>23</v>
      </c>
      <c r="BG42" s="10" t="s">
        <v>2</v>
      </c>
    </row>
    <row r="43" spans="22:60" ht="15" customHeight="1">
      <c r="V43" s="910" t="s">
        <v>311</v>
      </c>
      <c r="Y43" s="40" t="s">
        <v>741</v>
      </c>
      <c r="Z43" s="71"/>
      <c r="AA43" s="298">
        <f>IF(ISTEXT(AA28),AA28,AA28/$AA28-1)</f>
        <v>0</v>
      </c>
      <c r="AB43" s="298">
        <f>IF(ISTEXT(AB28),AB28,AB28/$AA28-1)</f>
        <v>4.2616214813286701E-2</v>
      </c>
      <c r="AC43" s="298">
        <f>IF(ISTEXT(AC28),AC28,AC28/$AA28-1)</f>
        <v>6.1253715382834306E-2</v>
      </c>
      <c r="AD43" s="298">
        <f t="shared" ref="AD43:AM43" si="40">IF(ISTEXT(AD28),AD28,AD28/$AA28-1)</f>
        <v>0.12301660938486036</v>
      </c>
      <c r="AE43" s="298">
        <f t="shared" si="40"/>
        <v>0.19369820732145238</v>
      </c>
      <c r="AF43" s="298">
        <f t="shared" si="40"/>
        <v>0.37981659729781714</v>
      </c>
      <c r="AG43" s="298">
        <f t="shared" si="40"/>
        <v>0.42197510044372111</v>
      </c>
      <c r="AH43" s="298">
        <f t="shared" si="40"/>
        <v>0.48196354842102207</v>
      </c>
      <c r="AI43" s="298">
        <f t="shared" si="40"/>
        <v>0.45438341073045585</v>
      </c>
      <c r="AJ43" s="298">
        <f t="shared" si="40"/>
        <v>0.51230164836597059</v>
      </c>
      <c r="AK43" s="298">
        <f t="shared" si="40"/>
        <v>0.55463520861227988</v>
      </c>
      <c r="AL43" s="298">
        <f t="shared" si="40"/>
        <v>0.6214485846178126</v>
      </c>
      <c r="AM43" s="298">
        <f t="shared" si="40"/>
        <v>0.64649275795521621</v>
      </c>
      <c r="AN43" s="298">
        <f t="shared" ref="AN43:BA43" si="41">IF(ISTEXT(AN28),AN28,AN28/$AA28-1)</f>
        <v>0.65018408920367721</v>
      </c>
      <c r="AO43" s="298">
        <f t="shared" si="41"/>
        <v>0.67098929577686106</v>
      </c>
      <c r="AP43" s="298">
        <f t="shared" si="41"/>
        <v>0.76031013029481742</v>
      </c>
      <c r="AQ43" s="298">
        <f t="shared" si="41"/>
        <v>0.7402091986087469</v>
      </c>
      <c r="AR43" s="298">
        <f t="shared" si="41"/>
        <v>0.78544657432403908</v>
      </c>
      <c r="AS43" s="298">
        <f t="shared" si="41"/>
        <v>0.73253632117123546</v>
      </c>
      <c r="AT43" s="298">
        <f t="shared" si="41"/>
        <v>0.68055208523992627</v>
      </c>
      <c r="AU43" s="298">
        <f t="shared" si="41"/>
        <v>0.66125696398424294</v>
      </c>
      <c r="AV43" s="298">
        <f t="shared" si="41"/>
        <v>0.70993055676871641</v>
      </c>
      <c r="AW43" s="298">
        <f t="shared" si="41"/>
        <v>0.72542876562230818</v>
      </c>
      <c r="AX43" s="298">
        <f t="shared" si="41"/>
        <v>0.77253056386100427</v>
      </c>
      <c r="AY43" s="298">
        <f t="shared" si="41"/>
        <v>0.75324969408457609</v>
      </c>
      <c r="AZ43" s="298">
        <f t="shared" si="41"/>
        <v>0.75401821912164424</v>
      </c>
      <c r="BA43" s="298">
        <f t="shared" si="41"/>
        <v>0.65698425668061811</v>
      </c>
      <c r="BB43" s="298">
        <f t="shared" ref="BB43:BE43" si="42">IF(ISTEXT(BB28),BB28,BB28/$AA28-1)</f>
        <v>0.71979930772052181</v>
      </c>
      <c r="BC43" s="298">
        <f t="shared" si="42"/>
        <v>-1</v>
      </c>
      <c r="BD43" s="298">
        <f t="shared" si="42"/>
        <v>-1</v>
      </c>
      <c r="BE43" s="298">
        <f t="shared" si="42"/>
        <v>-1</v>
      </c>
      <c r="BF43" s="1379"/>
      <c r="BG43" s="1379"/>
    </row>
    <row r="44" spans="22:60" ht="15" customHeight="1">
      <c r="V44" s="910" t="s">
        <v>312</v>
      </c>
      <c r="Y44" s="40" t="s">
        <v>742</v>
      </c>
      <c r="Z44" s="71"/>
      <c r="AA44" s="298">
        <f t="shared" ref="AA44:AB52" si="43">IF(ISTEXT(AA29),AA29,AA29/$AA29-1)</f>
        <v>0</v>
      </c>
      <c r="AB44" s="298">
        <f t="shared" si="43"/>
        <v>3.7941331751457197E-2</v>
      </c>
      <c r="AC44" s="298">
        <f t="shared" ref="AC44:AE44" si="44">IF(ISTEXT(AC29),AC29,AC29/$AA29-1)</f>
        <v>5.7368716600850078E-2</v>
      </c>
      <c r="AD44" s="298">
        <f t="shared" si="44"/>
        <v>4.8937963577002863E-2</v>
      </c>
      <c r="AE44" s="298">
        <f t="shared" si="44"/>
        <v>6.7631450159391537E-2</v>
      </c>
      <c r="AF44" s="298">
        <f t="shared" ref="AF44:AO44" si="45">IF(ISTEXT(AF29),AF29,AF29/$AA29-1)</f>
        <v>9.7613988294008136E-2</v>
      </c>
      <c r="AG44" s="298">
        <f t="shared" si="45"/>
        <v>0.11735262636967891</v>
      </c>
      <c r="AH44" s="298">
        <f t="shared" si="45"/>
        <v>0.12849954067358382</v>
      </c>
      <c r="AI44" s="298">
        <f t="shared" si="45"/>
        <v>0.10203657859138682</v>
      </c>
      <c r="AJ44" s="298">
        <f t="shared" si="45"/>
        <v>9.6379533794680006E-2</v>
      </c>
      <c r="AK44" s="298">
        <f t="shared" si="45"/>
        <v>6.8989824018571788E-2</v>
      </c>
      <c r="AL44" s="298">
        <f t="shared" si="45"/>
        <v>2.4923639554893073E-2</v>
      </c>
      <c r="AM44" s="298">
        <f t="shared" si="45"/>
        <v>-4.1184966011904023E-2</v>
      </c>
      <c r="AN44" s="298">
        <f t="shared" si="45"/>
        <v>-0.11077136853469849</v>
      </c>
      <c r="AO44" s="298">
        <f t="shared" si="45"/>
        <v>-0.18492849116339338</v>
      </c>
      <c r="AP44" s="298">
        <f t="shared" ref="AP44:BA44" si="46">IF(ISTEXT(AP29),AP29,AP29/$AA29-1)</f>
        <v>-0.2467132870102714</v>
      </c>
      <c r="AQ44" s="298">
        <f t="shared" si="46"/>
        <v>-0.29521000403816378</v>
      </c>
      <c r="AR44" s="298">
        <f t="shared" si="46"/>
        <v>-0.33113654375778112</v>
      </c>
      <c r="AS44" s="298">
        <f t="shared" si="46"/>
        <v>-0.37286099365523651</v>
      </c>
      <c r="AT44" s="298">
        <f t="shared" si="46"/>
        <v>-0.41648957768051298</v>
      </c>
      <c r="AU44" s="298">
        <f t="shared" si="46"/>
        <v>-0.4530223352742061</v>
      </c>
      <c r="AV44" s="298">
        <f t="shared" si="46"/>
        <v>-0.48048465620287462</v>
      </c>
      <c r="AW44" s="298">
        <f t="shared" si="46"/>
        <v>-0.50097140948058749</v>
      </c>
      <c r="AX44" s="298">
        <f t="shared" si="46"/>
        <v>-0.5199405408869946</v>
      </c>
      <c r="AY44" s="298">
        <f t="shared" si="46"/>
        <v>-0.53535968739007234</v>
      </c>
      <c r="AZ44" s="298">
        <f t="shared" si="46"/>
        <v>-0.54283160346376425</v>
      </c>
      <c r="BA44" s="298">
        <f t="shared" si="46"/>
        <v>-0.54929304468117357</v>
      </c>
      <c r="BB44" s="298">
        <f t="shared" ref="BB44:BE44" si="47">IF(ISTEXT(BB29),BB29,BB29/$AA29-1)</f>
        <v>-0.54999006699989061</v>
      </c>
      <c r="BC44" s="298">
        <f t="shared" si="47"/>
        <v>-1</v>
      </c>
      <c r="BD44" s="298">
        <f t="shared" si="47"/>
        <v>-1</v>
      </c>
      <c r="BE44" s="298">
        <f t="shared" si="47"/>
        <v>-1</v>
      </c>
      <c r="BF44" s="1379"/>
      <c r="BG44" s="1379"/>
    </row>
    <row r="45" spans="22:60" ht="15" customHeight="1">
      <c r="V45" s="910" t="s">
        <v>325</v>
      </c>
      <c r="Y45" s="40" t="s">
        <v>743</v>
      </c>
      <c r="Z45" s="71"/>
      <c r="AA45" s="298">
        <f t="shared" si="43"/>
        <v>0</v>
      </c>
      <c r="AB45" s="298">
        <f t="shared" si="43"/>
        <v>0.4473051508995276</v>
      </c>
      <c r="AC45" s="298">
        <f t="shared" ref="AC45:AE45" si="48">IF(ISTEXT(AC30),AC30,AC30/$AA30-1)</f>
        <v>0.5325645716478129</v>
      </c>
      <c r="AD45" s="298">
        <f t="shared" si="48"/>
        <v>0.43666238463475815</v>
      </c>
      <c r="AE45" s="298">
        <f t="shared" si="48"/>
        <v>0.38358996618341545</v>
      </c>
      <c r="AF45" s="298">
        <f t="shared" ref="AF45:AO45" si="49">IF(ISTEXT(AF30),AF30,AF30/$AA30-1)</f>
        <v>0.37691196350815726</v>
      </c>
      <c r="AG45" s="298">
        <f t="shared" si="49"/>
        <v>0.33575890210086468</v>
      </c>
      <c r="AH45" s="298">
        <f t="shared" si="49"/>
        <v>0.30138785167210647</v>
      </c>
      <c r="AI45" s="298">
        <f t="shared" si="49"/>
        <v>0.16429502853702438</v>
      </c>
      <c r="AJ45" s="298">
        <f t="shared" si="49"/>
        <v>4.2729574810982385E-2</v>
      </c>
      <c r="AK45" s="1751">
        <f t="shared" si="49"/>
        <v>-6.3295611378700878E-3</v>
      </c>
      <c r="AL45" s="298">
        <f t="shared" si="49"/>
        <v>-0.10084579771767033</v>
      </c>
      <c r="AM45" s="298">
        <f t="shared" si="49"/>
        <v>-0.13391445013537862</v>
      </c>
      <c r="AN45" s="298">
        <f t="shared" si="49"/>
        <v>-3.9947201762803974E-2</v>
      </c>
      <c r="AO45" s="298">
        <f t="shared" si="49"/>
        <v>-2.3565696408423764E-2</v>
      </c>
      <c r="AP45" s="298">
        <f t="shared" ref="AP45:BA45" si="50">IF(ISTEXT(AP30),AP30,AP30/$AA30-1)</f>
        <v>4.835973911138991E-2</v>
      </c>
      <c r="AQ45" s="1751">
        <f t="shared" si="50"/>
        <v>9.2985892983348251E-3</v>
      </c>
      <c r="AR45" s="298">
        <f t="shared" si="50"/>
        <v>5.8761722037650177E-2</v>
      </c>
      <c r="AS45" s="298">
        <f t="shared" si="50"/>
        <v>6.6725580189600509E-2</v>
      </c>
      <c r="AT45" s="1751">
        <f t="shared" si="50"/>
        <v>-6.9831613905018131E-3</v>
      </c>
      <c r="AU45" s="298">
        <f t="shared" si="50"/>
        <v>-6.4027687131080424E-2</v>
      </c>
      <c r="AV45" s="298">
        <f t="shared" si="50"/>
        <v>-8.0238734127948685E-2</v>
      </c>
      <c r="AW45" s="298">
        <f t="shared" si="50"/>
        <v>-0.10456813139922749</v>
      </c>
      <c r="AX45" s="298">
        <f t="shared" si="50"/>
        <v>-0.16302367933714279</v>
      </c>
      <c r="AY45" s="298">
        <f t="shared" si="50"/>
        <v>-0.19375337436964934</v>
      </c>
      <c r="AZ45" s="298">
        <f t="shared" si="50"/>
        <v>-0.23593375789650795</v>
      </c>
      <c r="BA45" s="298">
        <f t="shared" si="50"/>
        <v>-0.26249756637036015</v>
      </c>
      <c r="BB45" s="298">
        <f t="shared" ref="BB45:BE45" si="51">IF(ISTEXT(BB30),BB30,BB30/$AA30-1)</f>
        <v>-0.26082185813473813</v>
      </c>
      <c r="BC45" s="298">
        <f t="shared" si="51"/>
        <v>-1</v>
      </c>
      <c r="BD45" s="298">
        <f t="shared" si="51"/>
        <v>-1</v>
      </c>
      <c r="BE45" s="298">
        <f t="shared" si="51"/>
        <v>-1</v>
      </c>
      <c r="BF45" s="1379"/>
      <c r="BG45" s="1379"/>
    </row>
    <row r="46" spans="22:60" ht="15" customHeight="1">
      <c r="V46" s="1571" t="s">
        <v>1205</v>
      </c>
      <c r="Y46" s="40" t="s">
        <v>1420</v>
      </c>
      <c r="Z46" s="71"/>
      <c r="AA46" s="298">
        <f t="shared" si="43"/>
        <v>0</v>
      </c>
      <c r="AB46" s="298">
        <f t="shared" si="43"/>
        <v>-4.8183382339202385E-2</v>
      </c>
      <c r="AC46" s="298">
        <f t="shared" ref="AC46:AE46" si="52">IF(ISTEXT(AC31),AC31,AC31/$AA31-1)</f>
        <v>-5.1641794295631316E-2</v>
      </c>
      <c r="AD46" s="298">
        <f t="shared" si="52"/>
        <v>-7.8655392758820053E-2</v>
      </c>
      <c r="AE46" s="298">
        <f t="shared" si="52"/>
        <v>3.006579309694235E-2</v>
      </c>
      <c r="AF46" s="298">
        <f t="shared" ref="AF46:AO46" si="53">IF(ISTEXT(AF31),AF31,AF31/$AA31-1)</f>
        <v>2.0521917473873996E-2</v>
      </c>
      <c r="AG46" s="298">
        <f t="shared" si="53"/>
        <v>0.12175482342340915</v>
      </c>
      <c r="AH46" s="298">
        <f t="shared" si="53"/>
        <v>0.18267233594536481</v>
      </c>
      <c r="AI46" s="298">
        <f t="shared" si="53"/>
        <v>5.2221111278087484E-2</v>
      </c>
      <c r="AJ46" s="298">
        <f t="shared" si="53"/>
        <v>-0.57433812773502435</v>
      </c>
      <c r="AK46" s="298">
        <f t="shared" si="53"/>
        <v>-0.32196650718813247</v>
      </c>
      <c r="AL46" s="298">
        <f t="shared" si="53"/>
        <v>-0.66115704477051973</v>
      </c>
      <c r="AM46" s="298">
        <f t="shared" si="53"/>
        <v>-0.67487475440697886</v>
      </c>
      <c r="AN46" s="298">
        <f t="shared" si="53"/>
        <v>-0.67029430443897742</v>
      </c>
      <c r="AO46" s="298">
        <f t="shared" si="53"/>
        <v>-0.65457469297530468</v>
      </c>
      <c r="AP46" s="298">
        <f t="shared" ref="AP46:BA46" si="54">IF(ISTEXT(AP31),AP31,AP31/$AA31-1)</f>
        <v>-0.70475831980542125</v>
      </c>
      <c r="AQ46" s="298">
        <f t="shared" si="54"/>
        <v>-0.68288683894182223</v>
      </c>
      <c r="AR46" s="298">
        <f t="shared" si="54"/>
        <v>-0.76365777415270331</v>
      </c>
      <c r="AS46" s="298">
        <f t="shared" si="54"/>
        <v>-0.74357466749877488</v>
      </c>
      <c r="AT46" s="298">
        <f t="shared" si="54"/>
        <v>-0.73577024743870068</v>
      </c>
      <c r="AU46" s="298">
        <f t="shared" si="54"/>
        <v>-0.78931667756306767</v>
      </c>
      <c r="AV46" s="298">
        <f t="shared" si="54"/>
        <v>-0.82068279873726913</v>
      </c>
      <c r="AW46" s="298">
        <f t="shared" si="54"/>
        <v>-0.83852385127326168</v>
      </c>
      <c r="AX46" s="298">
        <f t="shared" si="54"/>
        <v>-0.8367657554772111</v>
      </c>
      <c r="AY46" s="298">
        <f t="shared" si="54"/>
        <v>-0.83798403811044997</v>
      </c>
      <c r="AZ46" s="298">
        <f t="shared" si="54"/>
        <v>-0.87898184588594663</v>
      </c>
      <c r="BA46" s="298">
        <f t="shared" si="54"/>
        <v>-0.88854401936472993</v>
      </c>
      <c r="BB46" s="298">
        <f t="shared" ref="BB46:BE46" si="55">IF(ISTEXT(BB31),BB31,BB31/$AA31-1)</f>
        <v>-0.89758640475476992</v>
      </c>
      <c r="BC46" s="298">
        <f t="shared" si="55"/>
        <v>-1</v>
      </c>
      <c r="BD46" s="298">
        <f t="shared" si="55"/>
        <v>-1</v>
      </c>
      <c r="BE46" s="298">
        <f t="shared" si="55"/>
        <v>-1</v>
      </c>
      <c r="BF46" s="1379"/>
      <c r="BG46" s="1379"/>
    </row>
    <row r="47" spans="22:60" ht="15" customHeight="1">
      <c r="V47" s="910" t="s">
        <v>326</v>
      </c>
      <c r="Y47" s="40" t="s">
        <v>867</v>
      </c>
      <c r="Z47" s="71"/>
      <c r="AA47" s="298">
        <f t="shared" si="43"/>
        <v>0</v>
      </c>
      <c r="AB47" s="1751">
        <f t="shared" si="43"/>
        <v>8.5241639089355115E-3</v>
      </c>
      <c r="AC47" s="1751">
        <f t="shared" ref="AC47:AE47" si="56">IF(ISTEXT(AC32),AC32,AC32/$AA32-1)</f>
        <v>8.8115622539313154E-3</v>
      </c>
      <c r="AD47" s="1751">
        <f t="shared" si="56"/>
        <v>-6.1778624968383822E-3</v>
      </c>
      <c r="AE47" s="298">
        <f t="shared" si="56"/>
        <v>-2.709611792383082E-2</v>
      </c>
      <c r="AF47" s="298">
        <f t="shared" ref="AF47:AO47" si="57">IF(ISTEXT(AF32),AF32,AF32/$AA32-1)</f>
        <v>-4.2083441640674346E-2</v>
      </c>
      <c r="AG47" s="298">
        <f t="shared" si="57"/>
        <v>-5.0832629783913563E-2</v>
      </c>
      <c r="AH47" s="298">
        <f t="shared" si="57"/>
        <v>-5.5109730359370279E-2</v>
      </c>
      <c r="AI47" s="298">
        <f t="shared" si="57"/>
        <v>-7.0222362380275793E-2</v>
      </c>
      <c r="AJ47" s="298">
        <f t="shared" si="57"/>
        <v>-7.9585721075690952E-2</v>
      </c>
      <c r="AK47" s="298">
        <f t="shared" si="57"/>
        <v>-7.5495578236466021E-2</v>
      </c>
      <c r="AL47" s="298">
        <f t="shared" si="57"/>
        <v>-6.8591728820856734E-2</v>
      </c>
      <c r="AM47" s="298">
        <f t="shared" si="57"/>
        <v>-5.5702103576375395E-2</v>
      </c>
      <c r="AN47" s="298">
        <f t="shared" si="57"/>
        <v>-4.2802740875601319E-2</v>
      </c>
      <c r="AO47" s="298">
        <f t="shared" si="57"/>
        <v>-4.0445383921067224E-2</v>
      </c>
      <c r="AP47" s="298">
        <f t="shared" ref="AP47:BA47" si="58">IF(ISTEXT(AP32),AP32,AP32/$AA32-1)</f>
        <v>-2.4671585661723228E-2</v>
      </c>
      <c r="AQ47" s="1751">
        <f t="shared" si="58"/>
        <v>4.9071855136673115E-4</v>
      </c>
      <c r="AR47" s="298">
        <f t="shared" si="58"/>
        <v>1.9093556912076259E-2</v>
      </c>
      <c r="AS47" s="298">
        <f t="shared" si="58"/>
        <v>3.6797816488909785E-2</v>
      </c>
      <c r="AT47" s="298">
        <f t="shared" si="58"/>
        <v>3.7605773626917527E-2</v>
      </c>
      <c r="AU47" s="298">
        <f t="shared" si="58"/>
        <v>1.0584421730493565E-2</v>
      </c>
      <c r="AV47" s="1751">
        <f t="shared" si="58"/>
        <v>-2.8939710238096161E-4</v>
      </c>
      <c r="AW47" s="298">
        <f t="shared" si="58"/>
        <v>-1.9232748790404264E-2</v>
      </c>
      <c r="AX47" s="298">
        <f t="shared" si="58"/>
        <v>-3.5748992891664333E-2</v>
      </c>
      <c r="AY47" s="298">
        <f t="shared" si="58"/>
        <v>-4.894970499896123E-2</v>
      </c>
      <c r="AZ47" s="298">
        <f t="shared" si="58"/>
        <v>-4.9680589295376776E-2</v>
      </c>
      <c r="BA47" s="298">
        <f t="shared" si="58"/>
        <v>-4.925828542992694E-2</v>
      </c>
      <c r="BB47" s="298">
        <f t="shared" ref="BB47:BE47" si="59">IF(ISTEXT(BB32),BB32,BB32/$AA32-1)</f>
        <v>-4.8325852511707845E-2</v>
      </c>
      <c r="BC47" s="298">
        <f t="shared" si="59"/>
        <v>-1</v>
      </c>
      <c r="BD47" s="298">
        <f t="shared" si="59"/>
        <v>-1</v>
      </c>
      <c r="BE47" s="298">
        <f t="shared" si="59"/>
        <v>-1</v>
      </c>
      <c r="BF47" s="1379"/>
      <c r="BG47" s="1379"/>
    </row>
    <row r="48" spans="22:60" ht="15" customHeight="1">
      <c r="V48" s="911" t="s">
        <v>327</v>
      </c>
      <c r="Y48" s="891" t="s">
        <v>868</v>
      </c>
      <c r="Z48" s="71"/>
      <c r="AA48" s="298">
        <f t="shared" si="43"/>
        <v>0</v>
      </c>
      <c r="AB48" s="298">
        <f t="shared" si="43"/>
        <v>-2.1058474674366945E-2</v>
      </c>
      <c r="AC48" s="298">
        <f t="shared" ref="AC48:AE48" si="60">IF(ISTEXT(AC33),AC33,AC33/$AA33-1)</f>
        <v>-2.7553795915427393E-2</v>
      </c>
      <c r="AD48" s="298">
        <f t="shared" si="60"/>
        <v>-1.5879881234194371E-2</v>
      </c>
      <c r="AE48" s="298">
        <f t="shared" si="60"/>
        <v>-3.1531948236162677E-2</v>
      </c>
      <c r="AF48" s="298">
        <f t="shared" ref="AF48:AO48" si="61">IF(ISTEXT(AF33),AF33,AF33/$AA33-1)</f>
        <v>-7.2498740545520524E-2</v>
      </c>
      <c r="AG48" s="298">
        <f t="shared" si="61"/>
        <v>-8.9176398497899045E-2</v>
      </c>
      <c r="AH48" s="298">
        <f t="shared" si="61"/>
        <v>-0.10144633430412575</v>
      </c>
      <c r="AI48" s="298">
        <f t="shared" si="61"/>
        <v>-0.11038499446921313</v>
      </c>
      <c r="AJ48" s="298">
        <f t="shared" si="61"/>
        <v>-0.11361735640766779</v>
      </c>
      <c r="AK48" s="298">
        <f t="shared" si="61"/>
        <v>-0.10910015488808655</v>
      </c>
      <c r="AL48" s="298">
        <f t="shared" si="61"/>
        <v>-0.13580631732304038</v>
      </c>
      <c r="AM48" s="298">
        <f t="shared" si="61"/>
        <v>-0.13975434155143862</v>
      </c>
      <c r="AN48" s="298">
        <f t="shared" si="61"/>
        <v>-0.14585708852133195</v>
      </c>
      <c r="AO48" s="298">
        <f t="shared" si="61"/>
        <v>-0.16085156174142046</v>
      </c>
      <c r="AP48" s="298">
        <f t="shared" ref="AP48:BA48" si="62">IF(ISTEXT(AP33),AP33,AP33/$AA33-1)</f>
        <v>-0.16642860564754891</v>
      </c>
      <c r="AQ48" s="298">
        <f t="shared" si="62"/>
        <v>-0.17395512688170889</v>
      </c>
      <c r="AR48" s="298">
        <f t="shared" si="62"/>
        <v>-0.12833344251713674</v>
      </c>
      <c r="AS48" s="298">
        <f t="shared" si="62"/>
        <v>-0.23211123467061734</v>
      </c>
      <c r="AT48" s="298">
        <f t="shared" si="62"/>
        <v>-0.26573434211186298</v>
      </c>
      <c r="AU48" s="298">
        <f t="shared" si="62"/>
        <v>-0.22024167503402481</v>
      </c>
      <c r="AV48" s="298">
        <f t="shared" si="62"/>
        <v>-0.23653653395423546</v>
      </c>
      <c r="AW48" s="298">
        <f t="shared" si="62"/>
        <v>-0.23621153170510134</v>
      </c>
      <c r="AX48" s="298">
        <f t="shared" si="62"/>
        <v>-0.2284974410615499</v>
      </c>
      <c r="AY48" s="298">
        <f t="shared" si="62"/>
        <v>-0.23698823297260951</v>
      </c>
      <c r="AZ48" s="298">
        <f t="shared" si="62"/>
        <v>-0.23803067388333232</v>
      </c>
      <c r="BA48" s="298">
        <f t="shared" si="62"/>
        <v>-0.24326550285321669</v>
      </c>
      <c r="BB48" s="298">
        <f t="shared" ref="BB48:BE48" si="63">IF(ISTEXT(BB33),BB33,BB33/$AA33-1)</f>
        <v>-0.24048626110111604</v>
      </c>
      <c r="BC48" s="298">
        <f t="shared" si="63"/>
        <v>-1</v>
      </c>
      <c r="BD48" s="298">
        <f t="shared" si="63"/>
        <v>-1</v>
      </c>
      <c r="BE48" s="298">
        <f t="shared" si="63"/>
        <v>-1</v>
      </c>
      <c r="BF48" s="1379"/>
      <c r="BG48" s="1379"/>
    </row>
    <row r="49" spans="22:60" ht="15" customHeight="1">
      <c r="V49" s="911" t="s">
        <v>328</v>
      </c>
      <c r="Y49" s="891" t="s">
        <v>869</v>
      </c>
      <c r="Z49" s="72"/>
      <c r="AA49" s="298">
        <f t="shared" si="43"/>
        <v>0</v>
      </c>
      <c r="AB49" s="298">
        <f t="shared" si="43"/>
        <v>-7.6659415741276771E-2</v>
      </c>
      <c r="AC49" s="298">
        <f t="shared" ref="AC49:AE49" si="64">IF(ISTEXT(AC34),AC34,AC34/$AA34-1)</f>
        <v>-4.4405713122051549E-2</v>
      </c>
      <c r="AD49" s="298">
        <f t="shared" si="64"/>
        <v>-0.13178630962602733</v>
      </c>
      <c r="AE49" s="298">
        <f t="shared" si="64"/>
        <v>-8.9495682481504413E-2</v>
      </c>
      <c r="AF49" s="298">
        <f t="shared" ref="AF49:AO49" si="65">IF(ISTEXT(AF34),AF34,AF34/$AA34-1)</f>
        <v>-0.12659055199284674</v>
      </c>
      <c r="AG49" s="298">
        <f t="shared" si="65"/>
        <v>-0.14777148398572837</v>
      </c>
      <c r="AH49" s="298">
        <f t="shared" si="65"/>
        <v>-0.17226753300761344</v>
      </c>
      <c r="AI49" s="298">
        <f t="shared" si="65"/>
        <v>-0.20948161976868718</v>
      </c>
      <c r="AJ49" s="298">
        <f t="shared" si="65"/>
        <v>-0.22394816826995445</v>
      </c>
      <c r="AK49" s="298">
        <f t="shared" si="65"/>
        <v>-0.24495888542149846</v>
      </c>
      <c r="AL49" s="298">
        <f t="shared" si="65"/>
        <v>-0.25070671718973037</v>
      </c>
      <c r="AM49" s="298">
        <f t="shared" si="65"/>
        <v>-0.2731136205096959</v>
      </c>
      <c r="AN49" s="298">
        <f t="shared" si="65"/>
        <v>-0.30841985575922537</v>
      </c>
      <c r="AO49" s="298">
        <f t="shared" si="65"/>
        <v>-0.33576302474481767</v>
      </c>
      <c r="AP49" s="298">
        <f t="shared" ref="AP49:BA49" si="66">IF(ISTEXT(AP34),AP34,AP34/$AA34-1)</f>
        <v>-0.32549795201618403</v>
      </c>
      <c r="AQ49" s="298">
        <f t="shared" si="66"/>
        <v>-0.34565804989600757</v>
      </c>
      <c r="AR49" s="298">
        <f t="shared" si="66"/>
        <v>-0.36392147400518993</v>
      </c>
      <c r="AS49" s="298">
        <f t="shared" si="66"/>
        <v>-0.38715837547994791</v>
      </c>
      <c r="AT49" s="298">
        <f t="shared" si="66"/>
        <v>-0.40514144355707293</v>
      </c>
      <c r="AU49" s="298">
        <f t="shared" si="66"/>
        <v>-0.421217080691493</v>
      </c>
      <c r="AV49" s="298">
        <f t="shared" si="66"/>
        <v>-0.42727656766800792</v>
      </c>
      <c r="AW49" s="298">
        <f t="shared" si="66"/>
        <v>-0.44237084665484583</v>
      </c>
      <c r="AX49" s="298">
        <f t="shared" si="66"/>
        <v>-0.43232308368382055</v>
      </c>
      <c r="AY49" s="298">
        <f t="shared" si="66"/>
        <v>-0.4483191801090638</v>
      </c>
      <c r="AZ49" s="298">
        <f t="shared" si="66"/>
        <v>-0.47178271696269758</v>
      </c>
      <c r="BA49" s="298">
        <f t="shared" si="66"/>
        <v>-0.47169654416924667</v>
      </c>
      <c r="BB49" s="298">
        <f t="shared" ref="BB49:BE49" si="67">IF(ISTEXT(BB34),BB34,BB34/$AA34-1)</f>
        <v>-0.47274997755639281</v>
      </c>
      <c r="BC49" s="298">
        <f t="shared" si="67"/>
        <v>-1</v>
      </c>
      <c r="BD49" s="298">
        <f t="shared" si="67"/>
        <v>-1</v>
      </c>
      <c r="BE49" s="298">
        <f t="shared" si="67"/>
        <v>-1</v>
      </c>
      <c r="BF49" s="1379"/>
      <c r="BG49" s="1379"/>
    </row>
    <row r="50" spans="22:60" ht="15" customHeight="1">
      <c r="V50" s="891" t="s">
        <v>317</v>
      </c>
      <c r="Y50" s="858" t="s">
        <v>748</v>
      </c>
      <c r="Z50" s="72"/>
      <c r="AA50" s="298">
        <f t="shared" si="43"/>
        <v>0</v>
      </c>
      <c r="AB50" s="298">
        <f t="shared" si="43"/>
        <v>-1.0857540447275382E-2</v>
      </c>
      <c r="AC50" s="1751">
        <f t="shared" ref="AC50:AE50" si="68">IF(ISTEXT(AC35),AC35,AC35/$AA35-1)</f>
        <v>-8.7287562675668617E-3</v>
      </c>
      <c r="AD50" s="1751">
        <f t="shared" si="68"/>
        <v>-6.3944199746694963E-3</v>
      </c>
      <c r="AE50" s="298">
        <f t="shared" si="68"/>
        <v>-1.1268644673652739E-2</v>
      </c>
      <c r="AF50" s="1751">
        <f t="shared" ref="AF50:AO50" si="69">IF(ISTEXT(AF35),AF35,AF35/$AA35-1)</f>
        <v>-9.0307987886016905E-3</v>
      </c>
      <c r="AG50" s="1751">
        <f t="shared" si="69"/>
        <v>-6.543784199484759E-3</v>
      </c>
      <c r="AH50" s="1751">
        <f t="shared" si="69"/>
        <v>-1.8933134280343378E-3</v>
      </c>
      <c r="AI50" s="1751">
        <f t="shared" si="69"/>
        <v>-7.1309853879629737E-3</v>
      </c>
      <c r="AJ50" s="1751">
        <f t="shared" si="69"/>
        <v>-3.0087755453389597E-3</v>
      </c>
      <c r="AK50" s="1751">
        <f t="shared" si="69"/>
        <v>2.2325118689958678E-3</v>
      </c>
      <c r="AL50" s="298">
        <f t="shared" si="69"/>
        <v>1.1420285490310489E-2</v>
      </c>
      <c r="AM50" s="298">
        <f t="shared" si="69"/>
        <v>0.28318163229801985</v>
      </c>
      <c r="AN50" s="298">
        <f t="shared" si="69"/>
        <v>0.50848502892690606</v>
      </c>
      <c r="AO50" s="298">
        <f t="shared" si="69"/>
        <v>0.55727454360985984</v>
      </c>
      <c r="AP50" s="298">
        <f t="shared" ref="AP50:BA50" si="70">IF(ISTEXT(AP35),AP35,AP35/$AA35-1)</f>
        <v>0.76451191744973279</v>
      </c>
      <c r="AQ50" s="298">
        <f t="shared" si="70"/>
        <v>0.82160969816512264</v>
      </c>
      <c r="AR50" s="298">
        <f t="shared" si="70"/>
        <v>0.75911475825811836</v>
      </c>
      <c r="AS50" s="298">
        <f t="shared" si="70"/>
        <v>0.97750591504107742</v>
      </c>
      <c r="AT50" s="298">
        <f t="shared" si="70"/>
        <v>0.95989901867009242</v>
      </c>
      <c r="AU50" s="298">
        <f t="shared" si="70"/>
        <v>0.7102736515096173</v>
      </c>
      <c r="AV50" s="298">
        <f t="shared" si="70"/>
        <v>0.89135199743954274</v>
      </c>
      <c r="AW50" s="298">
        <f t="shared" si="70"/>
        <v>0.87228588909355853</v>
      </c>
      <c r="AX50" s="298">
        <f t="shared" si="70"/>
        <v>0.85131567736555924</v>
      </c>
      <c r="AY50" s="298">
        <f t="shared" si="70"/>
        <v>0.84288650885274174</v>
      </c>
      <c r="AZ50" s="298">
        <f t="shared" si="70"/>
        <v>0.87819396228694591</v>
      </c>
      <c r="BA50" s="298">
        <f t="shared" si="70"/>
        <v>0.89886441417371277</v>
      </c>
      <c r="BB50" s="298">
        <f t="shared" ref="BB50:BE50" si="71">IF(ISTEXT(BB35),BB35,BB35/$AA35-1)</f>
        <v>0.90266199729341112</v>
      </c>
      <c r="BC50" s="298">
        <f t="shared" si="71"/>
        <v>-1</v>
      </c>
      <c r="BD50" s="298">
        <f t="shared" si="71"/>
        <v>-1</v>
      </c>
      <c r="BE50" s="298">
        <f t="shared" si="71"/>
        <v>-1</v>
      </c>
      <c r="BF50" s="1379"/>
      <c r="BG50" s="1379"/>
    </row>
    <row r="51" spans="22:60" ht="28.5">
      <c r="V51" s="1783" t="s">
        <v>1334</v>
      </c>
      <c r="Y51" s="40" t="s">
        <v>1333</v>
      </c>
      <c r="Z51" s="72"/>
      <c r="AA51" s="298">
        <f t="shared" si="43"/>
        <v>0</v>
      </c>
      <c r="AB51" s="298">
        <f t="shared" si="43"/>
        <v>2.7917007876333555E-2</v>
      </c>
      <c r="AC51" s="298">
        <f t="shared" ref="AC51:AE51" si="72">IF(ISTEXT(AC36),AC36,AC36/$AA36-1)</f>
        <v>0.12040159269183293</v>
      </c>
      <c r="AD51" s="298">
        <f t="shared" si="72"/>
        <v>0.12107627545381483</v>
      </c>
      <c r="AE51" s="298">
        <f t="shared" si="72"/>
        <v>0.23085792660453852</v>
      </c>
      <c r="AF51" s="298">
        <f t="shared" ref="AF51:AO51" si="73">IF(ISTEXT(AF36),AF36,AF36/$AA36-1)</f>
        <v>0.32648470860867906</v>
      </c>
      <c r="AG51" s="298">
        <f t="shared" si="73"/>
        <v>0.41065270662990194</v>
      </c>
      <c r="AH51" s="298">
        <f t="shared" si="73"/>
        <v>0.46018919566774796</v>
      </c>
      <c r="AI51" s="298">
        <f t="shared" si="73"/>
        <v>0.4631231842347876</v>
      </c>
      <c r="AJ51" s="298">
        <f t="shared" si="73"/>
        <v>0.51260644081057105</v>
      </c>
      <c r="AK51" s="298">
        <f t="shared" si="73"/>
        <v>0.49918643057902079</v>
      </c>
      <c r="AL51" s="298">
        <f t="shared" si="73"/>
        <v>0.45062872133905785</v>
      </c>
      <c r="AM51" s="298">
        <f t="shared" si="73"/>
        <v>0.32872830354295135</v>
      </c>
      <c r="AN51" s="298">
        <f t="shared" si="73"/>
        <v>0.32695240204366427</v>
      </c>
      <c r="AO51" s="298">
        <f t="shared" si="73"/>
        <v>0.32025663484428257</v>
      </c>
      <c r="AP51" s="298">
        <f t="shared" ref="AP51:BA51" si="74">IF(ISTEXT(AP36),AP36,AP36/$AA36-1)</f>
        <v>0.36537143537478567</v>
      </c>
      <c r="AQ51" s="298">
        <f t="shared" si="74"/>
        <v>0.28185924577064903</v>
      </c>
      <c r="AR51" s="298">
        <f t="shared" si="74"/>
        <v>0.17884445468912413</v>
      </c>
      <c r="AS51" s="298">
        <f t="shared" si="74"/>
        <v>0.13188285550734991</v>
      </c>
      <c r="AT51" s="298">
        <f t="shared" si="74"/>
        <v>9.1553906995810008E-2</v>
      </c>
      <c r="AU51" s="298">
        <f t="shared" si="74"/>
        <v>5.3227849876130717E-2</v>
      </c>
      <c r="AV51" s="298">
        <f t="shared" si="74"/>
        <v>5.5757763127185056E-2</v>
      </c>
      <c r="AW51" s="298">
        <f t="shared" si="74"/>
        <v>5.9255165613206096E-2</v>
      </c>
      <c r="AX51" s="298">
        <f t="shared" si="74"/>
        <v>6.7525410972842925E-2</v>
      </c>
      <c r="AY51" s="298">
        <f t="shared" si="74"/>
        <v>-1.0537265987101252E-2</v>
      </c>
      <c r="AZ51" s="298">
        <f t="shared" si="74"/>
        <v>4.1729331399958269E-2</v>
      </c>
      <c r="BA51" s="298">
        <f t="shared" si="74"/>
        <v>-8.7824099650930187E-2</v>
      </c>
      <c r="BB51" s="298">
        <f t="shared" ref="BB51:BE51" si="75">IF(ISTEXT(BB36),BB36,BB36/$AA36-1)</f>
        <v>-1.2101324543129288E-2</v>
      </c>
      <c r="BC51" s="298">
        <f t="shared" si="75"/>
        <v>-1</v>
      </c>
      <c r="BD51" s="298">
        <f t="shared" si="75"/>
        <v>-1</v>
      </c>
      <c r="BE51" s="298">
        <f t="shared" si="75"/>
        <v>-1</v>
      </c>
      <c r="BF51" s="1379"/>
      <c r="BG51" s="1379"/>
    </row>
    <row r="52" spans="22:60" ht="15" customHeight="1">
      <c r="V52" s="1571" t="s">
        <v>1336</v>
      </c>
      <c r="Y52" s="714" t="s">
        <v>749</v>
      </c>
      <c r="Z52" s="71"/>
      <c r="AA52" s="298">
        <f t="shared" si="43"/>
        <v>0</v>
      </c>
      <c r="AB52" s="1751">
        <f t="shared" si="43"/>
        <v>9.7177613674264141E-3</v>
      </c>
      <c r="AC52" s="298">
        <f t="shared" ref="AC52:AE52" si="76">IF(ISTEXT(AC37),AC37,AC37/$AA37-1)</f>
        <v>1.3578477198792571E-2</v>
      </c>
      <c r="AD52" s="298">
        <f t="shared" si="76"/>
        <v>1.2067839512448497E-2</v>
      </c>
      <c r="AE52" s="1751">
        <f t="shared" si="76"/>
        <v>2.1675596558221599E-3</v>
      </c>
      <c r="AF52" s="298">
        <f t="shared" ref="AF52:AO52" si="77">IF(ISTEXT(AF37),AF37,AF37/$AA37-1)</f>
        <v>2.1599568985735118E-2</v>
      </c>
      <c r="AG52" s="298">
        <f t="shared" si="77"/>
        <v>1.4778848050173377E-2</v>
      </c>
      <c r="AH52" s="298">
        <f t="shared" si="77"/>
        <v>2.2036367038984928E-2</v>
      </c>
      <c r="AI52" s="298">
        <f t="shared" si="77"/>
        <v>1.4795526403235559E-2</v>
      </c>
      <c r="AJ52" s="298">
        <f t="shared" si="77"/>
        <v>-1.7099938650431135E-2</v>
      </c>
      <c r="AK52" s="298">
        <f t="shared" si="77"/>
        <v>-3.6167694739911993E-2</v>
      </c>
      <c r="AL52" s="298">
        <f t="shared" si="77"/>
        <v>-3.9026578142513313E-2</v>
      </c>
      <c r="AM52" s="298">
        <f t="shared" si="77"/>
        <v>-4.241777786442491E-2</v>
      </c>
      <c r="AN52" s="298">
        <f t="shared" si="77"/>
        <v>-3.0551537258717287E-2</v>
      </c>
      <c r="AO52" s="298">
        <f t="shared" si="77"/>
        <v>-2.0988784119525539E-2</v>
      </c>
      <c r="AP52" s="298">
        <f t="shared" ref="AP52:BA52" si="78">IF(ISTEXT(AP37),AP37,AP37/$AA37-1)</f>
        <v>-3.3265589791970807E-2</v>
      </c>
      <c r="AQ52" s="298">
        <f t="shared" si="78"/>
        <v>-4.7511950521691992E-2</v>
      </c>
      <c r="AR52" s="298">
        <f t="shared" si="78"/>
        <v>-5.6314238105254599E-2</v>
      </c>
      <c r="AS52" s="298">
        <f t="shared" si="78"/>
        <v>-6.3167407817927068E-2</v>
      </c>
      <c r="AT52" s="298">
        <f t="shared" si="78"/>
        <v>-0.11047484324008594</v>
      </c>
      <c r="AU52" s="298">
        <f t="shared" si="78"/>
        <v>-0.10278107864205499</v>
      </c>
      <c r="AV52" s="298">
        <f t="shared" si="78"/>
        <v>-9.9184738082843449E-2</v>
      </c>
      <c r="AW52" s="298">
        <f t="shared" si="78"/>
        <v>-0.12564053446799528</v>
      </c>
      <c r="AX52" s="298">
        <f t="shared" si="78"/>
        <v>-0.12183122940030788</v>
      </c>
      <c r="AY52" s="298">
        <f t="shared" si="78"/>
        <v>-0.13863976927523758</v>
      </c>
      <c r="AZ52" s="298">
        <f t="shared" si="78"/>
        <v>-0.14673213080408742</v>
      </c>
      <c r="BA52" s="298">
        <f t="shared" si="78"/>
        <v>-0.14847332960367776</v>
      </c>
      <c r="BB52" s="298">
        <f t="shared" ref="BB52:BE52" si="79">IF(ISTEXT(BB37),BB37,BB37/$AA37-1)</f>
        <v>-0.14782750053771909</v>
      </c>
      <c r="BC52" s="298">
        <f t="shared" si="79"/>
        <v>-1</v>
      </c>
      <c r="BD52" s="298">
        <f t="shared" si="79"/>
        <v>-1</v>
      </c>
      <c r="BE52" s="298">
        <f t="shared" si="79"/>
        <v>-1</v>
      </c>
      <c r="BF52" s="1379"/>
      <c r="BG52" s="1379"/>
    </row>
    <row r="53" spans="22:60" ht="15" customHeight="1" thickBot="1">
      <c r="V53" s="897" t="s">
        <v>310</v>
      </c>
      <c r="Y53" s="1275" t="s">
        <v>750</v>
      </c>
      <c r="Z53" s="147"/>
      <c r="AA53" s="300">
        <f t="shared" ref="AA53:AC54" si="80">IF(ISTEXT(AA38),AA38,AA38/$AA38-1)</f>
        <v>0</v>
      </c>
      <c r="AB53" s="300">
        <f t="shared" si="80"/>
        <v>3.1398215802070473E-2</v>
      </c>
      <c r="AC53" s="300">
        <f t="shared" si="80"/>
        <v>3.3620802860631072E-2</v>
      </c>
      <c r="AD53" s="300">
        <f t="shared" ref="AD53:AM53" si="81">IF(ISTEXT(AD38),AD38,AD38/$AA38-1)</f>
        <v>3.9287108954302985E-2</v>
      </c>
      <c r="AE53" s="300">
        <f t="shared" si="81"/>
        <v>5.6675860123350574E-2</v>
      </c>
      <c r="AF53" s="300">
        <f t="shared" si="81"/>
        <v>0.10245075747469312</v>
      </c>
      <c r="AG53" s="300">
        <f t="shared" si="81"/>
        <v>0.12171986290738546</v>
      </c>
      <c r="AH53" s="300">
        <f t="shared" si="81"/>
        <v>0.17072858184505568</v>
      </c>
      <c r="AI53" s="300">
        <f t="shared" si="81"/>
        <v>0.21058889711391338</v>
      </c>
      <c r="AJ53" s="300">
        <f t="shared" si="81"/>
        <v>0.22478138382546931</v>
      </c>
      <c r="AK53" s="300">
        <f t="shared" si="81"/>
        <v>0.29510634620050258</v>
      </c>
      <c r="AL53" s="300">
        <f t="shared" si="81"/>
        <v>0.32978465777146182</v>
      </c>
      <c r="AM53" s="300">
        <f t="shared" si="81"/>
        <v>6.3288807632363664E-2</v>
      </c>
      <c r="AN53" s="300">
        <f t="shared" ref="AN53:BA53" si="82">IF(ISTEXT(AN38),AN38,AN38/$AA38-1)</f>
        <v>4.6069638650672928E-2</v>
      </c>
      <c r="AO53" s="300">
        <f t="shared" si="82"/>
        <v>1.4632627260423581E-2</v>
      </c>
      <c r="AP53" s="1749">
        <f t="shared" si="82"/>
        <v>3.3897481683240471E-3</v>
      </c>
      <c r="AQ53" s="1749">
        <f t="shared" si="82"/>
        <v>-5.1838208028365251E-4</v>
      </c>
      <c r="AR53" s="300">
        <f t="shared" si="82"/>
        <v>-4.591364004887688E-2</v>
      </c>
      <c r="AS53" s="300">
        <f t="shared" si="82"/>
        <v>-3.6059799006069593E-2</v>
      </c>
      <c r="AT53" s="300">
        <f t="shared" si="82"/>
        <v>-0.10821963340415552</v>
      </c>
      <c r="AU53" s="300">
        <f t="shared" si="82"/>
        <v>-0.11832440495976648</v>
      </c>
      <c r="AV53" s="300">
        <f t="shared" si="82"/>
        <v>-0.13394373643807567</v>
      </c>
      <c r="AW53" s="300">
        <f t="shared" si="82"/>
        <v>-8.5526010433898292E-2</v>
      </c>
      <c r="AX53" s="300">
        <f t="shared" si="82"/>
        <v>-0.11527530435487565</v>
      </c>
      <c r="AY53" s="300">
        <f t="shared" si="82"/>
        <v>-0.11500207109646021</v>
      </c>
      <c r="AZ53" s="300">
        <f t="shared" si="82"/>
        <v>-0.15531306304951842</v>
      </c>
      <c r="BA53" s="300">
        <f t="shared" si="82"/>
        <v>-5.5381677765991233E-2</v>
      </c>
      <c r="BB53" s="300">
        <f t="shared" ref="BB53:BE53" si="83">IF(ISTEXT(BB38),BB38,BB38/$AA38-1)</f>
        <v>-5.1534559951123327E-2</v>
      </c>
      <c r="BC53" s="300">
        <f t="shared" si="83"/>
        <v>-1</v>
      </c>
      <c r="BD53" s="300">
        <f t="shared" si="83"/>
        <v>-1</v>
      </c>
      <c r="BE53" s="300">
        <f t="shared" si="83"/>
        <v>-1</v>
      </c>
      <c r="BF53" s="1380"/>
      <c r="BG53" s="1380"/>
      <c r="BH53" s="26"/>
    </row>
    <row r="54" spans="22:60" ht="15" customHeight="1" thickTop="1">
      <c r="V54" s="912" t="s">
        <v>59</v>
      </c>
      <c r="Y54" s="894" t="s">
        <v>5</v>
      </c>
      <c r="Z54" s="73"/>
      <c r="AA54" s="302">
        <f t="shared" si="80"/>
        <v>0</v>
      </c>
      <c r="AB54" s="1784">
        <f t="shared" si="80"/>
        <v>-8.6389453437336616E-3</v>
      </c>
      <c r="AC54" s="1784">
        <f t="shared" si="80"/>
        <v>-2.8451903833321968E-3</v>
      </c>
      <c r="AD54" s="1784">
        <f t="shared" ref="AD54:AM54" si="84">IF(ISTEXT(AD39),AD39,AD39/$AA39-1)</f>
        <v>-6.8830532253199017E-3</v>
      </c>
      <c r="AE54" s="302">
        <f t="shared" si="84"/>
        <v>3.2960592560421942E-2</v>
      </c>
      <c r="AF54" s="302">
        <f t="shared" si="84"/>
        <v>4.3194723559705661E-2</v>
      </c>
      <c r="AG54" s="302">
        <f t="shared" si="84"/>
        <v>7.9008782322009141E-2</v>
      </c>
      <c r="AH54" s="302">
        <f t="shared" si="84"/>
        <v>0.10405349064011848</v>
      </c>
      <c r="AI54" s="302">
        <f t="shared" si="84"/>
        <v>5.4153351407258077E-2</v>
      </c>
      <c r="AJ54" s="302">
        <f t="shared" si="84"/>
        <v>-0.13926364944851555</v>
      </c>
      <c r="AK54" s="302">
        <f t="shared" si="84"/>
        <v>-6.015479843762217E-2</v>
      </c>
      <c r="AL54" s="302">
        <f t="shared" si="84"/>
        <v>-0.17292440202050474</v>
      </c>
      <c r="AM54" s="302">
        <f t="shared" si="84"/>
        <v>-0.18969223338007968</v>
      </c>
      <c r="AN54" s="302">
        <f t="shared" ref="AN54:BA54" si="85">IF(ISTEXT(AN39),AN39,AN39/$AA39-1)</f>
        <v>-0.19401751187472149</v>
      </c>
      <c r="AO54" s="302">
        <f t="shared" si="85"/>
        <v>-0.19899109552955863</v>
      </c>
      <c r="AP54" s="302">
        <f t="shared" si="85"/>
        <v>-0.21197933292494331</v>
      </c>
      <c r="AQ54" s="302">
        <f t="shared" si="85"/>
        <v>-0.21545504170923302</v>
      </c>
      <c r="AR54" s="302">
        <f t="shared" si="85"/>
        <v>-0.23495626930179869</v>
      </c>
      <c r="AS54" s="302">
        <f t="shared" si="85"/>
        <v>-0.25998712087112186</v>
      </c>
      <c r="AT54" s="302">
        <f t="shared" si="85"/>
        <v>-0.28052794382711033</v>
      </c>
      <c r="AU54" s="302">
        <f t="shared" si="85"/>
        <v>-0.2990467820168049</v>
      </c>
      <c r="AV54" s="302">
        <f t="shared" si="85"/>
        <v>-0.312103165974702</v>
      </c>
      <c r="AW54" s="302">
        <f t="shared" si="85"/>
        <v>-0.32262201198855189</v>
      </c>
      <c r="AX54" s="302">
        <f t="shared" si="85"/>
        <v>-0.32084981482297859</v>
      </c>
      <c r="AY54" s="302">
        <f t="shared" si="85"/>
        <v>-0.33301414163009957</v>
      </c>
      <c r="AZ54" s="302">
        <f t="shared" si="85"/>
        <v>-0.34549870199378818</v>
      </c>
      <c r="BA54" s="302">
        <f t="shared" si="85"/>
        <v>-0.36259148754041226</v>
      </c>
      <c r="BB54" s="302">
        <f t="shared" ref="BB54:BE54" si="86">IF(ISTEXT(BB39),BB39,BB39/$AA39-1)</f>
        <v>-0.35631581907105847</v>
      </c>
      <c r="BC54" s="302">
        <f t="shared" si="86"/>
        <v>-1</v>
      </c>
      <c r="BD54" s="302">
        <f t="shared" si="86"/>
        <v>-1</v>
      </c>
      <c r="BE54" s="302">
        <f t="shared" si="86"/>
        <v>-1</v>
      </c>
      <c r="BF54" s="231"/>
      <c r="BG54" s="231"/>
    </row>
    <row r="55" spans="22:60">
      <c r="Y55" s="724"/>
    </row>
    <row r="56" spans="22:60">
      <c r="V56" s="206" t="s">
        <v>290</v>
      </c>
      <c r="Y56" s="1" t="s">
        <v>1071</v>
      </c>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row>
    <row r="57" spans="22:60">
      <c r="V57" s="10"/>
      <c r="Y57" s="10"/>
      <c r="Z57" s="205"/>
      <c r="AA57" s="10">
        <v>1990</v>
      </c>
      <c r="AB57" s="10">
        <f t="shared" ref="AB57:BE57" si="87">AA57+1</f>
        <v>1991</v>
      </c>
      <c r="AC57" s="10">
        <f t="shared" si="87"/>
        <v>1992</v>
      </c>
      <c r="AD57" s="10">
        <f t="shared" si="87"/>
        <v>1993</v>
      </c>
      <c r="AE57" s="10">
        <f t="shared" si="87"/>
        <v>1994</v>
      </c>
      <c r="AF57" s="10">
        <f t="shared" si="87"/>
        <v>1995</v>
      </c>
      <c r="AG57" s="10">
        <f t="shared" si="87"/>
        <v>1996</v>
      </c>
      <c r="AH57" s="10">
        <f t="shared" si="87"/>
        <v>1997</v>
      </c>
      <c r="AI57" s="10">
        <f t="shared" si="87"/>
        <v>1998</v>
      </c>
      <c r="AJ57" s="10">
        <f t="shared" si="87"/>
        <v>1999</v>
      </c>
      <c r="AK57" s="10">
        <f t="shared" si="87"/>
        <v>2000</v>
      </c>
      <c r="AL57" s="10">
        <f t="shared" si="87"/>
        <v>2001</v>
      </c>
      <c r="AM57" s="10">
        <f t="shared" si="87"/>
        <v>2002</v>
      </c>
      <c r="AN57" s="10">
        <f t="shared" si="87"/>
        <v>2003</v>
      </c>
      <c r="AO57" s="10">
        <f t="shared" si="87"/>
        <v>2004</v>
      </c>
      <c r="AP57" s="118">
        <f t="shared" si="87"/>
        <v>2005</v>
      </c>
      <c r="AQ57" s="118">
        <f t="shared" si="87"/>
        <v>2006</v>
      </c>
      <c r="AR57" s="118">
        <f t="shared" si="87"/>
        <v>2007</v>
      </c>
      <c r="AS57" s="118">
        <f t="shared" si="87"/>
        <v>2008</v>
      </c>
      <c r="AT57" s="118">
        <f t="shared" si="87"/>
        <v>2009</v>
      </c>
      <c r="AU57" s="118">
        <f t="shared" si="87"/>
        <v>2010</v>
      </c>
      <c r="AV57" s="118">
        <f t="shared" si="87"/>
        <v>2011</v>
      </c>
      <c r="AW57" s="118">
        <f t="shared" si="87"/>
        <v>2012</v>
      </c>
      <c r="AX57" s="118">
        <f t="shared" si="87"/>
        <v>2013</v>
      </c>
      <c r="AY57" s="118">
        <f t="shared" si="87"/>
        <v>2014</v>
      </c>
      <c r="AZ57" s="10">
        <f t="shared" si="87"/>
        <v>2015</v>
      </c>
      <c r="BA57" s="10">
        <f t="shared" si="87"/>
        <v>2016</v>
      </c>
      <c r="BB57" s="10">
        <f t="shared" si="87"/>
        <v>2017</v>
      </c>
      <c r="BC57" s="10">
        <f t="shared" si="87"/>
        <v>2018</v>
      </c>
      <c r="BD57" s="10">
        <f t="shared" si="87"/>
        <v>2019</v>
      </c>
      <c r="BE57" s="10">
        <f t="shared" si="87"/>
        <v>2020</v>
      </c>
      <c r="BF57" s="10" t="s">
        <v>23</v>
      </c>
      <c r="BG57" s="10" t="s">
        <v>2</v>
      </c>
    </row>
    <row r="58" spans="22:60" ht="15" customHeight="1">
      <c r="V58" s="910" t="s">
        <v>311</v>
      </c>
      <c r="Y58" s="40" t="s">
        <v>741</v>
      </c>
      <c r="Z58" s="71"/>
      <c r="AA58" s="240"/>
      <c r="AB58" s="240"/>
      <c r="AC58" s="240"/>
      <c r="AD58" s="240"/>
      <c r="AE58" s="240"/>
      <c r="AF58" s="240"/>
      <c r="AG58" s="240"/>
      <c r="AH58" s="240"/>
      <c r="AI58" s="240"/>
      <c r="AJ58" s="240"/>
      <c r="AK58" s="240"/>
      <c r="AL58" s="240"/>
      <c r="AM58" s="240"/>
      <c r="AN58" s="240"/>
      <c r="AO58" s="240"/>
      <c r="AP58" s="298">
        <f>IF(ISTEXT(AP28),AP28,AP28/$AP28-1)</f>
        <v>0</v>
      </c>
      <c r="AQ58" s="298">
        <f>IF(ISTEXT(AQ28),AQ28,AQ28/$AP28-1)</f>
        <v>-1.1418971771016362E-2</v>
      </c>
      <c r="AR58" s="298">
        <f>IF(ISTEXT(AR28),AR28,AR28/$AP28-1)</f>
        <v>1.4279554265254291E-2</v>
      </c>
      <c r="AS58" s="298">
        <f>IF(ISTEXT(AS28),AS28,AS28/$AP28-1)</f>
        <v>-1.5777793154511E-2</v>
      </c>
      <c r="AT58" s="298">
        <f t="shared" ref="AT58:BA58" si="88">IF(ISTEXT(AT28),AT28,AT28/$AP28-1)</f>
        <v>-4.5309087121786495E-2</v>
      </c>
      <c r="AU58" s="298">
        <f t="shared" si="88"/>
        <v>-5.6270292720513426E-2</v>
      </c>
      <c r="AV58" s="298">
        <f t="shared" si="88"/>
        <v>-2.8619714594077528E-2</v>
      </c>
      <c r="AW58" s="298">
        <f t="shared" si="88"/>
        <v>-1.9815465509289143E-2</v>
      </c>
      <c r="AX58" s="1751">
        <f t="shared" si="88"/>
        <v>6.9422048739447018E-3</v>
      </c>
      <c r="AY58" s="1751">
        <f t="shared" si="88"/>
        <v>-4.0109047199875514E-3</v>
      </c>
      <c r="AZ58" s="1751">
        <f t="shared" si="88"/>
        <v>-3.5743196979270975E-3</v>
      </c>
      <c r="BA58" s="298">
        <f t="shared" si="88"/>
        <v>-5.8697539618711603E-2</v>
      </c>
      <c r="BB58" s="298">
        <f t="shared" ref="BB58:BE58" si="89">IF(ISTEXT(BB28),BB28,BB28/$AP28-1)</f>
        <v>-2.3013457615852606E-2</v>
      </c>
      <c r="BC58" s="298">
        <f t="shared" si="89"/>
        <v>-1</v>
      </c>
      <c r="BD58" s="298">
        <f t="shared" si="89"/>
        <v>-1</v>
      </c>
      <c r="BE58" s="298">
        <f t="shared" si="89"/>
        <v>-1</v>
      </c>
      <c r="BF58" s="1379"/>
      <c r="BG58" s="1379"/>
    </row>
    <row r="59" spans="22:60" ht="15" customHeight="1">
      <c r="V59" s="910" t="s">
        <v>312</v>
      </c>
      <c r="Y59" s="40" t="s">
        <v>742</v>
      </c>
      <c r="Z59" s="71"/>
      <c r="AA59" s="240"/>
      <c r="AB59" s="240"/>
      <c r="AC59" s="240"/>
      <c r="AD59" s="240"/>
      <c r="AE59" s="240"/>
      <c r="AF59" s="240"/>
      <c r="AG59" s="240"/>
      <c r="AH59" s="240"/>
      <c r="AI59" s="240"/>
      <c r="AJ59" s="240"/>
      <c r="AK59" s="240"/>
      <c r="AL59" s="240"/>
      <c r="AM59" s="240"/>
      <c r="AN59" s="240"/>
      <c r="AO59" s="240"/>
      <c r="AP59" s="298">
        <f t="shared" ref="AP59:AQ67" si="90">IF(ISTEXT(AP29),AP29,AP29/$AP29-1)</f>
        <v>0</v>
      </c>
      <c r="AQ59" s="298">
        <f t="shared" si="90"/>
        <v>-6.4380157238421498E-2</v>
      </c>
      <c r="AR59" s="298">
        <f t="shared" ref="AR59:AU59" si="91">IF(ISTEXT(AR29),AR29,AR29/$AP29-1)</f>
        <v>-0.11207320571531298</v>
      </c>
      <c r="AS59" s="298">
        <f t="shared" si="91"/>
        <v>-0.16746307145694372</v>
      </c>
      <c r="AT59" s="298">
        <f t="shared" si="91"/>
        <v>-0.2253807053046436</v>
      </c>
      <c r="AU59" s="298">
        <f t="shared" si="91"/>
        <v>-0.27387851757680992</v>
      </c>
      <c r="AV59" s="298">
        <f t="shared" ref="AV59:BA59" si="92">IF(ISTEXT(AV29),AV29,AV29/$AP29-1)</f>
        <v>-0.31033518202489629</v>
      </c>
      <c r="AW59" s="298">
        <f t="shared" si="92"/>
        <v>-0.33753167032667819</v>
      </c>
      <c r="AX59" s="298">
        <f t="shared" si="92"/>
        <v>-0.36271349164292077</v>
      </c>
      <c r="AY59" s="298">
        <f t="shared" si="92"/>
        <v>-0.38318265197349466</v>
      </c>
      <c r="AZ59" s="298">
        <f t="shared" si="92"/>
        <v>-0.39310173848444152</v>
      </c>
      <c r="BA59" s="298">
        <f t="shared" si="92"/>
        <v>-0.40167940367617772</v>
      </c>
      <c r="BB59" s="298">
        <f t="shared" ref="BB59:BE59" si="93">IF(ISTEXT(BB29),BB29,BB29/$AP29-1)</f>
        <v>-0.40260471180480595</v>
      </c>
      <c r="BC59" s="298">
        <f t="shared" si="93"/>
        <v>-1</v>
      </c>
      <c r="BD59" s="298">
        <f t="shared" si="93"/>
        <v>-1</v>
      </c>
      <c r="BE59" s="298">
        <f t="shared" si="93"/>
        <v>-1</v>
      </c>
      <c r="BF59" s="1379"/>
      <c r="BG59" s="1379"/>
    </row>
    <row r="60" spans="22:60" ht="15" customHeight="1">
      <c r="V60" s="910" t="s">
        <v>325</v>
      </c>
      <c r="Y60" s="40" t="s">
        <v>743</v>
      </c>
      <c r="Z60" s="71"/>
      <c r="AA60" s="240"/>
      <c r="AB60" s="240"/>
      <c r="AC60" s="240"/>
      <c r="AD60" s="240"/>
      <c r="AE60" s="240"/>
      <c r="AF60" s="240"/>
      <c r="AG60" s="240"/>
      <c r="AH60" s="240"/>
      <c r="AI60" s="240"/>
      <c r="AJ60" s="240"/>
      <c r="AK60" s="240"/>
      <c r="AL60" s="240"/>
      <c r="AM60" s="240"/>
      <c r="AN60" s="240"/>
      <c r="AO60" s="240"/>
      <c r="AP60" s="298">
        <f t="shared" si="90"/>
        <v>0</v>
      </c>
      <c r="AQ60" s="298">
        <f t="shared" si="90"/>
        <v>-3.7259299795472933E-2</v>
      </c>
      <c r="AR60" s="298">
        <f t="shared" ref="AR60:AU60" si="94">IF(ISTEXT(AR30),AR30,AR30/$AP30-1)</f>
        <v>9.9221503251138987E-3</v>
      </c>
      <c r="AS60" s="298">
        <f t="shared" si="94"/>
        <v>1.7518644023641894E-2</v>
      </c>
      <c r="AT60" s="298">
        <f t="shared" si="94"/>
        <v>-5.2789990341294057E-2</v>
      </c>
      <c r="AU60" s="298">
        <f t="shared" si="94"/>
        <v>-0.10720311172740393</v>
      </c>
      <c r="AV60" s="298">
        <f t="shared" ref="AV60:BA60" si="95">IF(ISTEXT(AV30),AV30,AV30/$AP30-1)</f>
        <v>-0.12266636006867371</v>
      </c>
      <c r="AW60" s="298">
        <f t="shared" si="95"/>
        <v>-0.14587346767078446</v>
      </c>
      <c r="AX60" s="298">
        <f t="shared" si="95"/>
        <v>-0.20163252227494488</v>
      </c>
      <c r="AY60" s="298">
        <f t="shared" si="95"/>
        <v>-0.23094468859158879</v>
      </c>
      <c r="AZ60" s="298">
        <f t="shared" si="95"/>
        <v>-0.27117933510959757</v>
      </c>
      <c r="BA60" s="298">
        <f t="shared" si="95"/>
        <v>-0.29651778286071806</v>
      </c>
      <c r="BB60" s="298">
        <f t="shared" ref="BB60:BE60" si="96">IF(ISTEXT(BB30),BB30,BB30/$AP30-1)</f>
        <v>-0.29491937329470164</v>
      </c>
      <c r="BC60" s="298">
        <f t="shared" si="96"/>
        <v>-1</v>
      </c>
      <c r="BD60" s="298">
        <f t="shared" si="96"/>
        <v>-1</v>
      </c>
      <c r="BE60" s="298">
        <f t="shared" si="96"/>
        <v>-1</v>
      </c>
      <c r="BF60" s="1379"/>
      <c r="BG60" s="1379"/>
    </row>
    <row r="61" spans="22:60" ht="15" customHeight="1">
      <c r="V61" s="1571" t="s">
        <v>1205</v>
      </c>
      <c r="Y61" s="40" t="s">
        <v>1420</v>
      </c>
      <c r="Z61" s="71"/>
      <c r="AA61" s="240"/>
      <c r="AB61" s="240"/>
      <c r="AC61" s="240"/>
      <c r="AD61" s="240"/>
      <c r="AE61" s="240"/>
      <c r="AF61" s="240"/>
      <c r="AG61" s="240"/>
      <c r="AH61" s="240"/>
      <c r="AI61" s="240"/>
      <c r="AJ61" s="240"/>
      <c r="AK61" s="240"/>
      <c r="AL61" s="240"/>
      <c r="AM61" s="240"/>
      <c r="AN61" s="240"/>
      <c r="AO61" s="240"/>
      <c r="AP61" s="298">
        <f t="shared" si="90"/>
        <v>0</v>
      </c>
      <c r="AQ61" s="298">
        <f t="shared" si="90"/>
        <v>7.4079922757466221E-2</v>
      </c>
      <c r="AR61" s="298">
        <f t="shared" ref="AR61:AU61" si="97">IF(ISTEXT(AR31),AR31,AR31/$AP31-1)</f>
        <v>-0.1994957294256845</v>
      </c>
      <c r="AS61" s="298">
        <f t="shared" si="97"/>
        <v>-0.13147312963322744</v>
      </c>
      <c r="AT61" s="298">
        <f t="shared" si="97"/>
        <v>-0.10503912460070353</v>
      </c>
      <c r="AU61" s="298">
        <f t="shared" si="97"/>
        <v>-0.28640386310604382</v>
      </c>
      <c r="AV61" s="298">
        <f t="shared" ref="AV61:BA61" si="98">IF(ISTEXT(AV31),AV31,AV31/$AP31-1)</f>
        <v>-0.39264266093949896</v>
      </c>
      <c r="AW61" s="298">
        <f t="shared" si="98"/>
        <v>-0.45307129867193019</v>
      </c>
      <c r="AX61" s="298">
        <f t="shared" si="98"/>
        <v>-0.44711653037874088</v>
      </c>
      <c r="AY61" s="298">
        <f t="shared" si="98"/>
        <v>-0.45124292145074663</v>
      </c>
      <c r="AZ61" s="298">
        <f t="shared" si="98"/>
        <v>-0.59010477777292014</v>
      </c>
      <c r="BA61" s="298">
        <f t="shared" si="98"/>
        <v>-0.622492391447525</v>
      </c>
      <c r="BB61" s="298">
        <f t="shared" ref="BB61:BE61" si="99">IF(ISTEXT(BB31),BB31,BB31/$AP31-1)</f>
        <v>-0.65311945394114246</v>
      </c>
      <c r="BC61" s="298">
        <f t="shared" si="99"/>
        <v>-1</v>
      </c>
      <c r="BD61" s="298">
        <f t="shared" si="99"/>
        <v>-1</v>
      </c>
      <c r="BE61" s="298">
        <f t="shared" si="99"/>
        <v>-1</v>
      </c>
      <c r="BF61" s="1379"/>
      <c r="BG61" s="1379"/>
    </row>
    <row r="62" spans="22:60" ht="15" customHeight="1">
      <c r="V62" s="910" t="s">
        <v>326</v>
      </c>
      <c r="Y62" s="40" t="s">
        <v>867</v>
      </c>
      <c r="Z62" s="71"/>
      <c r="AA62" s="240"/>
      <c r="AB62" s="240"/>
      <c r="AC62" s="240"/>
      <c r="AD62" s="240"/>
      <c r="AE62" s="240"/>
      <c r="AF62" s="240"/>
      <c r="AG62" s="240"/>
      <c r="AH62" s="240"/>
      <c r="AI62" s="240"/>
      <c r="AJ62" s="240"/>
      <c r="AK62" s="240"/>
      <c r="AL62" s="240"/>
      <c r="AM62" s="240"/>
      <c r="AN62" s="240"/>
      <c r="AO62" s="240"/>
      <c r="AP62" s="298">
        <f t="shared" si="90"/>
        <v>0</v>
      </c>
      <c r="AQ62" s="298">
        <f t="shared" si="90"/>
        <v>2.579880155563985E-2</v>
      </c>
      <c r="AR62" s="298">
        <f t="shared" ref="AR62:AU62" si="100">IF(ISTEXT(AR32),AR32,AR32/$AP32-1)</f>
        <v>4.4872211175650545E-2</v>
      </c>
      <c r="AS62" s="298">
        <f t="shared" si="100"/>
        <v>6.3024311859444238E-2</v>
      </c>
      <c r="AT62" s="298">
        <f t="shared" si="100"/>
        <v>6.3852706814548688E-2</v>
      </c>
      <c r="AU62" s="298">
        <f t="shared" si="100"/>
        <v>3.6147831718956525E-2</v>
      </c>
      <c r="AV62" s="298">
        <f t="shared" ref="AV62:BA62" si="101">IF(ISTEXT(AV32),AV32,AV32/$AP32-1)</f>
        <v>2.4998952353792125E-2</v>
      </c>
      <c r="AW62" s="1751">
        <f t="shared" si="101"/>
        <v>5.5764158937263719E-3</v>
      </c>
      <c r="AX62" s="298">
        <f t="shared" si="101"/>
        <v>-1.1357617667128728E-2</v>
      </c>
      <c r="AY62" s="298">
        <f t="shared" si="101"/>
        <v>-2.4892250630993651E-2</v>
      </c>
      <c r="AZ62" s="298">
        <f t="shared" si="101"/>
        <v>-2.5641623135342795E-2</v>
      </c>
      <c r="BA62" s="298">
        <f t="shared" si="101"/>
        <v>-2.5208636810693963E-2</v>
      </c>
      <c r="BB62" s="298">
        <f t="shared" ref="BB62:BE62" si="102">IF(ISTEXT(BB32),BB32,BB32/$AP32-1)</f>
        <v>-2.4252617377125363E-2</v>
      </c>
      <c r="BC62" s="298">
        <f t="shared" si="102"/>
        <v>-1</v>
      </c>
      <c r="BD62" s="298">
        <f t="shared" si="102"/>
        <v>-1</v>
      </c>
      <c r="BE62" s="298">
        <f t="shared" si="102"/>
        <v>-1</v>
      </c>
      <c r="BF62" s="1379"/>
      <c r="BG62" s="1379"/>
    </row>
    <row r="63" spans="22:60" ht="15" customHeight="1">
      <c r="V63" s="911" t="s">
        <v>327</v>
      </c>
      <c r="Y63" s="891" t="s">
        <v>868</v>
      </c>
      <c r="Z63" s="71"/>
      <c r="AA63" s="240"/>
      <c r="AB63" s="240"/>
      <c r="AC63" s="240"/>
      <c r="AD63" s="240"/>
      <c r="AE63" s="240"/>
      <c r="AF63" s="240"/>
      <c r="AG63" s="240"/>
      <c r="AH63" s="240"/>
      <c r="AI63" s="240"/>
      <c r="AJ63" s="240"/>
      <c r="AK63" s="240"/>
      <c r="AL63" s="240"/>
      <c r="AM63" s="240"/>
      <c r="AN63" s="240"/>
      <c r="AO63" s="240"/>
      <c r="AP63" s="298">
        <f t="shared" si="90"/>
        <v>0</v>
      </c>
      <c r="AQ63" s="1751">
        <f t="shared" si="90"/>
        <v>-9.0292460671672625E-3</v>
      </c>
      <c r="AR63" s="298">
        <f t="shared" ref="AR63:AU63" si="103">IF(ISTEXT(AR33),AR33,AR33/$AP33-1)</f>
        <v>4.5701140164491783E-2</v>
      </c>
      <c r="AS63" s="298">
        <f t="shared" si="103"/>
        <v>-7.8796644736223276E-2</v>
      </c>
      <c r="AT63" s="298">
        <f t="shared" si="103"/>
        <v>-0.11913285069176149</v>
      </c>
      <c r="AU63" s="298">
        <f t="shared" si="103"/>
        <v>-6.4557240988673548E-2</v>
      </c>
      <c r="AV63" s="298">
        <f t="shared" ref="AV63:BA63" si="104">IF(ISTEXT(AV33),AV33,AV33/$AP33-1)</f>
        <v>-8.4105487282404856E-2</v>
      </c>
      <c r="AW63" s="298">
        <f t="shared" si="104"/>
        <v>-8.3715595964953038E-2</v>
      </c>
      <c r="AX63" s="298">
        <f t="shared" si="104"/>
        <v>-7.4461330888421773E-2</v>
      </c>
      <c r="AY63" s="298">
        <f t="shared" si="104"/>
        <v>-8.4647371302699059E-2</v>
      </c>
      <c r="AZ63" s="298">
        <f t="shared" si="104"/>
        <v>-8.5897943140679001E-2</v>
      </c>
      <c r="BA63" s="298">
        <f t="shared" si="104"/>
        <v>-9.2177943876490032E-2</v>
      </c>
      <c r="BB63" s="298">
        <f t="shared" ref="BB63:BE63" si="105">IF(ISTEXT(BB33),BB33,BB33/$AP33-1)</f>
        <v>-8.8843806247811297E-2</v>
      </c>
      <c r="BC63" s="298">
        <f t="shared" si="105"/>
        <v>-1</v>
      </c>
      <c r="BD63" s="298">
        <f t="shared" si="105"/>
        <v>-1</v>
      </c>
      <c r="BE63" s="298">
        <f t="shared" si="105"/>
        <v>-1</v>
      </c>
      <c r="BF63" s="1379"/>
      <c r="BG63" s="1379"/>
    </row>
    <row r="64" spans="22:60" ht="15" customHeight="1">
      <c r="V64" s="911" t="s">
        <v>328</v>
      </c>
      <c r="Y64" s="891" t="s">
        <v>869</v>
      </c>
      <c r="Z64" s="72"/>
      <c r="AA64" s="240"/>
      <c r="AB64" s="240"/>
      <c r="AC64" s="240"/>
      <c r="AD64" s="240"/>
      <c r="AE64" s="240"/>
      <c r="AF64" s="240"/>
      <c r="AG64" s="240"/>
      <c r="AH64" s="240"/>
      <c r="AI64" s="240"/>
      <c r="AJ64" s="240"/>
      <c r="AK64" s="240"/>
      <c r="AL64" s="240"/>
      <c r="AM64" s="240"/>
      <c r="AN64" s="240"/>
      <c r="AO64" s="240"/>
      <c r="AP64" s="298">
        <f t="shared" si="90"/>
        <v>0</v>
      </c>
      <c r="AQ64" s="298">
        <f t="shared" si="90"/>
        <v>-2.9888860886464141E-2</v>
      </c>
      <c r="AR64" s="298">
        <f t="shared" ref="AR64:AU64" si="106">IF(ISTEXT(AR34),AR34,AR34/$AP34-1)</f>
        <v>-5.6965760302521429E-2</v>
      </c>
      <c r="AS64" s="298">
        <f t="shared" si="106"/>
        <v>-9.1416213854466077E-2</v>
      </c>
      <c r="AT64" s="298">
        <f t="shared" si="106"/>
        <v>-0.1180774643738367</v>
      </c>
      <c r="AU64" s="298">
        <f t="shared" si="106"/>
        <v>-0.14191080510641474</v>
      </c>
      <c r="AV64" s="298">
        <f t="shared" ref="AV64:BA64" si="107">IF(ISTEXT(AV34),AV34,AV34/$AP34-1)</f>
        <v>-0.1508944501444508</v>
      </c>
      <c r="AW64" s="298">
        <f t="shared" si="107"/>
        <v>-0.17327285363774914</v>
      </c>
      <c r="AX64" s="298">
        <f t="shared" si="107"/>
        <v>-0.15837628957088001</v>
      </c>
      <c r="AY64" s="298">
        <f t="shared" si="107"/>
        <v>-0.18209170522166696</v>
      </c>
      <c r="AZ64" s="298">
        <f t="shared" si="107"/>
        <v>-0.21687816276285554</v>
      </c>
      <c r="BA64" s="298">
        <f t="shared" si="107"/>
        <v>-0.21675040511748078</v>
      </c>
      <c r="BB64" s="298">
        <f t="shared" ref="BB64:BE64" si="108">IF(ISTEXT(BB34),BB34,BB34/$AP34-1)</f>
        <v>-0.21831219931854362</v>
      </c>
      <c r="BC64" s="298">
        <f t="shared" si="108"/>
        <v>-1</v>
      </c>
      <c r="BD64" s="298">
        <f t="shared" si="108"/>
        <v>-1</v>
      </c>
      <c r="BE64" s="298">
        <f t="shared" si="108"/>
        <v>-1</v>
      </c>
      <c r="BF64" s="1379"/>
      <c r="BG64" s="1379"/>
    </row>
    <row r="65" spans="22:60" ht="15" customHeight="1">
      <c r="V65" s="891" t="s">
        <v>317</v>
      </c>
      <c r="Y65" s="858" t="s">
        <v>748</v>
      </c>
      <c r="Z65" s="72"/>
      <c r="AA65" s="240"/>
      <c r="AB65" s="240"/>
      <c r="AC65" s="240"/>
      <c r="AD65" s="240"/>
      <c r="AE65" s="240"/>
      <c r="AF65" s="240"/>
      <c r="AG65" s="240"/>
      <c r="AH65" s="240"/>
      <c r="AI65" s="240"/>
      <c r="AJ65" s="240"/>
      <c r="AK65" s="240"/>
      <c r="AL65" s="240"/>
      <c r="AM65" s="240"/>
      <c r="AN65" s="240"/>
      <c r="AO65" s="240"/>
      <c r="AP65" s="298">
        <f t="shared" si="90"/>
        <v>0</v>
      </c>
      <c r="AQ65" s="298">
        <f t="shared" si="90"/>
        <v>3.235896575746211E-2</v>
      </c>
      <c r="AR65" s="1751">
        <f t="shared" ref="AR65:AU65" si="109">IF(ISTEXT(AR35),AR35,AR35/$AP35-1)</f>
        <v>-3.0587264037382766E-3</v>
      </c>
      <c r="AS65" s="298">
        <f t="shared" si="109"/>
        <v>0.12070986627236113</v>
      </c>
      <c r="AT65" s="298">
        <f t="shared" si="109"/>
        <v>0.11073152824195964</v>
      </c>
      <c r="AU65" s="298">
        <f t="shared" si="109"/>
        <v>-3.0738395929060469E-2</v>
      </c>
      <c r="AV65" s="298">
        <f t="shared" ref="AV65:BA65" si="110">IF(ISTEXT(AV35),AV35,AV35/$AP35-1)</f>
        <v>7.1883946339752258E-2</v>
      </c>
      <c r="AW65" s="298">
        <f t="shared" si="110"/>
        <v>6.1078630627551922E-2</v>
      </c>
      <c r="AX65" s="298">
        <f t="shared" si="110"/>
        <v>4.919420439012101E-2</v>
      </c>
      <c r="AY65" s="298">
        <f t="shared" si="110"/>
        <v>4.4417150503740732E-2</v>
      </c>
      <c r="AZ65" s="298">
        <f t="shared" si="110"/>
        <v>6.4426906791039906E-2</v>
      </c>
      <c r="BA65" s="298">
        <f t="shared" si="110"/>
        <v>7.6141450446059356E-2</v>
      </c>
      <c r="BB65" s="298">
        <f t="shared" ref="BB65:BE65" si="111">IF(ISTEXT(BB35),BB35,BB35/$AP35-1)</f>
        <v>7.8293650769640566E-2</v>
      </c>
      <c r="BC65" s="298">
        <f t="shared" si="111"/>
        <v>-1</v>
      </c>
      <c r="BD65" s="298">
        <f t="shared" si="111"/>
        <v>-1</v>
      </c>
      <c r="BE65" s="298">
        <f t="shared" si="111"/>
        <v>-1</v>
      </c>
      <c r="BF65" s="1379"/>
      <c r="BG65" s="1379"/>
    </row>
    <row r="66" spans="22:60" ht="28.5">
      <c r="V66" s="1783" t="s">
        <v>1334</v>
      </c>
      <c r="Y66" s="40" t="s">
        <v>1333</v>
      </c>
      <c r="Z66" s="72"/>
      <c r="AA66" s="240"/>
      <c r="AB66" s="240"/>
      <c r="AC66" s="240"/>
      <c r="AD66" s="240"/>
      <c r="AE66" s="240"/>
      <c r="AF66" s="240"/>
      <c r="AG66" s="240"/>
      <c r="AH66" s="240"/>
      <c r="AI66" s="240"/>
      <c r="AJ66" s="240"/>
      <c r="AK66" s="240"/>
      <c r="AL66" s="240"/>
      <c r="AM66" s="240"/>
      <c r="AN66" s="240"/>
      <c r="AO66" s="240"/>
      <c r="AP66" s="298">
        <f t="shared" si="90"/>
        <v>0</v>
      </c>
      <c r="AQ66" s="298">
        <f t="shared" si="90"/>
        <v>-6.1164447593129223E-2</v>
      </c>
      <c r="AR66" s="298">
        <f t="shared" ref="AR66:AU66" si="112">IF(ISTEXT(AR36),AR36,AR36/$AP36-1)</f>
        <v>-0.13661262851486355</v>
      </c>
      <c r="AS66" s="298">
        <f t="shared" si="112"/>
        <v>-0.17100737119445064</v>
      </c>
      <c r="AT66" s="298">
        <f t="shared" si="112"/>
        <v>-0.2005443509983893</v>
      </c>
      <c r="AU66" s="298">
        <f t="shared" si="112"/>
        <v>-0.22861441027069207</v>
      </c>
      <c r="AV66" s="298">
        <f t="shared" ref="AV66:BA66" si="113">IF(ISTEXT(AV36),AV36,AV36/$AP36-1)</f>
        <v>-0.22676149817255675</v>
      </c>
      <c r="AW66" s="298">
        <f t="shared" si="113"/>
        <v>-0.22419999556937598</v>
      </c>
      <c r="AX66" s="298">
        <f t="shared" si="113"/>
        <v>-0.2181428559915537</v>
      </c>
      <c r="AY66" s="298">
        <f t="shared" si="113"/>
        <v>-0.27531607269834402</v>
      </c>
      <c r="AZ66" s="298">
        <f t="shared" si="113"/>
        <v>-0.23703594171500286</v>
      </c>
      <c r="BA66" s="298">
        <f t="shared" si="113"/>
        <v>-0.33192106066091576</v>
      </c>
      <c r="BB66" s="298">
        <f t="shared" ref="BB66:BE66" si="114">IF(ISTEXT(BB36),BB36,BB36/$AP36-1)</f>
        <v>-0.27646159143083371</v>
      </c>
      <c r="BC66" s="298">
        <f t="shared" si="114"/>
        <v>-1</v>
      </c>
      <c r="BD66" s="298">
        <f t="shared" si="114"/>
        <v>-1</v>
      </c>
      <c r="BE66" s="298">
        <f t="shared" si="114"/>
        <v>-1</v>
      </c>
      <c r="BF66" s="1379"/>
      <c r="BG66" s="1379"/>
    </row>
    <row r="67" spans="22:60" ht="15" customHeight="1">
      <c r="V67" s="1571" t="s">
        <v>1336</v>
      </c>
      <c r="Y67" s="714" t="s">
        <v>749</v>
      </c>
      <c r="Z67" s="71"/>
      <c r="AA67" s="240"/>
      <c r="AB67" s="240"/>
      <c r="AC67" s="240"/>
      <c r="AD67" s="240"/>
      <c r="AE67" s="240"/>
      <c r="AF67" s="240"/>
      <c r="AG67" s="240"/>
      <c r="AH67" s="240"/>
      <c r="AI67" s="240"/>
      <c r="AJ67" s="240"/>
      <c r="AK67" s="240"/>
      <c r="AL67" s="240"/>
      <c r="AM67" s="240"/>
      <c r="AN67" s="240"/>
      <c r="AO67" s="240"/>
      <c r="AP67" s="298">
        <f t="shared" si="90"/>
        <v>0</v>
      </c>
      <c r="AQ67" s="298">
        <f t="shared" si="90"/>
        <v>-1.4736581815325667E-2</v>
      </c>
      <c r="AR67" s="298">
        <f t="shared" ref="AR67:AU67" si="115">IF(ISTEXT(AR37),AR37,AR37/$AP37-1)</f>
        <v>-2.3841758470482199E-2</v>
      </c>
      <c r="AS67" s="298">
        <f t="shared" si="115"/>
        <v>-3.0930747587149421E-2</v>
      </c>
      <c r="AT67" s="298">
        <f t="shared" si="115"/>
        <v>-7.9866044523542623E-2</v>
      </c>
      <c r="AU67" s="298">
        <f t="shared" si="115"/>
        <v>-7.1907535426534941E-2</v>
      </c>
      <c r="AV67" s="298">
        <f t="shared" ref="AV67:BA67" si="116">IF(ISTEXT(AV37),AV37,AV37/$AP37-1)</f>
        <v>-6.8187443826156713E-2</v>
      </c>
      <c r="AW67" s="298">
        <f t="shared" si="116"/>
        <v>-9.555359124554863E-2</v>
      </c>
      <c r="AX67" s="298">
        <f t="shared" si="116"/>
        <v>-9.1613206970959982E-2</v>
      </c>
      <c r="AY67" s="298">
        <f t="shared" si="116"/>
        <v>-0.10900013320162216</v>
      </c>
      <c r="AZ67" s="298">
        <f t="shared" si="116"/>
        <v>-0.11737095505651862</v>
      </c>
      <c r="BA67" s="298">
        <f t="shared" si="116"/>
        <v>-0.11917206897281718</v>
      </c>
      <c r="BB67" s="298">
        <f t="shared" ref="BB67:BE67" si="117">IF(ISTEXT(BB37),BB37,BB37/$AP37-1)</f>
        <v>-0.11850401675584921</v>
      </c>
      <c r="BC67" s="298">
        <f t="shared" si="117"/>
        <v>-1</v>
      </c>
      <c r="BD67" s="298">
        <f t="shared" si="117"/>
        <v>-1</v>
      </c>
      <c r="BE67" s="298">
        <f t="shared" si="117"/>
        <v>-1</v>
      </c>
      <c r="BF67" s="1379"/>
      <c r="BG67" s="1379"/>
    </row>
    <row r="68" spans="22:60" ht="15" customHeight="1" thickBot="1">
      <c r="V68" s="897" t="s">
        <v>310</v>
      </c>
      <c r="Y68" s="1275" t="s">
        <v>750</v>
      </c>
      <c r="Z68" s="147"/>
      <c r="AA68" s="247"/>
      <c r="AB68" s="247"/>
      <c r="AC68" s="247"/>
      <c r="AD68" s="247"/>
      <c r="AE68" s="247"/>
      <c r="AF68" s="247"/>
      <c r="AG68" s="247"/>
      <c r="AH68" s="247"/>
      <c r="AI68" s="247"/>
      <c r="AJ68" s="247"/>
      <c r="AK68" s="247"/>
      <c r="AL68" s="247"/>
      <c r="AM68" s="247"/>
      <c r="AN68" s="247"/>
      <c r="AO68" s="247"/>
      <c r="AP68" s="300">
        <f t="shared" ref="AP68:AS69" si="118">IF(ISTEXT(AP38),AP38,AP38/$AP38-1)</f>
        <v>0</v>
      </c>
      <c r="AQ68" s="1749">
        <f t="shared" si="118"/>
        <v>-3.8949274255013488E-3</v>
      </c>
      <c r="AR68" s="300">
        <f t="shared" si="118"/>
        <v>-4.913682674873221E-2</v>
      </c>
      <c r="AS68" s="300">
        <f t="shared" si="118"/>
        <v>-3.9316274903554049E-2</v>
      </c>
      <c r="AT68" s="300">
        <f t="shared" ref="AT68:BA68" si="119">IF(ISTEXT(AT38),AT38,AT38/$AP38-1)</f>
        <v>-0.1112323319788957</v>
      </c>
      <c r="AU68" s="300">
        <f t="shared" si="119"/>
        <v>-0.12130296661918094</v>
      </c>
      <c r="AV68" s="300">
        <f t="shared" si="119"/>
        <v>-0.13686953136316216</v>
      </c>
      <c r="AW68" s="300">
        <f t="shared" si="119"/>
        <v>-8.8615374797816227E-2</v>
      </c>
      <c r="AX68" s="300">
        <f t="shared" si="119"/>
        <v>-0.11826416678047724</v>
      </c>
      <c r="AY68" s="300">
        <f t="shared" si="119"/>
        <v>-0.11799185658504807</v>
      </c>
      <c r="AZ68" s="300">
        <f t="shared" si="119"/>
        <v>-0.15816666605130525</v>
      </c>
      <c r="BA68" s="300">
        <f t="shared" si="119"/>
        <v>-5.8572878626278468E-2</v>
      </c>
      <c r="BB68" s="300">
        <f t="shared" ref="BB68:BE68" si="120">IF(ISTEXT(BB38),BB38,BB38/$AP38-1)</f>
        <v>-5.4738757516419878E-2</v>
      </c>
      <c r="BC68" s="300">
        <f t="shared" si="120"/>
        <v>-1</v>
      </c>
      <c r="BD68" s="300">
        <f t="shared" si="120"/>
        <v>-1</v>
      </c>
      <c r="BE68" s="300">
        <f t="shared" si="120"/>
        <v>-1</v>
      </c>
      <c r="BF68" s="1380"/>
      <c r="BG68" s="1380"/>
      <c r="BH68" s="26"/>
    </row>
    <row r="69" spans="22:60" ht="15" customHeight="1" thickTop="1">
      <c r="V69" s="912" t="s">
        <v>59</v>
      </c>
      <c r="Y69" s="894" t="s">
        <v>5</v>
      </c>
      <c r="Z69" s="73"/>
      <c r="AA69" s="248"/>
      <c r="AB69" s="248"/>
      <c r="AC69" s="248"/>
      <c r="AD69" s="248"/>
      <c r="AE69" s="248"/>
      <c r="AF69" s="248"/>
      <c r="AG69" s="248"/>
      <c r="AH69" s="248"/>
      <c r="AI69" s="248"/>
      <c r="AJ69" s="248"/>
      <c r="AK69" s="248"/>
      <c r="AL69" s="248"/>
      <c r="AM69" s="248"/>
      <c r="AN69" s="248"/>
      <c r="AO69" s="248"/>
      <c r="AP69" s="302">
        <f t="shared" si="118"/>
        <v>0</v>
      </c>
      <c r="AQ69" s="1784">
        <f t="shared" si="118"/>
        <v>-4.4106822695282322E-3</v>
      </c>
      <c r="AR69" s="302">
        <f t="shared" si="118"/>
        <v>-2.9157783973027374E-2</v>
      </c>
      <c r="AS69" s="302">
        <f t="shared" si="118"/>
        <v>-6.0921990947739979E-2</v>
      </c>
      <c r="AT69" s="302">
        <f t="shared" ref="AT69:BA69" si="121">IF(ISTEXT(AT39),AT39,AT39/$AP39-1)</f>
        <v>-8.6988341507086342E-2</v>
      </c>
      <c r="AU69" s="302">
        <f t="shared" si="121"/>
        <v>-0.1104887888474233</v>
      </c>
      <c r="AV69" s="302">
        <f t="shared" si="121"/>
        <v>-0.1270573694740702</v>
      </c>
      <c r="AW69" s="302">
        <f t="shared" si="121"/>
        <v>-0.14040580873885922</v>
      </c>
      <c r="AX69" s="302">
        <f t="shared" si="121"/>
        <v>-0.13815688654732416</v>
      </c>
      <c r="AY69" s="302">
        <f t="shared" si="121"/>
        <v>-0.15359344464201474</v>
      </c>
      <c r="AZ69" s="302">
        <f t="shared" si="121"/>
        <v>-0.16943637984069215</v>
      </c>
      <c r="BA69" s="302">
        <f t="shared" si="121"/>
        <v>-0.19112716316756651</v>
      </c>
      <c r="BB69" s="302">
        <f t="shared" ref="BB69:BE69" si="122">IF(ISTEXT(BB39),BB39,BB39/$AP39-1)</f>
        <v>-0.18316332575623617</v>
      </c>
      <c r="BC69" s="302">
        <f t="shared" si="122"/>
        <v>-1</v>
      </c>
      <c r="BD69" s="302">
        <f t="shared" si="122"/>
        <v>-1</v>
      </c>
      <c r="BE69" s="302">
        <f t="shared" si="122"/>
        <v>-1</v>
      </c>
      <c r="BF69" s="231"/>
      <c r="BG69" s="231"/>
    </row>
    <row r="71" spans="22:60">
      <c r="V71" s="206" t="s">
        <v>291</v>
      </c>
      <c r="Y71" s="1" t="s">
        <v>1072</v>
      </c>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row>
    <row r="72" spans="22:60">
      <c r="V72" s="10"/>
      <c r="Y72" s="10"/>
      <c r="Z72" s="205"/>
      <c r="AA72" s="10">
        <v>1990</v>
      </c>
      <c r="AB72" s="10">
        <f t="shared" ref="AB72:BE72" si="123">AA72+1</f>
        <v>1991</v>
      </c>
      <c r="AC72" s="10">
        <f t="shared" si="123"/>
        <v>1992</v>
      </c>
      <c r="AD72" s="10">
        <f t="shared" si="123"/>
        <v>1993</v>
      </c>
      <c r="AE72" s="10">
        <f t="shared" si="123"/>
        <v>1994</v>
      </c>
      <c r="AF72" s="10">
        <f t="shared" si="123"/>
        <v>1995</v>
      </c>
      <c r="AG72" s="10">
        <f t="shared" si="123"/>
        <v>1996</v>
      </c>
      <c r="AH72" s="10">
        <f t="shared" si="123"/>
        <v>1997</v>
      </c>
      <c r="AI72" s="10">
        <f t="shared" si="123"/>
        <v>1998</v>
      </c>
      <c r="AJ72" s="10">
        <f t="shared" si="123"/>
        <v>1999</v>
      </c>
      <c r="AK72" s="10">
        <f t="shared" si="123"/>
        <v>2000</v>
      </c>
      <c r="AL72" s="10">
        <f t="shared" si="123"/>
        <v>2001</v>
      </c>
      <c r="AM72" s="10">
        <f t="shared" si="123"/>
        <v>2002</v>
      </c>
      <c r="AN72" s="10">
        <f t="shared" si="123"/>
        <v>2003</v>
      </c>
      <c r="AO72" s="10">
        <f t="shared" si="123"/>
        <v>2004</v>
      </c>
      <c r="AP72" s="118">
        <f t="shared" si="123"/>
        <v>2005</v>
      </c>
      <c r="AQ72" s="118">
        <f t="shared" si="123"/>
        <v>2006</v>
      </c>
      <c r="AR72" s="118">
        <f t="shared" si="123"/>
        <v>2007</v>
      </c>
      <c r="AS72" s="118">
        <f t="shared" si="123"/>
        <v>2008</v>
      </c>
      <c r="AT72" s="118">
        <f t="shared" si="123"/>
        <v>2009</v>
      </c>
      <c r="AU72" s="118">
        <f t="shared" si="123"/>
        <v>2010</v>
      </c>
      <c r="AV72" s="118">
        <f t="shared" si="123"/>
        <v>2011</v>
      </c>
      <c r="AW72" s="118">
        <f t="shared" si="123"/>
        <v>2012</v>
      </c>
      <c r="AX72" s="118">
        <f t="shared" si="123"/>
        <v>2013</v>
      </c>
      <c r="AY72" s="118">
        <f t="shared" si="123"/>
        <v>2014</v>
      </c>
      <c r="AZ72" s="10">
        <f t="shared" si="123"/>
        <v>2015</v>
      </c>
      <c r="BA72" s="10">
        <f t="shared" si="123"/>
        <v>2016</v>
      </c>
      <c r="BB72" s="10">
        <f t="shared" si="123"/>
        <v>2017</v>
      </c>
      <c r="BC72" s="10">
        <f t="shared" si="123"/>
        <v>2018</v>
      </c>
      <c r="BD72" s="10">
        <f t="shared" si="123"/>
        <v>2019</v>
      </c>
      <c r="BE72" s="10">
        <f t="shared" si="123"/>
        <v>2020</v>
      </c>
      <c r="BF72" s="10" t="s">
        <v>23</v>
      </c>
      <c r="BG72" s="10" t="s">
        <v>2</v>
      </c>
    </row>
    <row r="73" spans="22:60" ht="15" customHeight="1">
      <c r="V73" s="910" t="s">
        <v>311</v>
      </c>
      <c r="Y73" s="40" t="s">
        <v>741</v>
      </c>
      <c r="Z73" s="71"/>
      <c r="AA73" s="240"/>
      <c r="AB73" s="240"/>
      <c r="AC73" s="240"/>
      <c r="AD73" s="240"/>
      <c r="AE73" s="240"/>
      <c r="AF73" s="240"/>
      <c r="AG73" s="240"/>
      <c r="AH73" s="240"/>
      <c r="AI73" s="240"/>
      <c r="AJ73" s="240"/>
      <c r="AK73" s="240"/>
      <c r="AL73" s="240"/>
      <c r="AM73" s="240"/>
      <c r="AN73" s="240"/>
      <c r="AO73" s="240"/>
      <c r="AP73" s="240"/>
      <c r="AQ73" s="240"/>
      <c r="AR73" s="240"/>
      <c r="AS73" s="240"/>
      <c r="AT73" s="240"/>
      <c r="AU73" s="240"/>
      <c r="AV73" s="240"/>
      <c r="AW73" s="240"/>
      <c r="AX73" s="298">
        <f>IF(ISTEXT(AX28),AX28,AX28/$AX28-1)</f>
        <v>0</v>
      </c>
      <c r="AY73" s="298">
        <f>IF(ISTEXT(AY28),AY28,AY28/$AX28-1)</f>
        <v>-1.0877595100210691E-2</v>
      </c>
      <c r="AZ73" s="298">
        <f>IF(ISTEXT(AZ28),AZ28,AZ28/$AX28-1)</f>
        <v>-1.0444020045011659E-2</v>
      </c>
      <c r="BA73" s="298">
        <f>IF(ISTEXT(BA28),BA28,BA28/$AX28-1)</f>
        <v>-6.5187201584100296E-2</v>
      </c>
      <c r="BB73" s="298">
        <f t="shared" ref="BB73:BE73" si="124">IF(ISTEXT(BB28),BB28,BB28/$AX28-1)</f>
        <v>-2.9749137879812371E-2</v>
      </c>
      <c r="BC73" s="298">
        <f t="shared" si="124"/>
        <v>-1</v>
      </c>
      <c r="BD73" s="298">
        <f t="shared" si="124"/>
        <v>-1</v>
      </c>
      <c r="BE73" s="298">
        <f t="shared" si="124"/>
        <v>-1</v>
      </c>
      <c r="BF73" s="1379"/>
      <c r="BG73" s="1379"/>
    </row>
    <row r="74" spans="22:60" ht="15" customHeight="1">
      <c r="V74" s="910" t="s">
        <v>312</v>
      </c>
      <c r="Y74" s="40" t="s">
        <v>742</v>
      </c>
      <c r="Z74" s="71"/>
      <c r="AA74" s="240"/>
      <c r="AB74" s="240"/>
      <c r="AC74" s="240"/>
      <c r="AD74" s="240"/>
      <c r="AE74" s="240"/>
      <c r="AF74" s="240"/>
      <c r="AG74" s="240"/>
      <c r="AH74" s="240"/>
      <c r="AI74" s="240"/>
      <c r="AJ74" s="240"/>
      <c r="AK74" s="240"/>
      <c r="AL74" s="240"/>
      <c r="AM74" s="240"/>
      <c r="AN74" s="240"/>
      <c r="AO74" s="240"/>
      <c r="AP74" s="240"/>
      <c r="AQ74" s="240"/>
      <c r="AR74" s="240"/>
      <c r="AS74" s="240"/>
      <c r="AT74" s="240"/>
      <c r="AU74" s="240"/>
      <c r="AV74" s="240"/>
      <c r="AW74" s="240"/>
      <c r="AX74" s="298">
        <f t="shared" ref="AX74:AY82" si="125">IF(ISTEXT(AX29),AX29,AX29/$AX29-1)</f>
        <v>0</v>
      </c>
      <c r="AY74" s="298">
        <f t="shared" si="125"/>
        <v>-3.2119243169517753E-2</v>
      </c>
      <c r="AZ74" s="298">
        <f t="shared" ref="AZ74:BB74" si="126">IF(ISTEXT(AZ29),AZ29,AZ29/$AX29-1)</f>
        <v>-4.7683806958131791E-2</v>
      </c>
      <c r="BA74" s="298">
        <f t="shared" si="126"/>
        <v>-6.1143475536161729E-2</v>
      </c>
      <c r="BB74" s="298">
        <f t="shared" si="126"/>
        <v>-6.2595425509202274E-2</v>
      </c>
      <c r="BC74" s="298">
        <f t="shared" ref="BC74:BE74" si="127">IF(ISTEXT(BC29),BC29,BC29/$AX29-1)</f>
        <v>-1</v>
      </c>
      <c r="BD74" s="298">
        <f t="shared" si="127"/>
        <v>-1</v>
      </c>
      <c r="BE74" s="298">
        <f t="shared" si="127"/>
        <v>-1</v>
      </c>
      <c r="BF74" s="1379"/>
      <c r="BG74" s="1379"/>
    </row>
    <row r="75" spans="22:60" ht="15" customHeight="1">
      <c r="V75" s="910" t="s">
        <v>325</v>
      </c>
      <c r="Y75" s="40" t="s">
        <v>743</v>
      </c>
      <c r="Z75" s="71"/>
      <c r="AA75" s="240"/>
      <c r="AB75" s="240"/>
      <c r="AC75" s="240"/>
      <c r="AD75" s="240"/>
      <c r="AE75" s="240"/>
      <c r="AF75" s="240"/>
      <c r="AG75" s="240"/>
      <c r="AH75" s="240"/>
      <c r="AI75" s="240"/>
      <c r="AJ75" s="240"/>
      <c r="AK75" s="240"/>
      <c r="AL75" s="240"/>
      <c r="AM75" s="240"/>
      <c r="AN75" s="240"/>
      <c r="AO75" s="240"/>
      <c r="AP75" s="240"/>
      <c r="AQ75" s="240"/>
      <c r="AR75" s="240"/>
      <c r="AS75" s="240"/>
      <c r="AT75" s="240"/>
      <c r="AU75" s="240"/>
      <c r="AV75" s="240"/>
      <c r="AW75" s="240"/>
      <c r="AX75" s="298">
        <f t="shared" si="125"/>
        <v>0</v>
      </c>
      <c r="AY75" s="298">
        <f t="shared" si="125"/>
        <v>-3.671513073173871E-2</v>
      </c>
      <c r="AZ75" s="298">
        <f t="shared" ref="AZ75:BB75" si="128">IF(ISTEXT(AZ30),AZ30,AZ30/$AX30-1)</f>
        <v>-8.7111279924410256E-2</v>
      </c>
      <c r="BA75" s="298">
        <f t="shared" si="128"/>
        <v>-0.11884910549731853</v>
      </c>
      <c r="BB75" s="298">
        <f t="shared" si="128"/>
        <v>-0.11684700795375236</v>
      </c>
      <c r="BC75" s="298">
        <f t="shared" ref="BC75:BE75" si="129">IF(ISTEXT(BC30),BC30,BC30/$AX30-1)</f>
        <v>-1</v>
      </c>
      <c r="BD75" s="298">
        <f t="shared" si="129"/>
        <v>-1</v>
      </c>
      <c r="BE75" s="298">
        <f t="shared" si="129"/>
        <v>-1</v>
      </c>
      <c r="BF75" s="1379"/>
      <c r="BG75" s="1379"/>
    </row>
    <row r="76" spans="22:60" ht="15" customHeight="1">
      <c r="V76" s="1571" t="s">
        <v>1205</v>
      </c>
      <c r="Y76" s="40" t="s">
        <v>1420</v>
      </c>
      <c r="Z76" s="71"/>
      <c r="AA76" s="240"/>
      <c r="AB76" s="240"/>
      <c r="AC76" s="240"/>
      <c r="AD76" s="240"/>
      <c r="AE76" s="240"/>
      <c r="AF76" s="240"/>
      <c r="AG76" s="240"/>
      <c r="AH76" s="240"/>
      <c r="AI76" s="240"/>
      <c r="AJ76" s="240"/>
      <c r="AK76" s="240"/>
      <c r="AL76" s="240"/>
      <c r="AM76" s="240"/>
      <c r="AN76" s="240"/>
      <c r="AO76" s="240"/>
      <c r="AP76" s="240"/>
      <c r="AQ76" s="240"/>
      <c r="AR76" s="240"/>
      <c r="AS76" s="240"/>
      <c r="AT76" s="240"/>
      <c r="AU76" s="240"/>
      <c r="AV76" s="240"/>
      <c r="AW76" s="240"/>
      <c r="AX76" s="298">
        <f t="shared" si="125"/>
        <v>0</v>
      </c>
      <c r="AY76" s="1751">
        <f t="shared" si="125"/>
        <v>-7.4634010577897536E-3</v>
      </c>
      <c r="AZ76" s="298">
        <f t="shared" ref="AZ76:BB76" si="130">IF(ISTEXT(AZ31),AZ31,AZ31/$AX31-1)</f>
        <v>-0.25862275732738094</v>
      </c>
      <c r="BA76" s="298">
        <f t="shared" si="130"/>
        <v>-0.31720221476131594</v>
      </c>
      <c r="BB76" s="298">
        <f t="shared" si="130"/>
        <v>-0.37259736432980972</v>
      </c>
      <c r="BC76" s="298">
        <f t="shared" ref="BC76:BE76" si="131">IF(ISTEXT(BC31),BC31,BC31/$AX31-1)</f>
        <v>-1</v>
      </c>
      <c r="BD76" s="298">
        <f t="shared" si="131"/>
        <v>-1</v>
      </c>
      <c r="BE76" s="298">
        <f t="shared" si="131"/>
        <v>-1</v>
      </c>
      <c r="BF76" s="1379"/>
      <c r="BG76" s="1379"/>
    </row>
    <row r="77" spans="22:60" ht="15" customHeight="1">
      <c r="V77" s="910" t="s">
        <v>326</v>
      </c>
      <c r="Y77" s="40" t="s">
        <v>867</v>
      </c>
      <c r="Z77" s="71"/>
      <c r="AA77" s="240"/>
      <c r="AB77" s="240"/>
      <c r="AC77" s="240"/>
      <c r="AD77" s="240"/>
      <c r="AE77" s="240"/>
      <c r="AF77" s="240"/>
      <c r="AG77" s="240"/>
      <c r="AH77" s="240"/>
      <c r="AI77" s="240"/>
      <c r="AJ77" s="240"/>
      <c r="AK77" s="240"/>
      <c r="AL77" s="240"/>
      <c r="AM77" s="240"/>
      <c r="AN77" s="240"/>
      <c r="AO77" s="240"/>
      <c r="AP77" s="240"/>
      <c r="AQ77" s="240"/>
      <c r="AR77" s="240"/>
      <c r="AS77" s="240"/>
      <c r="AT77" s="240"/>
      <c r="AU77" s="240"/>
      <c r="AV77" s="240"/>
      <c r="AW77" s="240"/>
      <c r="AX77" s="298">
        <f t="shared" si="125"/>
        <v>0</v>
      </c>
      <c r="AY77" s="298">
        <f t="shared" si="125"/>
        <v>-1.3690120113936E-2</v>
      </c>
      <c r="AZ77" s="298">
        <f t="shared" ref="AZ77:BB77" si="132">IF(ISTEXT(AZ32),AZ32,AZ32/$AX32-1)</f>
        <v>-1.4448101480849407E-2</v>
      </c>
      <c r="BA77" s="298">
        <f t="shared" si="132"/>
        <v>-1.4010140968144014E-2</v>
      </c>
      <c r="BB77" s="298">
        <f t="shared" si="132"/>
        <v>-1.3043138692444667E-2</v>
      </c>
      <c r="BC77" s="298">
        <f t="shared" ref="BC77:BE77" si="133">IF(ISTEXT(BC32),BC32,BC32/$AX32-1)</f>
        <v>-1</v>
      </c>
      <c r="BD77" s="298">
        <f t="shared" si="133"/>
        <v>-1</v>
      </c>
      <c r="BE77" s="298">
        <f t="shared" si="133"/>
        <v>-1</v>
      </c>
      <c r="BF77" s="1379"/>
      <c r="BG77" s="1379"/>
    </row>
    <row r="78" spans="22:60" ht="15" customHeight="1">
      <c r="V78" s="911" t="s">
        <v>327</v>
      </c>
      <c r="Y78" s="891" t="s">
        <v>868</v>
      </c>
      <c r="Z78" s="71"/>
      <c r="AA78" s="240"/>
      <c r="AB78" s="240"/>
      <c r="AC78" s="240"/>
      <c r="AD78" s="240"/>
      <c r="AE78" s="240"/>
      <c r="AF78" s="240"/>
      <c r="AG78" s="240"/>
      <c r="AH78" s="240"/>
      <c r="AI78" s="240"/>
      <c r="AJ78" s="240"/>
      <c r="AK78" s="240"/>
      <c r="AL78" s="240"/>
      <c r="AM78" s="240"/>
      <c r="AN78" s="240"/>
      <c r="AO78" s="240"/>
      <c r="AP78" s="240"/>
      <c r="AQ78" s="240"/>
      <c r="AR78" s="240"/>
      <c r="AS78" s="240"/>
      <c r="AT78" s="240"/>
      <c r="AU78" s="240"/>
      <c r="AV78" s="240"/>
      <c r="AW78" s="240"/>
      <c r="AX78" s="298">
        <f t="shared" si="125"/>
        <v>0</v>
      </c>
      <c r="AY78" s="298">
        <f t="shared" si="125"/>
        <v>-1.1005526569791924E-2</v>
      </c>
      <c r="AZ78" s="298">
        <f t="shared" ref="AZ78:BB78" si="134">IF(ISTEXT(AZ33),AZ33,AZ33/$AX33-1)</f>
        <v>-1.235670926989485E-2</v>
      </c>
      <c r="BA78" s="298">
        <f t="shared" si="134"/>
        <v>-1.9141947904861012E-2</v>
      </c>
      <c r="BB78" s="298">
        <f t="shared" si="134"/>
        <v>-1.5539572617960129E-2</v>
      </c>
      <c r="BC78" s="298">
        <f t="shared" ref="BC78:BE78" si="135">IF(ISTEXT(BC33),BC33,BC33/$AX33-1)</f>
        <v>-1</v>
      </c>
      <c r="BD78" s="298">
        <f t="shared" si="135"/>
        <v>-1</v>
      </c>
      <c r="BE78" s="298">
        <f t="shared" si="135"/>
        <v>-1</v>
      </c>
      <c r="BF78" s="1379"/>
      <c r="BG78" s="1379"/>
    </row>
    <row r="79" spans="22:60" ht="15" customHeight="1">
      <c r="V79" s="911" t="s">
        <v>328</v>
      </c>
      <c r="Y79" s="891" t="s">
        <v>869</v>
      </c>
      <c r="Z79" s="72"/>
      <c r="AA79" s="240"/>
      <c r="AB79" s="240"/>
      <c r="AC79" s="240"/>
      <c r="AD79" s="240"/>
      <c r="AE79" s="240"/>
      <c r="AF79" s="240"/>
      <c r="AG79" s="240"/>
      <c r="AH79" s="240"/>
      <c r="AI79" s="240"/>
      <c r="AJ79" s="240"/>
      <c r="AK79" s="240"/>
      <c r="AL79" s="240"/>
      <c r="AM79" s="240"/>
      <c r="AN79" s="240"/>
      <c r="AO79" s="240"/>
      <c r="AP79" s="240"/>
      <c r="AQ79" s="240"/>
      <c r="AR79" s="240"/>
      <c r="AS79" s="240"/>
      <c r="AT79" s="240"/>
      <c r="AU79" s="240"/>
      <c r="AV79" s="240"/>
      <c r="AW79" s="240"/>
      <c r="AX79" s="298">
        <f t="shared" si="125"/>
        <v>0</v>
      </c>
      <c r="AY79" s="298">
        <f t="shared" si="125"/>
        <v>-2.8178169598733316E-2</v>
      </c>
      <c r="AZ79" s="298">
        <f t="shared" ref="AZ79:BB79" si="136">IF(ISTEXT(AZ34),AZ34,AZ34/$AX34-1)</f>
        <v>-6.9510723696397658E-2</v>
      </c>
      <c r="BA79" s="298">
        <f t="shared" si="136"/>
        <v>-6.9358924687182966E-2</v>
      </c>
      <c r="BB79" s="298">
        <f t="shared" si="136"/>
        <v>-7.1214616466905412E-2</v>
      </c>
      <c r="BC79" s="298">
        <f t="shared" ref="BC79:BE79" si="137">IF(ISTEXT(BC34),BC34,BC34/$AX34-1)</f>
        <v>-1</v>
      </c>
      <c r="BD79" s="298">
        <f t="shared" si="137"/>
        <v>-1</v>
      </c>
      <c r="BE79" s="298">
        <f t="shared" si="137"/>
        <v>-1</v>
      </c>
      <c r="BF79" s="1379"/>
      <c r="BG79" s="1379"/>
    </row>
    <row r="80" spans="22:60" ht="15" customHeight="1">
      <c r="V80" s="891" t="s">
        <v>317</v>
      </c>
      <c r="Y80" s="858" t="s">
        <v>748</v>
      </c>
      <c r="Z80" s="72"/>
      <c r="AA80" s="240"/>
      <c r="AB80" s="240"/>
      <c r="AC80" s="240"/>
      <c r="AD80" s="240"/>
      <c r="AE80" s="240"/>
      <c r="AF80" s="240"/>
      <c r="AG80" s="240"/>
      <c r="AH80" s="240"/>
      <c r="AI80" s="240"/>
      <c r="AJ80" s="240"/>
      <c r="AK80" s="240"/>
      <c r="AL80" s="240"/>
      <c r="AM80" s="240"/>
      <c r="AN80" s="240"/>
      <c r="AO80" s="240"/>
      <c r="AP80" s="240"/>
      <c r="AQ80" s="240"/>
      <c r="AR80" s="240"/>
      <c r="AS80" s="240"/>
      <c r="AT80" s="240"/>
      <c r="AU80" s="240"/>
      <c r="AV80" s="240"/>
      <c r="AW80" s="240"/>
      <c r="AX80" s="298">
        <f t="shared" si="125"/>
        <v>0</v>
      </c>
      <c r="AY80" s="1751">
        <f t="shared" si="125"/>
        <v>-4.5530692662918426E-3</v>
      </c>
      <c r="AZ80" s="298">
        <f t="shared" ref="AZ80:BB80" si="138">IF(ISTEXT(AZ35),AZ35,AZ35/$AX35-1)</f>
        <v>1.4518477453631551E-2</v>
      </c>
      <c r="BA80" s="298">
        <f t="shared" si="138"/>
        <v>2.5683754202209252E-2</v>
      </c>
      <c r="BB80" s="298">
        <f t="shared" si="138"/>
        <v>2.773504300515528E-2</v>
      </c>
      <c r="BC80" s="298">
        <f t="shared" ref="BC80:BE80" si="139">IF(ISTEXT(BC35),BC35,BC35/$AX35-1)</f>
        <v>-1</v>
      </c>
      <c r="BD80" s="298">
        <f t="shared" si="139"/>
        <v>-1</v>
      </c>
      <c r="BE80" s="298">
        <f t="shared" si="139"/>
        <v>-1</v>
      </c>
      <c r="BF80" s="1379"/>
      <c r="BG80" s="1379"/>
    </row>
    <row r="81" spans="22:60" ht="28.5">
      <c r="V81" s="1783" t="s">
        <v>1334</v>
      </c>
      <c r="Y81" s="40" t="s">
        <v>1333</v>
      </c>
      <c r="Z81" s="72"/>
      <c r="AA81" s="240"/>
      <c r="AB81" s="240"/>
      <c r="AC81" s="240"/>
      <c r="AD81" s="240"/>
      <c r="AE81" s="240"/>
      <c r="AF81" s="240"/>
      <c r="AG81" s="240"/>
      <c r="AH81" s="240"/>
      <c r="AI81" s="240"/>
      <c r="AJ81" s="240"/>
      <c r="AK81" s="240"/>
      <c r="AL81" s="240"/>
      <c r="AM81" s="240"/>
      <c r="AN81" s="240"/>
      <c r="AO81" s="240"/>
      <c r="AP81" s="240"/>
      <c r="AQ81" s="240"/>
      <c r="AR81" s="240"/>
      <c r="AS81" s="240"/>
      <c r="AT81" s="240"/>
      <c r="AU81" s="240"/>
      <c r="AV81" s="240"/>
      <c r="AW81" s="240"/>
      <c r="AX81" s="298">
        <f t="shared" si="125"/>
        <v>0</v>
      </c>
      <c r="AY81" s="298">
        <f t="shared" si="125"/>
        <v>-7.3124888791925802E-2</v>
      </c>
      <c r="AZ81" s="298">
        <f t="shared" ref="AZ81:BB81" si="140">IF(ISTEXT(AZ36),AZ36,AZ36/$AX36-1)</f>
        <v>-2.416437052245568E-2</v>
      </c>
      <c r="BA81" s="298">
        <f t="shared" si="140"/>
        <v>-0.14552300959487419</v>
      </c>
      <c r="BB81" s="298">
        <f t="shared" si="140"/>
        <v>-7.4590014155642259E-2</v>
      </c>
      <c r="BC81" s="298">
        <f t="shared" ref="BC81:BE81" si="141">IF(ISTEXT(BC36),BC36,BC36/$AX36-1)</f>
        <v>-1</v>
      </c>
      <c r="BD81" s="298">
        <f t="shared" si="141"/>
        <v>-1</v>
      </c>
      <c r="BE81" s="298">
        <f t="shared" si="141"/>
        <v>-1</v>
      </c>
      <c r="BF81" s="1379"/>
      <c r="BG81" s="1379"/>
    </row>
    <row r="82" spans="22:60" ht="15" customHeight="1">
      <c r="V82" s="1571" t="s">
        <v>1336</v>
      </c>
      <c r="Y82" s="714" t="s">
        <v>749</v>
      </c>
      <c r="Z82" s="71"/>
      <c r="AA82" s="240"/>
      <c r="AB82" s="240"/>
      <c r="AC82" s="240"/>
      <c r="AD82" s="240"/>
      <c r="AE82" s="240"/>
      <c r="AF82" s="240"/>
      <c r="AG82" s="240"/>
      <c r="AH82" s="240"/>
      <c r="AI82" s="240"/>
      <c r="AJ82" s="240"/>
      <c r="AK82" s="240"/>
      <c r="AL82" s="240"/>
      <c r="AM82" s="240"/>
      <c r="AN82" s="240"/>
      <c r="AO82" s="240"/>
      <c r="AP82" s="240"/>
      <c r="AQ82" s="240"/>
      <c r="AR82" s="240"/>
      <c r="AS82" s="240"/>
      <c r="AT82" s="240"/>
      <c r="AU82" s="240"/>
      <c r="AV82" s="240"/>
      <c r="AW82" s="240"/>
      <c r="AX82" s="298">
        <f t="shared" si="125"/>
        <v>0</v>
      </c>
      <c r="AY82" s="298">
        <f t="shared" si="125"/>
        <v>-1.914044365691947E-2</v>
      </c>
      <c r="AZ82" s="298">
        <f t="shared" ref="AZ82:BB82" si="142">IF(ISTEXT(AZ37),AZ37,AZ37/$AX37-1)</f>
        <v>-2.8355485001789527E-2</v>
      </c>
      <c r="BA82" s="298">
        <f t="shared" si="142"/>
        <v>-3.0338246012980297E-2</v>
      </c>
      <c r="BB82" s="298">
        <f t="shared" si="142"/>
        <v>-2.9602818965719591E-2</v>
      </c>
      <c r="BC82" s="298">
        <f t="shared" ref="BC82:BE82" si="143">IF(ISTEXT(BC37),BC37,BC37/$AX37-1)</f>
        <v>-1</v>
      </c>
      <c r="BD82" s="298">
        <f t="shared" si="143"/>
        <v>-1</v>
      </c>
      <c r="BE82" s="298">
        <f t="shared" si="143"/>
        <v>-1</v>
      </c>
      <c r="BF82" s="1379"/>
      <c r="BG82" s="1379"/>
    </row>
    <row r="83" spans="22:60" ht="15" customHeight="1" thickBot="1">
      <c r="V83" s="897" t="s">
        <v>310</v>
      </c>
      <c r="Y83" s="1275" t="s">
        <v>750</v>
      </c>
      <c r="Z83" s="147"/>
      <c r="AA83" s="247"/>
      <c r="AB83" s="247"/>
      <c r="AC83" s="247"/>
      <c r="AD83" s="247"/>
      <c r="AE83" s="247"/>
      <c r="AF83" s="247"/>
      <c r="AG83" s="247"/>
      <c r="AH83" s="247"/>
      <c r="AI83" s="247"/>
      <c r="AJ83" s="247"/>
      <c r="AK83" s="247"/>
      <c r="AL83" s="247"/>
      <c r="AM83" s="247"/>
      <c r="AN83" s="247"/>
      <c r="AO83" s="247"/>
      <c r="AP83" s="247"/>
      <c r="AQ83" s="247"/>
      <c r="AR83" s="247"/>
      <c r="AS83" s="247"/>
      <c r="AT83" s="247"/>
      <c r="AU83" s="247"/>
      <c r="AV83" s="247"/>
      <c r="AW83" s="247"/>
      <c r="AX83" s="300">
        <f t="shared" ref="AX83:BA84" si="144">IF(ISTEXT(AX38),AX38,AX38/$AX38-1)</f>
        <v>0</v>
      </c>
      <c r="AY83" s="1749">
        <f t="shared" si="144"/>
        <v>3.0883421674610112E-4</v>
      </c>
      <c r="AZ83" s="300">
        <f t="shared" si="144"/>
        <v>-4.5254482995354839E-2</v>
      </c>
      <c r="BA83" s="300">
        <f t="shared" si="144"/>
        <v>6.7697473444223499E-2</v>
      </c>
      <c r="BB83" s="300">
        <f t="shared" ref="BB83:BE83" si="145">IF(ISTEXT(BB38),BB38,BB38/$AX38-1)</f>
        <v>7.2045851910207848E-2</v>
      </c>
      <c r="BC83" s="300">
        <f t="shared" si="145"/>
        <v>-1</v>
      </c>
      <c r="BD83" s="300">
        <f t="shared" si="145"/>
        <v>-1</v>
      </c>
      <c r="BE83" s="300">
        <f t="shared" si="145"/>
        <v>-1</v>
      </c>
      <c r="BF83" s="1380"/>
      <c r="BG83" s="1380"/>
      <c r="BH83" s="26"/>
    </row>
    <row r="84" spans="22:60" ht="15" customHeight="1" thickTop="1">
      <c r="V84" s="912" t="s">
        <v>59</v>
      </c>
      <c r="Y84" s="894" t="s">
        <v>5</v>
      </c>
      <c r="Z84" s="73"/>
      <c r="AA84" s="248"/>
      <c r="AB84" s="248"/>
      <c r="AC84" s="248"/>
      <c r="AD84" s="248"/>
      <c r="AE84" s="248"/>
      <c r="AF84" s="248"/>
      <c r="AG84" s="248"/>
      <c r="AH84" s="248"/>
      <c r="AI84" s="248"/>
      <c r="AJ84" s="248"/>
      <c r="AK84" s="248"/>
      <c r="AL84" s="248"/>
      <c r="AM84" s="248"/>
      <c r="AN84" s="248"/>
      <c r="AO84" s="248"/>
      <c r="AP84" s="248"/>
      <c r="AQ84" s="248"/>
      <c r="AR84" s="248"/>
      <c r="AS84" s="248"/>
      <c r="AT84" s="248"/>
      <c r="AU84" s="248"/>
      <c r="AV84" s="248"/>
      <c r="AW84" s="248"/>
      <c r="AX84" s="302">
        <f t="shared" si="144"/>
        <v>0</v>
      </c>
      <c r="AY84" s="302">
        <f t="shared" si="144"/>
        <v>-1.7911099890152049E-2</v>
      </c>
      <c r="AZ84" s="302">
        <f t="shared" si="144"/>
        <v>-3.6293720753951986E-2</v>
      </c>
      <c r="BA84" s="302">
        <f t="shared" si="144"/>
        <v>-6.1461623111467745E-2</v>
      </c>
      <c r="BB84" s="302">
        <f t="shared" ref="BB84:BE84" si="146">IF(ISTEXT(BB39),BB39,BB39/$AX39-1)</f>
        <v>-5.2221150817820305E-2</v>
      </c>
      <c r="BC84" s="302">
        <f t="shared" si="146"/>
        <v>-1</v>
      </c>
      <c r="BD84" s="302">
        <f t="shared" si="146"/>
        <v>-1</v>
      </c>
      <c r="BE84" s="302">
        <f t="shared" si="146"/>
        <v>-1</v>
      </c>
      <c r="BF84" s="231"/>
      <c r="BG84" s="231"/>
    </row>
    <row r="86" spans="22:60">
      <c r="V86" s="206" t="s">
        <v>99</v>
      </c>
      <c r="Y86" s="9" t="s">
        <v>1064</v>
      </c>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row>
    <row r="87" spans="22:60">
      <c r="V87" s="10"/>
      <c r="Y87" s="10"/>
      <c r="Z87" s="205"/>
      <c r="AA87" s="10">
        <v>1990</v>
      </c>
      <c r="AB87" s="10">
        <f t="shared" ref="AB87:BE87" si="147">AA87+1</f>
        <v>1991</v>
      </c>
      <c r="AC87" s="10">
        <f t="shared" si="147"/>
        <v>1992</v>
      </c>
      <c r="AD87" s="10">
        <f t="shared" si="147"/>
        <v>1993</v>
      </c>
      <c r="AE87" s="10">
        <f t="shared" si="147"/>
        <v>1994</v>
      </c>
      <c r="AF87" s="10">
        <f t="shared" si="147"/>
        <v>1995</v>
      </c>
      <c r="AG87" s="10">
        <f t="shared" si="147"/>
        <v>1996</v>
      </c>
      <c r="AH87" s="10">
        <f t="shared" si="147"/>
        <v>1997</v>
      </c>
      <c r="AI87" s="10">
        <f t="shared" si="147"/>
        <v>1998</v>
      </c>
      <c r="AJ87" s="10">
        <f t="shared" si="147"/>
        <v>1999</v>
      </c>
      <c r="AK87" s="10">
        <f t="shared" si="147"/>
        <v>2000</v>
      </c>
      <c r="AL87" s="10">
        <f t="shared" si="147"/>
        <v>2001</v>
      </c>
      <c r="AM87" s="10">
        <f t="shared" si="147"/>
        <v>2002</v>
      </c>
      <c r="AN87" s="10">
        <f t="shared" si="147"/>
        <v>2003</v>
      </c>
      <c r="AO87" s="10">
        <f t="shared" si="147"/>
        <v>2004</v>
      </c>
      <c r="AP87" s="10">
        <f t="shared" si="147"/>
        <v>2005</v>
      </c>
      <c r="AQ87" s="10">
        <f t="shared" si="147"/>
        <v>2006</v>
      </c>
      <c r="AR87" s="10">
        <f t="shared" si="147"/>
        <v>2007</v>
      </c>
      <c r="AS87" s="10">
        <f t="shared" si="147"/>
        <v>2008</v>
      </c>
      <c r="AT87" s="10">
        <f t="shared" si="147"/>
        <v>2009</v>
      </c>
      <c r="AU87" s="10">
        <f t="shared" si="147"/>
        <v>2010</v>
      </c>
      <c r="AV87" s="10">
        <f t="shared" si="147"/>
        <v>2011</v>
      </c>
      <c r="AW87" s="10">
        <f t="shared" si="147"/>
        <v>2012</v>
      </c>
      <c r="AX87" s="10">
        <f t="shared" si="147"/>
        <v>2013</v>
      </c>
      <c r="AY87" s="10">
        <f t="shared" si="147"/>
        <v>2014</v>
      </c>
      <c r="AZ87" s="10">
        <f t="shared" si="147"/>
        <v>2015</v>
      </c>
      <c r="BA87" s="10">
        <f t="shared" si="147"/>
        <v>2016</v>
      </c>
      <c r="BB87" s="10">
        <f t="shared" si="147"/>
        <v>2017</v>
      </c>
      <c r="BC87" s="10">
        <f t="shared" si="147"/>
        <v>2018</v>
      </c>
      <c r="BD87" s="10">
        <f t="shared" si="147"/>
        <v>2019</v>
      </c>
      <c r="BE87" s="10">
        <f t="shared" si="147"/>
        <v>2020</v>
      </c>
      <c r="BF87" s="10" t="s">
        <v>23</v>
      </c>
      <c r="BG87" s="10" t="s">
        <v>2</v>
      </c>
    </row>
    <row r="88" spans="22:60" ht="15" customHeight="1">
      <c r="V88" s="40" t="s">
        <v>311</v>
      </c>
      <c r="Y88" s="40" t="s">
        <v>741</v>
      </c>
      <c r="Z88" s="71"/>
      <c r="AA88" s="71"/>
      <c r="AB88" s="15">
        <f t="shared" ref="AB88:AX88" si="148">AB28/AA28-1</f>
        <v>4.2616214813286701E-2</v>
      </c>
      <c r="AC88" s="15">
        <f t="shared" si="148"/>
        <v>1.7875705657316443E-2</v>
      </c>
      <c r="AD88" s="15">
        <f t="shared" si="148"/>
        <v>5.8198047372437944E-2</v>
      </c>
      <c r="AE88" s="15">
        <f t="shared" si="148"/>
        <v>6.2939049472570341E-2</v>
      </c>
      <c r="AF88" s="15">
        <f t="shared" si="148"/>
        <v>0.15591745789247446</v>
      </c>
      <c r="AG88" s="15">
        <f t="shared" si="148"/>
        <v>3.0553700563151542E-2</v>
      </c>
      <c r="AH88" s="15">
        <f t="shared" si="148"/>
        <v>4.2186707740931473E-2</v>
      </c>
      <c r="AI88" s="15">
        <f t="shared" si="148"/>
        <v>-1.8610537161964591E-2</v>
      </c>
      <c r="AJ88" s="15">
        <f t="shared" si="148"/>
        <v>3.9823224885675579E-2</v>
      </c>
      <c r="AK88" s="15">
        <f t="shared" si="148"/>
        <v>2.7992801761507202E-2</v>
      </c>
      <c r="AL88" s="15">
        <f t="shared" si="148"/>
        <v>4.2976883345625883E-2</v>
      </c>
      <c r="AM88" s="15">
        <f t="shared" si="148"/>
        <v>1.5445555027146618E-2</v>
      </c>
      <c r="AN88" s="1746">
        <f t="shared" si="148"/>
        <v>2.2419359153726948E-3</v>
      </c>
      <c r="AO88" s="15">
        <f t="shared" si="148"/>
        <v>1.2607809461563591E-2</v>
      </c>
      <c r="AP88" s="15">
        <f t="shared" si="148"/>
        <v>5.3453863973694782E-2</v>
      </c>
      <c r="AQ88" s="15">
        <f t="shared" si="148"/>
        <v>-1.1418971771016362E-2</v>
      </c>
      <c r="AR88" s="15">
        <f t="shared" si="148"/>
        <v>2.5995366391269759E-2</v>
      </c>
      <c r="AS88" s="15">
        <f t="shared" si="148"/>
        <v>-2.963418447445576E-2</v>
      </c>
      <c r="AT88" s="15">
        <f t="shared" si="148"/>
        <v>-3.0004701948278201E-2</v>
      </c>
      <c r="AU88" s="15">
        <f t="shared" si="148"/>
        <v>-1.1481418175104396E-2</v>
      </c>
      <c r="AV88" s="15">
        <f t="shared" si="148"/>
        <v>2.9299255828392878E-2</v>
      </c>
      <c r="AW88" s="1746">
        <f t="shared" si="148"/>
        <v>9.0636481067856156E-3</v>
      </c>
      <c r="AX88" s="15">
        <f t="shared" si="148"/>
        <v>2.7298604948033267E-2</v>
      </c>
      <c r="AY88" s="15">
        <f t="shared" ref="AY88:AZ99" si="149">AY28/AX28-1</f>
        <v>-1.0877595100210691E-2</v>
      </c>
      <c r="AZ88" s="1746">
        <f t="shared" si="149"/>
        <v>4.3834317476920681E-4</v>
      </c>
      <c r="BA88" s="15">
        <f t="shared" ref="BA88:BA99" si="150">BA28/AZ28-1</f>
        <v>-5.5320954698872882E-2</v>
      </c>
      <c r="BB88" s="15">
        <f t="shared" ref="BB88:BB99" si="151">BB28/BA28-1</f>
        <v>3.7909262436650382E-2</v>
      </c>
      <c r="BC88" s="15">
        <f t="shared" ref="BC88:BC99" si="152">BC28/BB28-1</f>
        <v>-1</v>
      </c>
      <c r="BD88" s="15" t="e">
        <f t="shared" ref="BD88:BD99" si="153">BD28/BC28-1</f>
        <v>#DIV/0!</v>
      </c>
      <c r="BE88" s="15" t="e">
        <f t="shared" ref="BE88:BE99" si="154">BE28/BD28-1</f>
        <v>#DIV/0!</v>
      </c>
      <c r="BF88" s="1379"/>
      <c r="BG88" s="1379"/>
    </row>
    <row r="89" spans="22:60" ht="15" customHeight="1">
      <c r="V89" s="40" t="s">
        <v>312</v>
      </c>
      <c r="Y89" s="40" t="s">
        <v>742</v>
      </c>
      <c r="Z89" s="71"/>
      <c r="AA89" s="71"/>
      <c r="AB89" s="15">
        <f t="shared" ref="AB89:AX89" si="155">AB29/AA29-1</f>
        <v>3.7941331751457197E-2</v>
      </c>
      <c r="AC89" s="15">
        <f t="shared" si="155"/>
        <v>1.8717228281689646E-2</v>
      </c>
      <c r="AD89" s="1746">
        <f t="shared" si="155"/>
        <v>-7.9733331348686987E-3</v>
      </c>
      <c r="AE89" s="15">
        <f t="shared" si="155"/>
        <v>1.7821346191572385E-2</v>
      </c>
      <c r="AF89" s="15">
        <f t="shared" si="155"/>
        <v>2.8083228655487957E-2</v>
      </c>
      <c r="AG89" s="15">
        <f t="shared" si="155"/>
        <v>1.7983223871217424E-2</v>
      </c>
      <c r="AH89" s="15">
        <f t="shared" si="155"/>
        <v>9.9761830247999672E-3</v>
      </c>
      <c r="AI89" s="15">
        <f t="shared" si="155"/>
        <v>-2.3449687951491494E-2</v>
      </c>
      <c r="AJ89" s="1746">
        <f t="shared" si="155"/>
        <v>-5.1332640917760575E-3</v>
      </c>
      <c r="AK89" s="15">
        <f t="shared" si="155"/>
        <v>-2.4981960107654966E-2</v>
      </c>
      <c r="AL89" s="15">
        <f t="shared" si="155"/>
        <v>-4.1222267484291142E-2</v>
      </c>
      <c r="AM89" s="15">
        <f t="shared" si="155"/>
        <v>-6.4501005748591078E-2</v>
      </c>
      <c r="AN89" s="15">
        <f t="shared" si="155"/>
        <v>-7.2575418674190706E-2</v>
      </c>
      <c r="AO89" s="15">
        <f t="shared" si="155"/>
        <v>-8.3394888563693925E-2</v>
      </c>
      <c r="AP89" s="15">
        <f t="shared" si="155"/>
        <v>-7.5802914440067481E-2</v>
      </c>
      <c r="AQ89" s="15">
        <f t="shared" si="155"/>
        <v>-6.4380157238421498E-2</v>
      </c>
      <c r="AR89" s="15">
        <f t="shared" si="155"/>
        <v>-5.0974815087418968E-2</v>
      </c>
      <c r="AS89" s="15">
        <f t="shared" si="155"/>
        <v>-6.2381117563022448E-2</v>
      </c>
      <c r="AT89" s="15">
        <f t="shared" si="155"/>
        <v>-6.956764542451721E-2</v>
      </c>
      <c r="AU89" s="15">
        <f t="shared" si="155"/>
        <v>-6.2608577664257203E-2</v>
      </c>
      <c r="AV89" s="15">
        <f t="shared" si="155"/>
        <v>-5.0207389989928797E-2</v>
      </c>
      <c r="AW89" s="15">
        <f t="shared" si="155"/>
        <v>-3.9434356506153789E-2</v>
      </c>
      <c r="AX89" s="15">
        <f t="shared" si="155"/>
        <v>-3.801211346761324E-2</v>
      </c>
      <c r="AY89" s="15">
        <f t="shared" si="149"/>
        <v>-3.2119243169517753E-2</v>
      </c>
      <c r="AZ89" s="15">
        <f t="shared" si="149"/>
        <v>-1.6081075771754438E-2</v>
      </c>
      <c r="BA89" s="15">
        <f t="shared" si="150"/>
        <v>-1.4133613054543748E-2</v>
      </c>
      <c r="BB89" s="1746">
        <f t="shared" si="151"/>
        <v>-1.5465089022731471E-3</v>
      </c>
      <c r="BC89" s="15">
        <f t="shared" si="152"/>
        <v>-1</v>
      </c>
      <c r="BD89" s="15" t="e">
        <f t="shared" si="153"/>
        <v>#DIV/0!</v>
      </c>
      <c r="BE89" s="15" t="e">
        <f t="shared" si="154"/>
        <v>#DIV/0!</v>
      </c>
      <c r="BF89" s="1379"/>
      <c r="BG89" s="1379"/>
    </row>
    <row r="90" spans="22:60" ht="15" customHeight="1">
      <c r="V90" s="40" t="s">
        <v>313</v>
      </c>
      <c r="Y90" s="40" t="s">
        <v>743</v>
      </c>
      <c r="Z90" s="71"/>
      <c r="AA90" s="71"/>
      <c r="AB90" s="15">
        <f t="shared" ref="AB90:AX90" si="156">AB30/AA30-1</f>
        <v>0.4473051508995276</v>
      </c>
      <c r="AC90" s="15">
        <f t="shared" si="156"/>
        <v>5.8909084027853442E-2</v>
      </c>
      <c r="AD90" s="15">
        <f t="shared" si="156"/>
        <v>-6.2576278211847747E-2</v>
      </c>
      <c r="AE90" s="15">
        <f t="shared" si="156"/>
        <v>-3.6941468656072174E-2</v>
      </c>
      <c r="AF90" s="1746">
        <f t="shared" si="156"/>
        <v>-4.8265763979765675E-3</v>
      </c>
      <c r="AG90" s="15">
        <f t="shared" si="156"/>
        <v>-2.9887939460153334E-2</v>
      </c>
      <c r="AH90" s="15">
        <f t="shared" si="156"/>
        <v>-2.5731477720043361E-2</v>
      </c>
      <c r="AI90" s="15">
        <f t="shared" si="156"/>
        <v>-0.1053435553120744</v>
      </c>
      <c r="AJ90" s="15">
        <f t="shared" si="156"/>
        <v>-0.10441121085846516</v>
      </c>
      <c r="AK90" s="15">
        <f t="shared" si="156"/>
        <v>-4.7048762338735339E-2</v>
      </c>
      <c r="AL90" s="15">
        <f t="shared" si="156"/>
        <v>-9.5118293634690931E-2</v>
      </c>
      <c r="AM90" s="15">
        <f t="shared" si="156"/>
        <v>-3.6777509723882607E-2</v>
      </c>
      <c r="AN90" s="15">
        <f t="shared" si="156"/>
        <v>0.10849649712694398</v>
      </c>
      <c r="AO90" s="15">
        <f t="shared" si="156"/>
        <v>1.7063129636681662E-2</v>
      </c>
      <c r="AP90" s="15">
        <f t="shared" si="156"/>
        <v>7.3661315723191567E-2</v>
      </c>
      <c r="AQ90" s="15">
        <f t="shared" si="156"/>
        <v>-3.7259299795472933E-2</v>
      </c>
      <c r="AR90" s="15">
        <f t="shared" si="156"/>
        <v>4.9007432749611057E-2</v>
      </c>
      <c r="AS90" s="1746">
        <f t="shared" si="156"/>
        <v>7.521860666272806E-3</v>
      </c>
      <c r="AT90" s="15">
        <f t="shared" si="156"/>
        <v>-6.9098128843035123E-2</v>
      </c>
      <c r="AU90" s="15">
        <f t="shared" si="156"/>
        <v>-5.7445678182513893E-2</v>
      </c>
      <c r="AV90" s="15">
        <f t="shared" si="156"/>
        <v>-1.7320006985226399E-2</v>
      </c>
      <c r="AW90" s="15">
        <f t="shared" si="156"/>
        <v>-2.6451861123126696E-2</v>
      </c>
      <c r="AX90" s="15">
        <f t="shared" si="156"/>
        <v>-6.5281960568657982E-2</v>
      </c>
      <c r="AY90" s="15">
        <f t="shared" si="149"/>
        <v>-3.671513073173871E-2</v>
      </c>
      <c r="AZ90" s="15">
        <f t="shared" si="149"/>
        <v>-5.2316973722377536E-2</v>
      </c>
      <c r="BA90" s="15">
        <f t="shared" si="150"/>
        <v>-3.4766368424708149E-2</v>
      </c>
      <c r="BB90" s="1746">
        <f t="shared" si="151"/>
        <v>2.2721392624769354E-3</v>
      </c>
      <c r="BC90" s="15">
        <f t="shared" si="152"/>
        <v>-1</v>
      </c>
      <c r="BD90" s="15" t="e">
        <f t="shared" si="153"/>
        <v>#DIV/0!</v>
      </c>
      <c r="BE90" s="15" t="e">
        <f t="shared" si="154"/>
        <v>#DIV/0!</v>
      </c>
      <c r="BF90" s="1379"/>
      <c r="BG90" s="1379"/>
    </row>
    <row r="91" spans="22:60" ht="15" customHeight="1">
      <c r="V91" s="1571" t="s">
        <v>1205</v>
      </c>
      <c r="Y91" s="40" t="s">
        <v>1420</v>
      </c>
      <c r="Z91" s="71"/>
      <c r="AA91" s="71"/>
      <c r="AB91" s="15">
        <f t="shared" ref="AB91:AX91" si="157">AB31/AA31-1</f>
        <v>-4.8183382339202385E-2</v>
      </c>
      <c r="AC91" s="15">
        <f t="shared" si="157"/>
        <v>-3.6334855814226241E-3</v>
      </c>
      <c r="AD91" s="15">
        <f t="shared" si="157"/>
        <v>-2.8484594007519681E-2</v>
      </c>
      <c r="AE91" s="15">
        <f t="shared" si="157"/>
        <v>0.11800273752218593</v>
      </c>
      <c r="AF91" s="1746">
        <f t="shared" si="157"/>
        <v>-9.2653068250858617E-3</v>
      </c>
      <c r="AG91" s="15">
        <f t="shared" si="157"/>
        <v>9.9197189414726106E-2</v>
      </c>
      <c r="AH91" s="15">
        <f t="shared" si="157"/>
        <v>5.4305549884818394E-2</v>
      </c>
      <c r="AI91" s="15">
        <f t="shared" si="157"/>
        <v>-0.11030208511895345</v>
      </c>
      <c r="AJ91" s="15">
        <f t="shared" si="157"/>
        <v>-0.59546347464180549</v>
      </c>
      <c r="AK91" s="15">
        <f t="shared" si="157"/>
        <v>0.59289223910049871</v>
      </c>
      <c r="AL91" s="15">
        <f t="shared" si="157"/>
        <v>-0.50025631650692182</v>
      </c>
      <c r="AM91" s="15">
        <f t="shared" si="157"/>
        <v>-4.0483974728554917E-2</v>
      </c>
      <c r="AN91" s="15">
        <f t="shared" si="157"/>
        <v>1.4088263000453294E-2</v>
      </c>
      <c r="AO91" s="15">
        <f t="shared" si="157"/>
        <v>4.7677706740626657E-2</v>
      </c>
      <c r="AP91" s="15">
        <f t="shared" si="157"/>
        <v>-0.14528068965870178</v>
      </c>
      <c r="AQ91" s="15">
        <f t="shared" si="157"/>
        <v>7.4079922757466221E-2</v>
      </c>
      <c r="AR91" s="15">
        <f t="shared" si="157"/>
        <v>-0.25470697886317895</v>
      </c>
      <c r="AS91" s="15">
        <f t="shared" si="157"/>
        <v>8.4974686947834499E-2</v>
      </c>
      <c r="AT91" s="15">
        <f t="shared" si="157"/>
        <v>3.043544872867443E-2</v>
      </c>
      <c r="AU91" s="15">
        <f t="shared" si="157"/>
        <v>-0.20265102474387209</v>
      </c>
      <c r="AV91" s="15">
        <f t="shared" si="157"/>
        <v>-0.14887804507445468</v>
      </c>
      <c r="AW91" s="15">
        <f t="shared" si="157"/>
        <v>-9.9494373157499316E-2</v>
      </c>
      <c r="AX91" s="15">
        <f t="shared" si="157"/>
        <v>1.0887650033230667E-2</v>
      </c>
      <c r="AY91" s="1746">
        <f t="shared" si="149"/>
        <v>-7.4634010577897536E-3</v>
      </c>
      <c r="AZ91" s="15">
        <f t="shared" si="149"/>
        <v>-0.2530479546419373</v>
      </c>
      <c r="BA91" s="15">
        <f t="shared" si="150"/>
        <v>-7.9014372255020504E-2</v>
      </c>
      <c r="BB91" s="15">
        <f t="shared" si="151"/>
        <v>-8.1129656197009181E-2</v>
      </c>
      <c r="BC91" s="15">
        <f t="shared" si="152"/>
        <v>-1</v>
      </c>
      <c r="BD91" s="15" t="e">
        <f t="shared" si="153"/>
        <v>#DIV/0!</v>
      </c>
      <c r="BE91" s="15" t="e">
        <f t="shared" si="154"/>
        <v>#DIV/0!</v>
      </c>
      <c r="BF91" s="1379"/>
      <c r="BG91" s="1379"/>
    </row>
    <row r="92" spans="22:60" ht="15" customHeight="1">
      <c r="V92" s="40" t="s">
        <v>326</v>
      </c>
      <c r="Y92" s="40" t="s">
        <v>867</v>
      </c>
      <c r="Z92" s="71"/>
      <c r="AA92" s="71"/>
      <c r="AB92" s="1746">
        <f t="shared" ref="AB92:AN92" si="158">AB32/AA32-1</f>
        <v>8.5241639089355115E-3</v>
      </c>
      <c r="AC92" s="1746">
        <f t="shared" si="158"/>
        <v>2.8496922065013308E-4</v>
      </c>
      <c r="AD92" s="15">
        <f t="shared" si="158"/>
        <v>-1.4858498169152412E-2</v>
      </c>
      <c r="AE92" s="15">
        <f t="shared" si="158"/>
        <v>-2.1048288861371667E-2</v>
      </c>
      <c r="AF92" s="15">
        <f t="shared" si="158"/>
        <v>-1.5404732155925527E-2</v>
      </c>
      <c r="AG92" s="1746">
        <f t="shared" si="158"/>
        <v>-9.1335597729143014E-3</v>
      </c>
      <c r="AH92" s="1746">
        <f t="shared" si="158"/>
        <v>-4.506160567322226E-3</v>
      </c>
      <c r="AI92" s="15">
        <f t="shared" si="158"/>
        <v>-1.5994060375553731E-2</v>
      </c>
      <c r="AJ92" s="15">
        <f t="shared" si="158"/>
        <v>-1.0070535487803123E-2</v>
      </c>
      <c r="AK92" s="1746">
        <f t="shared" si="158"/>
        <v>4.4438063738050371E-3</v>
      </c>
      <c r="AL92" s="1746">
        <f t="shared" si="158"/>
        <v>7.4676218448364029E-3</v>
      </c>
      <c r="AM92" s="15">
        <f t="shared" si="158"/>
        <v>1.3838856324695614E-2</v>
      </c>
      <c r="AN92" s="15">
        <f t="shared" si="158"/>
        <v>1.3660268385250252E-2</v>
      </c>
      <c r="AO92" s="1746">
        <f>AO32/AN32-1</f>
        <v>2.4627702723372114E-3</v>
      </c>
      <c r="AP92" s="15">
        <f t="shared" ref="AP92:AQ95" si="159">AP32/AO32-1</f>
        <v>1.6438666434435145E-2</v>
      </c>
      <c r="AQ92" s="15">
        <f t="shared" si="159"/>
        <v>2.579880155563985E-2</v>
      </c>
      <c r="AR92" s="15">
        <f t="shared" ref="AR92:AX92" si="160">AR32/AQ32-1</f>
        <v>1.8593714080271662E-2</v>
      </c>
      <c r="AS92" s="15">
        <f t="shared" si="160"/>
        <v>1.7372555695944536E-2</v>
      </c>
      <c r="AT92" s="1746">
        <f t="shared" si="160"/>
        <v>7.7928128817239539E-4</v>
      </c>
      <c r="AU92" s="15">
        <f t="shared" si="160"/>
        <v>-2.6042021529980142E-2</v>
      </c>
      <c r="AV92" s="15">
        <f t="shared" si="160"/>
        <v>-1.0759931183437876E-2</v>
      </c>
      <c r="AW92" s="15">
        <f t="shared" si="160"/>
        <v>-1.8948835426089161E-2</v>
      </c>
      <c r="AX92" s="15">
        <f t="shared" si="160"/>
        <v>-1.6840126014495582E-2</v>
      </c>
      <c r="AY92" s="15">
        <f t="shared" si="149"/>
        <v>-1.3690120113936E-2</v>
      </c>
      <c r="AZ92" s="1746">
        <f t="shared" si="149"/>
        <v>-7.6850225509339509E-4</v>
      </c>
      <c r="BA92" s="1746">
        <f t="shared" si="150"/>
        <v>4.4438097411547695E-4</v>
      </c>
      <c r="BB92" s="1746">
        <f t="shared" si="151"/>
        <v>9.8074261803127172E-4</v>
      </c>
      <c r="BC92" s="15">
        <f t="shared" si="152"/>
        <v>-1</v>
      </c>
      <c r="BD92" s="15" t="e">
        <f t="shared" si="153"/>
        <v>#DIV/0!</v>
      </c>
      <c r="BE92" s="15" t="e">
        <f t="shared" si="154"/>
        <v>#DIV/0!</v>
      </c>
      <c r="BF92" s="1379"/>
      <c r="BG92" s="1379"/>
    </row>
    <row r="93" spans="22:60" ht="15" customHeight="1">
      <c r="V93" s="891" t="s">
        <v>327</v>
      </c>
      <c r="Y93" s="891" t="s">
        <v>868</v>
      </c>
      <c r="Z93" s="71"/>
      <c r="AA93" s="71"/>
      <c r="AB93" s="15">
        <f t="shared" ref="AB93:AN93" si="161">AB33/AA33-1</f>
        <v>-2.1058474674366945E-2</v>
      </c>
      <c r="AC93" s="15">
        <f t="shared" si="161"/>
        <v>-6.6350451717733794E-3</v>
      </c>
      <c r="AD93" s="15">
        <f t="shared" si="161"/>
        <v>1.200468944420674E-2</v>
      </c>
      <c r="AE93" s="15">
        <f t="shared" si="161"/>
        <v>-1.5904630647727958E-2</v>
      </c>
      <c r="AF93" s="15">
        <f t="shared" si="161"/>
        <v>-4.2300613050421765E-2</v>
      </c>
      <c r="AG93" s="15">
        <f t="shared" si="161"/>
        <v>-1.7981277957711428E-2</v>
      </c>
      <c r="AH93" s="15">
        <f t="shared" si="161"/>
        <v>-1.3471253693900342E-2</v>
      </c>
      <c r="AI93" s="1746">
        <f t="shared" si="161"/>
        <v>-9.9478311717362544E-3</v>
      </c>
      <c r="AJ93" s="1746">
        <f t="shared" si="161"/>
        <v>-3.6334390925949478E-3</v>
      </c>
      <c r="AK93" s="1746">
        <f t="shared" si="161"/>
        <v>5.0962206359026485E-3</v>
      </c>
      <c r="AL93" s="15">
        <f t="shared" si="161"/>
        <v>-2.997661586931688E-2</v>
      </c>
      <c r="AM93" s="1746">
        <f t="shared" si="161"/>
        <v>-4.5684483785726204E-3</v>
      </c>
      <c r="AN93" s="1746">
        <f t="shared" si="161"/>
        <v>-7.0941909557550309E-3</v>
      </c>
      <c r="AO93" s="15">
        <f>AO33/AN33-1</f>
        <v>-1.7554993454351187E-2</v>
      </c>
      <c r="AP93" s="1746">
        <f t="shared" si="159"/>
        <v>-6.6460755354584844E-3</v>
      </c>
      <c r="AQ93" s="1746">
        <f t="shared" si="159"/>
        <v>-9.0292460671672625E-3</v>
      </c>
      <c r="AR93" s="15">
        <f t="shared" ref="AR93:AX93" si="162">AR33/AQ33-1</f>
        <v>5.5229063031832615E-2</v>
      </c>
      <c r="AS93" s="15">
        <f t="shared" si="162"/>
        <v>-0.11905675543313576</v>
      </c>
      <c r="AT93" s="15">
        <f t="shared" si="162"/>
        <v>-4.3786429700951701E-2</v>
      </c>
      <c r="AU93" s="15">
        <f t="shared" si="162"/>
        <v>6.1956686369729175E-2</v>
      </c>
      <c r="AV93" s="15">
        <f t="shared" si="162"/>
        <v>-2.0897319590556074E-2</v>
      </c>
      <c r="AW93" s="1746">
        <f t="shared" si="162"/>
        <v>4.2569456639163228E-4</v>
      </c>
      <c r="AX93" s="15">
        <f t="shared" si="162"/>
        <v>1.0099773646455423E-2</v>
      </c>
      <c r="AY93" s="15">
        <f t="shared" si="149"/>
        <v>-1.1005526569791924E-2</v>
      </c>
      <c r="AZ93" s="1746">
        <f t="shared" si="149"/>
        <v>-1.366218655819762E-3</v>
      </c>
      <c r="BA93" s="15">
        <f t="shared" si="150"/>
        <v>-6.8701308444572007E-3</v>
      </c>
      <c r="BB93" s="1746">
        <f t="shared" si="151"/>
        <v>3.6726774880484481E-3</v>
      </c>
      <c r="BC93" s="15">
        <f t="shared" si="152"/>
        <v>-1</v>
      </c>
      <c r="BD93" s="15" t="e">
        <f t="shared" si="153"/>
        <v>#DIV/0!</v>
      </c>
      <c r="BE93" s="15" t="e">
        <f t="shared" si="154"/>
        <v>#DIV/0!</v>
      </c>
      <c r="BF93" s="1379"/>
      <c r="BG93" s="1379"/>
    </row>
    <row r="94" spans="22:60" ht="15" customHeight="1">
      <c r="V94" s="891" t="s">
        <v>328</v>
      </c>
      <c r="Y94" s="891" t="s">
        <v>869</v>
      </c>
      <c r="Z94" s="72"/>
      <c r="AA94" s="72"/>
      <c r="AB94" s="86">
        <f t="shared" ref="AB94:AN94" si="163">AB34/AA34-1</f>
        <v>-7.6659415741276771E-2</v>
      </c>
      <c r="AC94" s="86">
        <f t="shared" si="163"/>
        <v>3.4931533573951068E-2</v>
      </c>
      <c r="AD94" s="86">
        <f t="shared" si="163"/>
        <v>-9.1441103932778489E-2</v>
      </c>
      <c r="AE94" s="86">
        <f t="shared" si="163"/>
        <v>4.8709928918889478E-2</v>
      </c>
      <c r="AF94" s="86">
        <f t="shared" si="163"/>
        <v>-4.0741014400064834E-2</v>
      </c>
      <c r="AG94" s="86">
        <f t="shared" si="163"/>
        <v>-2.42508619997297E-2</v>
      </c>
      <c r="AH94" s="86">
        <f t="shared" si="163"/>
        <v>-2.8743521909415759E-2</v>
      </c>
      <c r="AI94" s="86">
        <f t="shared" si="163"/>
        <v>-4.495907584281833E-2</v>
      </c>
      <c r="AJ94" s="86">
        <f t="shared" si="163"/>
        <v>-1.8300078610486215E-2</v>
      </c>
      <c r="AK94" s="86">
        <f t="shared" si="163"/>
        <v>-2.7073858075568169E-2</v>
      </c>
      <c r="AL94" s="1755">
        <f t="shared" si="163"/>
        <v>-7.6126076544065224E-3</v>
      </c>
      <c r="AM94" s="86">
        <f t="shared" si="163"/>
        <v>-2.9904049367594832E-2</v>
      </c>
      <c r="AN94" s="86">
        <f t="shared" si="163"/>
        <v>-4.8571876218517773E-2</v>
      </c>
      <c r="AO94" s="86">
        <f>AO34/AN34-1</f>
        <v>-3.953723832775724E-2</v>
      </c>
      <c r="AP94" s="86">
        <f t="shared" si="159"/>
        <v>1.5453931519981978E-2</v>
      </c>
      <c r="AQ94" s="86">
        <f t="shared" si="159"/>
        <v>-2.9888860886464141E-2</v>
      </c>
      <c r="AR94" s="86">
        <f t="shared" ref="AR94:AX94" si="164">AR34/AQ34-1</f>
        <v>-2.7911131337796435E-2</v>
      </c>
      <c r="AS94" s="86">
        <f t="shared" si="164"/>
        <v>-3.6531498117180039E-2</v>
      </c>
      <c r="AT94" s="86">
        <f t="shared" si="164"/>
        <v>-2.9343744546086459E-2</v>
      </c>
      <c r="AU94" s="86">
        <f t="shared" si="164"/>
        <v>-2.7024301760989022E-2</v>
      </c>
      <c r="AV94" s="86">
        <f t="shared" si="164"/>
        <v>-1.0469360401572425E-2</v>
      </c>
      <c r="AW94" s="86">
        <f t="shared" si="164"/>
        <v>-2.6355267018458806E-2</v>
      </c>
      <c r="AX94" s="86">
        <f t="shared" si="164"/>
        <v>1.8018718911573917E-2</v>
      </c>
      <c r="AY94" s="86">
        <f t="shared" si="149"/>
        <v>-2.8178169598733316E-2</v>
      </c>
      <c r="AZ94" s="86">
        <f t="shared" si="149"/>
        <v>-4.2530999823906068E-2</v>
      </c>
      <c r="BA94" s="1755">
        <f t="shared" si="150"/>
        <v>1.6313891312935702E-4</v>
      </c>
      <c r="BB94" s="1755">
        <f t="shared" si="151"/>
        <v>-1.9939929892935915E-3</v>
      </c>
      <c r="BC94" s="86">
        <f t="shared" si="152"/>
        <v>-1</v>
      </c>
      <c r="BD94" s="86" t="e">
        <f t="shared" si="153"/>
        <v>#DIV/0!</v>
      </c>
      <c r="BE94" s="86" t="e">
        <f t="shared" si="154"/>
        <v>#DIV/0!</v>
      </c>
      <c r="BF94" s="1379"/>
      <c r="BG94" s="1379"/>
    </row>
    <row r="95" spans="22:60" ht="15" customHeight="1">
      <c r="V95" s="891" t="s">
        <v>317</v>
      </c>
      <c r="Y95" s="858" t="s">
        <v>748</v>
      </c>
      <c r="Z95" s="72"/>
      <c r="AA95" s="72"/>
      <c r="AB95" s="86">
        <f t="shared" ref="AB95:AN95" si="165">AB35/AA35-1</f>
        <v>-1.0857540447275382E-2</v>
      </c>
      <c r="AC95" s="1755">
        <f t="shared" si="165"/>
        <v>2.1521512489426353E-3</v>
      </c>
      <c r="AD95" s="1755">
        <f t="shared" si="165"/>
        <v>2.3548915674258541E-3</v>
      </c>
      <c r="AE95" s="1755">
        <f t="shared" si="165"/>
        <v>-4.9055931216276383E-3</v>
      </c>
      <c r="AF95" s="1755">
        <f t="shared" si="165"/>
        <v>2.2633507807714448E-3</v>
      </c>
      <c r="AG95" s="1755">
        <f t="shared" si="165"/>
        <v>2.5096789951459808E-3</v>
      </c>
      <c r="AH95" s="1755">
        <f t="shared" si="165"/>
        <v>4.6811028986346592E-3</v>
      </c>
      <c r="AI95" s="1755">
        <f t="shared" si="165"/>
        <v>-5.2476073253427957E-3</v>
      </c>
      <c r="AJ95" s="1755">
        <f t="shared" si="165"/>
        <v>4.1518163845961631E-3</v>
      </c>
      <c r="AK95" s="1755">
        <f t="shared" si="165"/>
        <v>5.2571048628855532E-3</v>
      </c>
      <c r="AL95" s="1755">
        <f t="shared" si="165"/>
        <v>9.167307498517463E-3</v>
      </c>
      <c r="AM95" s="86">
        <f t="shared" si="165"/>
        <v>0.26869279834145954</v>
      </c>
      <c r="AN95" s="86">
        <f t="shared" si="165"/>
        <v>0.17558184356597728</v>
      </c>
      <c r="AO95" s="86">
        <f>AO35/AN35-1</f>
        <v>3.2343386740577351E-2</v>
      </c>
      <c r="AP95" s="86">
        <f t="shared" si="159"/>
        <v>0.13307696750727316</v>
      </c>
      <c r="AQ95" s="86">
        <f t="shared" si="159"/>
        <v>3.235896575746211E-2</v>
      </c>
      <c r="AR95" s="86">
        <f t="shared" ref="AR95:AX95" si="166">AR35/AQ35-1</f>
        <v>-3.4307535785494725E-2</v>
      </c>
      <c r="AS95" s="86">
        <f t="shared" si="166"/>
        <v>0.12414832844629808</v>
      </c>
      <c r="AT95" s="1755">
        <f t="shared" si="166"/>
        <v>-8.9035872090523771E-3</v>
      </c>
      <c r="AU95" s="86">
        <f t="shared" si="166"/>
        <v>-0.1273664432618884</v>
      </c>
      <c r="AV95" s="86">
        <f t="shared" si="166"/>
        <v>0.1058768260682097</v>
      </c>
      <c r="AW95" s="86">
        <f t="shared" si="166"/>
        <v>-1.0080676876538797E-2</v>
      </c>
      <c r="AX95" s="86">
        <f t="shared" si="166"/>
        <v>-1.1200325682180767E-2</v>
      </c>
      <c r="AY95" s="1755">
        <f t="shared" si="149"/>
        <v>-4.5530692662918426E-3</v>
      </c>
      <c r="AZ95" s="86">
        <f t="shared" si="149"/>
        <v>1.915877796304688E-2</v>
      </c>
      <c r="BA95" s="86">
        <f t="shared" si="150"/>
        <v>1.1005493735906757E-2</v>
      </c>
      <c r="BB95" s="1755">
        <f t="shared" si="151"/>
        <v>1.9999232653749033E-3</v>
      </c>
      <c r="BC95" s="86">
        <f t="shared" si="152"/>
        <v>-1</v>
      </c>
      <c r="BD95" s="86" t="e">
        <f t="shared" si="153"/>
        <v>#DIV/0!</v>
      </c>
      <c r="BE95" s="86" t="e">
        <f t="shared" si="154"/>
        <v>#DIV/0!</v>
      </c>
      <c r="BF95" s="1379"/>
      <c r="BG95" s="1379"/>
    </row>
    <row r="96" spans="22:60" ht="28.5">
      <c r="V96" s="1783" t="s">
        <v>1334</v>
      </c>
      <c r="Y96" s="40" t="s">
        <v>1333</v>
      </c>
      <c r="Z96" s="72"/>
      <c r="AA96" s="72"/>
      <c r="AB96" s="86">
        <f t="shared" ref="AB96:AN96" si="167">AB36/AA36-1</f>
        <v>2.7917007876333555E-2</v>
      </c>
      <c r="AC96" s="86">
        <f t="shared" si="167"/>
        <v>8.9972813083978087E-2</v>
      </c>
      <c r="AD96" s="1755">
        <f t="shared" si="167"/>
        <v>6.0217940279883031E-4</v>
      </c>
      <c r="AE96" s="86">
        <f t="shared" si="167"/>
        <v>9.7925229134193881E-2</v>
      </c>
      <c r="AF96" s="86">
        <f t="shared" si="167"/>
        <v>7.7691161536358688E-2</v>
      </c>
      <c r="AG96" s="86">
        <f t="shared" si="167"/>
        <v>6.3451917293117388E-2</v>
      </c>
      <c r="AH96" s="86">
        <f t="shared" si="167"/>
        <v>3.5116006090677221E-2</v>
      </c>
      <c r="AI96" s="1755">
        <f t="shared" si="167"/>
        <v>2.0093208303038068E-3</v>
      </c>
      <c r="AJ96" s="86">
        <f t="shared" si="167"/>
        <v>3.3820294223321445E-2</v>
      </c>
      <c r="AK96" s="1755">
        <f t="shared" si="167"/>
        <v>-8.8721096707473635E-3</v>
      </c>
      <c r="AL96" s="86">
        <f t="shared" si="167"/>
        <v>-3.2389373495869234E-2</v>
      </c>
      <c r="AM96" s="86">
        <f t="shared" si="167"/>
        <v>-8.403281694545639E-2</v>
      </c>
      <c r="AN96" s="1755">
        <f t="shared" si="167"/>
        <v>-1.3365422370786861E-3</v>
      </c>
      <c r="AO96" s="1755">
        <f t="shared" ref="AO96:AQ97" si="168">AO36/AN36-1</f>
        <v>-5.0459739091390787E-3</v>
      </c>
      <c r="AP96" s="86">
        <f t="shared" si="168"/>
        <v>3.4171235606647254E-2</v>
      </c>
      <c r="AQ96" s="86">
        <f t="shared" si="168"/>
        <v>-6.1164447593129223E-2</v>
      </c>
      <c r="AR96" s="86">
        <f t="shared" ref="AR96:AX96" si="169">AR36/AQ36-1</f>
        <v>-8.0363574566716833E-2</v>
      </c>
      <c r="AS96" s="86">
        <f t="shared" si="169"/>
        <v>-3.9836976791105649E-2</v>
      </c>
      <c r="AT96" s="86">
        <f t="shared" si="169"/>
        <v>-3.5629966754344933E-2</v>
      </c>
      <c r="AU96" s="86">
        <f t="shared" si="169"/>
        <v>-3.5111465291861599E-2</v>
      </c>
      <c r="AV96" s="1755">
        <f t="shared" si="169"/>
        <v>2.4020569256233415E-3</v>
      </c>
      <c r="AW96" s="1755">
        <f t="shared" si="169"/>
        <v>3.3126940745022981E-3</v>
      </c>
      <c r="AX96" s="1755">
        <f t="shared" si="169"/>
        <v>7.8076044640753572E-3</v>
      </c>
      <c r="AY96" s="86">
        <f t="shared" si="149"/>
        <v>-7.3124888791925802E-2</v>
      </c>
      <c r="AZ96" s="86">
        <f t="shared" si="149"/>
        <v>5.2823209596874143E-2</v>
      </c>
      <c r="BA96" s="86">
        <f t="shared" si="150"/>
        <v>-0.12436381231272842</v>
      </c>
      <c r="BB96" s="86">
        <f t="shared" si="151"/>
        <v>8.3013347621684996E-2</v>
      </c>
      <c r="BC96" s="86">
        <f t="shared" si="152"/>
        <v>-1</v>
      </c>
      <c r="BD96" s="86" t="e">
        <f t="shared" si="153"/>
        <v>#DIV/0!</v>
      </c>
      <c r="BE96" s="86" t="e">
        <f t="shared" si="154"/>
        <v>#DIV/0!</v>
      </c>
      <c r="BF96" s="1379"/>
      <c r="BG96" s="1379"/>
    </row>
    <row r="97" spans="22:60" ht="15" customHeight="1">
      <c r="V97" s="1571" t="s">
        <v>1336</v>
      </c>
      <c r="Y97" s="714" t="s">
        <v>749</v>
      </c>
      <c r="Z97" s="71"/>
      <c r="AA97" s="71"/>
      <c r="AB97" s="1746">
        <f t="shared" ref="AB97:AN97" si="170">AB37/AA37-1</f>
        <v>9.7177613674264141E-3</v>
      </c>
      <c r="AC97" s="1746">
        <f t="shared" si="170"/>
        <v>3.8235593936049028E-3</v>
      </c>
      <c r="AD97" s="1746">
        <f t="shared" si="170"/>
        <v>-1.4904003195874704E-3</v>
      </c>
      <c r="AE97" s="1746">
        <f t="shared" si="170"/>
        <v>-9.7822294811735766E-3</v>
      </c>
      <c r="AF97" s="15">
        <f t="shared" si="170"/>
        <v>1.9389980390690953E-2</v>
      </c>
      <c r="AG97" s="1746">
        <f t="shared" si="170"/>
        <v>-6.6765111719198078E-3</v>
      </c>
      <c r="AH97" s="1746">
        <f t="shared" si="170"/>
        <v>7.1518232792853187E-3</v>
      </c>
      <c r="AI97" s="1746">
        <f t="shared" si="170"/>
        <v>-7.0847191638858664E-3</v>
      </c>
      <c r="AJ97" s="15">
        <f t="shared" si="170"/>
        <v>-3.1430435219511166E-2</v>
      </c>
      <c r="AK97" s="15">
        <f t="shared" si="170"/>
        <v>-1.9399486111843167E-2</v>
      </c>
      <c r="AL97" s="1746">
        <f t="shared" si="170"/>
        <v>-2.9661626685462128E-3</v>
      </c>
      <c r="AM97" s="1746">
        <f t="shared" si="170"/>
        <v>-3.5289214506647459E-3</v>
      </c>
      <c r="AN97" s="15">
        <f t="shared" si="170"/>
        <v>1.2391876469097118E-2</v>
      </c>
      <c r="AO97" s="1746">
        <f t="shared" si="168"/>
        <v>9.8641170796758271E-3</v>
      </c>
      <c r="AP97" s="15">
        <f t="shared" si="168"/>
        <v>-1.2540005133040322E-2</v>
      </c>
      <c r="AQ97" s="15">
        <f t="shared" si="168"/>
        <v>-1.4736581815325667E-2</v>
      </c>
      <c r="AR97" s="1746">
        <f t="shared" ref="AR97:AX97" si="171">AR37/AQ37-1</f>
        <v>-9.2413627534578824E-3</v>
      </c>
      <c r="AS97" s="1746">
        <f t="shared" si="171"/>
        <v>-7.2621310921471283E-3</v>
      </c>
      <c r="AT97" s="15">
        <f t="shared" si="171"/>
        <v>-5.0497213501048521E-2</v>
      </c>
      <c r="AU97" s="1746">
        <f t="shared" si="171"/>
        <v>8.649293996423113E-3</v>
      </c>
      <c r="AV97" s="1746">
        <f t="shared" si="171"/>
        <v>4.0083200137692732E-3</v>
      </c>
      <c r="AW97" s="15">
        <f t="shared" si="171"/>
        <v>-2.9368725757207281E-2</v>
      </c>
      <c r="AX97" s="1746">
        <f t="shared" si="171"/>
        <v>4.3566807678689923E-3</v>
      </c>
      <c r="AY97" s="15">
        <f t="shared" si="149"/>
        <v>-1.914044365691947E-2</v>
      </c>
      <c r="AZ97" s="1746">
        <f t="shared" si="149"/>
        <v>-9.3948631945089955E-3</v>
      </c>
      <c r="BA97" s="1746">
        <f t="shared" si="150"/>
        <v>-2.0406238913357466E-3</v>
      </c>
      <c r="BB97" s="1746">
        <f t="shared" si="151"/>
        <v>7.5843668602670888E-4</v>
      </c>
      <c r="BC97" s="15">
        <f t="shared" si="152"/>
        <v>-1</v>
      </c>
      <c r="BD97" s="15" t="e">
        <f t="shared" si="153"/>
        <v>#DIV/0!</v>
      </c>
      <c r="BE97" s="15" t="e">
        <f t="shared" si="154"/>
        <v>#DIV/0!</v>
      </c>
      <c r="BF97" s="1379"/>
      <c r="BG97" s="1379"/>
    </row>
    <row r="98" spans="22:60" ht="15" customHeight="1" thickBot="1">
      <c r="V98" s="893" t="s">
        <v>310</v>
      </c>
      <c r="Y98" s="1275" t="s">
        <v>750</v>
      </c>
      <c r="Z98" s="147"/>
      <c r="AA98" s="146"/>
      <c r="AB98" s="16">
        <f>AB38/AA38-1</f>
        <v>3.1398215802070473E-2</v>
      </c>
      <c r="AC98" s="1754">
        <f t="shared" ref="AC98:AX98" si="172">AC38/AB38-1</f>
        <v>2.1549262200655228E-3</v>
      </c>
      <c r="AD98" s="1754">
        <f t="shared" si="172"/>
        <v>5.4819969547728054E-3</v>
      </c>
      <c r="AE98" s="16">
        <f t="shared" si="172"/>
        <v>1.6731421971108329E-2</v>
      </c>
      <c r="AF98" s="16">
        <f t="shared" si="172"/>
        <v>4.3319715230363043E-2</v>
      </c>
      <c r="AG98" s="16">
        <f t="shared" si="172"/>
        <v>1.747842731482252E-2</v>
      </c>
      <c r="AH98" s="16">
        <f t="shared" si="172"/>
        <v>4.3690693691243565E-2</v>
      </c>
      <c r="AI98" s="16">
        <f t="shared" si="172"/>
        <v>3.4047443521057819E-2</v>
      </c>
      <c r="AJ98" s="16">
        <f t="shared" si="172"/>
        <v>1.1723622069714335E-2</v>
      </c>
      <c r="AK98" s="16">
        <f t="shared" si="172"/>
        <v>5.7418379560424837E-2</v>
      </c>
      <c r="AL98" s="16">
        <f t="shared" si="172"/>
        <v>2.6776420077545104E-2</v>
      </c>
      <c r="AM98" s="16">
        <f t="shared" si="172"/>
        <v>-0.20040526756092136</v>
      </c>
      <c r="AN98" s="16">
        <f t="shared" si="172"/>
        <v>-1.6194253958181637E-2</v>
      </c>
      <c r="AO98" s="16">
        <f t="shared" si="172"/>
        <v>-3.0052503417267618E-2</v>
      </c>
      <c r="AP98" s="16">
        <f t="shared" si="172"/>
        <v>-1.1080738771880538E-2</v>
      </c>
      <c r="AQ98" s="1754">
        <f t="shared" si="172"/>
        <v>-3.8949274255013488E-3</v>
      </c>
      <c r="AR98" s="16">
        <f t="shared" si="172"/>
        <v>-4.5418802261793734E-2</v>
      </c>
      <c r="AS98" s="16">
        <f t="shared" si="172"/>
        <v>1.0328038903430148E-2</v>
      </c>
      <c r="AT98" s="16">
        <f t="shared" si="172"/>
        <v>-7.4859243678893184E-2</v>
      </c>
      <c r="AU98" s="16">
        <f t="shared" si="172"/>
        <v>-1.1331009219437527E-2</v>
      </c>
      <c r="AV98" s="16">
        <f t="shared" si="172"/>
        <v>-1.7715508477464947E-2</v>
      </c>
      <c r="AW98" s="16">
        <f t="shared" si="172"/>
        <v>5.590598214144249E-2</v>
      </c>
      <c r="AX98" s="16">
        <f t="shared" si="172"/>
        <v>-3.253159112277515E-2</v>
      </c>
      <c r="AY98" s="1754">
        <f t="shared" si="149"/>
        <v>3.0883421674610112E-4</v>
      </c>
      <c r="AZ98" s="16">
        <f t="shared" si="149"/>
        <v>-4.5549250045139877E-2</v>
      </c>
      <c r="BA98" s="16">
        <f t="shared" si="150"/>
        <v>0.11830582540355494</v>
      </c>
      <c r="BB98" s="1754">
        <f t="shared" si="151"/>
        <v>4.072669060419587E-3</v>
      </c>
      <c r="BC98" s="16">
        <f t="shared" si="152"/>
        <v>-1</v>
      </c>
      <c r="BD98" s="16" t="e">
        <f t="shared" si="153"/>
        <v>#DIV/0!</v>
      </c>
      <c r="BE98" s="16" t="e">
        <f t="shared" si="154"/>
        <v>#DIV/0!</v>
      </c>
      <c r="BF98" s="1380"/>
      <c r="BG98" s="1380"/>
      <c r="BH98" s="26"/>
    </row>
    <row r="99" spans="22:60" ht="15" customHeight="1" thickTop="1">
      <c r="V99" s="894" t="s">
        <v>59</v>
      </c>
      <c r="Y99" s="894" t="s">
        <v>5</v>
      </c>
      <c r="Z99" s="73"/>
      <c r="AA99" s="73"/>
      <c r="AB99" s="1753">
        <f t="shared" ref="AB99:AN99" si="173">AB39/AA39-1</f>
        <v>-8.6389453437336616E-3</v>
      </c>
      <c r="AC99" s="1753">
        <f t="shared" si="173"/>
        <v>5.8442430567440251E-3</v>
      </c>
      <c r="AD99" s="1753">
        <f t="shared" si="173"/>
        <v>-4.0493841107178685E-3</v>
      </c>
      <c r="AE99" s="17">
        <f t="shared" si="173"/>
        <v>4.0119792452581793E-2</v>
      </c>
      <c r="AF99" s="1753">
        <f t="shared" si="173"/>
        <v>9.9075715695176036E-3</v>
      </c>
      <c r="AG99" s="17">
        <f t="shared" si="173"/>
        <v>3.4331134881601777E-2</v>
      </c>
      <c r="AH99" s="17">
        <f t="shared" si="173"/>
        <v>2.3210847518973399E-2</v>
      </c>
      <c r="AI99" s="17">
        <f t="shared" si="173"/>
        <v>-4.5197211598804743E-2</v>
      </c>
      <c r="AJ99" s="17">
        <f t="shared" si="173"/>
        <v>-0.18348089544805657</v>
      </c>
      <c r="AK99" s="17">
        <f t="shared" si="173"/>
        <v>9.1908342154025879E-2</v>
      </c>
      <c r="AL99" s="17">
        <f t="shared" si="173"/>
        <v>-0.11998742281752028</v>
      </c>
      <c r="AM99" s="17">
        <f t="shared" si="173"/>
        <v>-2.0273638105800629E-2</v>
      </c>
      <c r="AN99" s="1753">
        <f t="shared" si="173"/>
        <v>-5.3378218410568001E-3</v>
      </c>
      <c r="AO99" s="1753">
        <f t="shared" ref="AO99:AX99" si="174">AO39/AN39-1</f>
        <v>-6.1708333966482565E-3</v>
      </c>
      <c r="AP99" s="17">
        <f t="shared" si="174"/>
        <v>-1.6214847703810986E-2</v>
      </c>
      <c r="AQ99" s="1753">
        <f t="shared" si="174"/>
        <v>-4.4106822695282322E-3</v>
      </c>
      <c r="AR99" s="17">
        <f t="shared" si="174"/>
        <v>-2.4856736872099217E-2</v>
      </c>
      <c r="AS99" s="17">
        <f t="shared" si="174"/>
        <v>-3.2718197097673429E-2</v>
      </c>
      <c r="AT99" s="17">
        <f t="shared" si="174"/>
        <v>-2.7757385763567455E-2</v>
      </c>
      <c r="AU99" s="17">
        <f t="shared" si="174"/>
        <v>-2.5739482208944175E-2</v>
      </c>
      <c r="AV99" s="17">
        <f t="shared" si="174"/>
        <v>-1.8626612479878957E-2</v>
      </c>
      <c r="AW99" s="17">
        <f t="shared" si="174"/>
        <v>-1.5291313309726773E-2</v>
      </c>
      <c r="AX99" s="1753">
        <f t="shared" si="174"/>
        <v>2.6162603405166518E-3</v>
      </c>
      <c r="AY99" s="17">
        <f t="shared" si="149"/>
        <v>-1.7911099890152049E-2</v>
      </c>
      <c r="AZ99" s="17">
        <f t="shared" si="149"/>
        <v>-1.8717878658178311E-2</v>
      </c>
      <c r="BA99" s="17">
        <f t="shared" si="150"/>
        <v>-2.6115739722278986E-2</v>
      </c>
      <c r="BB99" s="1753">
        <f t="shared" si="151"/>
        <v>9.8455987748542473E-3</v>
      </c>
      <c r="BC99" s="17">
        <f t="shared" si="152"/>
        <v>-1</v>
      </c>
      <c r="BD99" s="17" t="e">
        <f t="shared" si="153"/>
        <v>#DIV/0!</v>
      </c>
      <c r="BE99" s="17" t="e">
        <f t="shared" si="154"/>
        <v>#DIV/0!</v>
      </c>
      <c r="BF99" s="231"/>
      <c r="BG99" s="231"/>
    </row>
    <row r="132" spans="22:60">
      <c r="V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84"/>
    </row>
    <row r="133" spans="22:60">
      <c r="V133" s="724"/>
      <c r="Y133" s="724"/>
      <c r="Z133" s="4"/>
      <c r="AA133" s="4"/>
      <c r="AB133" s="4"/>
      <c r="AC133" s="4"/>
      <c r="AD133" s="4"/>
      <c r="AE133" s="4"/>
      <c r="AF133" s="4"/>
      <c r="AG133" s="4"/>
      <c r="AH133" s="4"/>
      <c r="AI133" s="4"/>
      <c r="AJ133" s="4"/>
      <c r="AK133" s="4"/>
      <c r="AL133" s="4"/>
      <c r="AM133" s="4"/>
      <c r="AN133" s="87"/>
      <c r="AO133" s="87"/>
      <c r="AP133" s="87"/>
      <c r="AQ133" s="87"/>
      <c r="AR133" s="87"/>
      <c r="AS133" s="87"/>
      <c r="AT133" s="87"/>
      <c r="AU133" s="87"/>
      <c r="AV133" s="87"/>
      <c r="AW133" s="87"/>
      <c r="AX133" s="87"/>
      <c r="AY133" s="87"/>
      <c r="AZ133" s="87"/>
      <c r="BA133" s="87"/>
      <c r="BB133" s="87"/>
      <c r="BC133" s="87"/>
      <c r="BD133" s="87"/>
      <c r="BE133" s="87"/>
      <c r="BF133" s="88"/>
      <c r="BG133" s="88"/>
      <c r="BH133" s="84"/>
    </row>
    <row r="134" spans="22:60">
      <c r="V134" s="724"/>
      <c r="Y134" s="724"/>
      <c r="Z134" s="4"/>
      <c r="AA134" s="4"/>
      <c r="AB134" s="4"/>
      <c r="AC134" s="4"/>
      <c r="AD134" s="4"/>
      <c r="AE134" s="4"/>
      <c r="AF134" s="4"/>
      <c r="AG134" s="4"/>
      <c r="AH134" s="4"/>
      <c r="AI134" s="4"/>
      <c r="AJ134" s="4"/>
      <c r="AK134" s="4"/>
      <c r="AL134" s="4"/>
      <c r="AM134" s="4"/>
      <c r="AN134" s="87"/>
      <c r="AO134" s="87"/>
      <c r="AP134" s="87"/>
      <c r="AQ134" s="87"/>
      <c r="AR134" s="87"/>
      <c r="AS134" s="87"/>
      <c r="AT134" s="87"/>
      <c r="AU134" s="87"/>
      <c r="AV134" s="87"/>
      <c r="AW134" s="87"/>
      <c r="AX134" s="87"/>
      <c r="AY134" s="87"/>
      <c r="AZ134" s="87"/>
      <c r="BA134" s="87"/>
      <c r="BB134" s="87"/>
      <c r="BC134" s="87"/>
      <c r="BD134" s="87"/>
      <c r="BE134" s="87"/>
      <c r="BF134" s="89"/>
      <c r="BG134" s="89"/>
      <c r="BH134" s="84"/>
    </row>
    <row r="135" spans="22:60">
      <c r="V135" s="724"/>
      <c r="Y135" s="724"/>
      <c r="Z135" s="4"/>
      <c r="AA135" s="4"/>
      <c r="AB135" s="4"/>
      <c r="AC135" s="4"/>
      <c r="AD135" s="4"/>
      <c r="AE135" s="4"/>
      <c r="AF135" s="4"/>
      <c r="AG135" s="4"/>
      <c r="AH135" s="4"/>
      <c r="AI135" s="4"/>
      <c r="AJ135" s="4"/>
      <c r="AK135" s="4"/>
      <c r="AL135" s="4"/>
      <c r="AM135" s="4"/>
      <c r="AN135" s="87"/>
      <c r="AO135" s="87"/>
      <c r="AP135" s="87"/>
      <c r="AQ135" s="87"/>
      <c r="AR135" s="87"/>
      <c r="AS135" s="87"/>
      <c r="AT135" s="87"/>
      <c r="AU135" s="87"/>
      <c r="AV135" s="87"/>
      <c r="AW135" s="87"/>
      <c r="AX135" s="87"/>
      <c r="AY135" s="87"/>
      <c r="AZ135" s="87"/>
      <c r="BA135" s="87"/>
      <c r="BB135" s="87"/>
      <c r="BC135" s="87"/>
      <c r="BD135" s="87"/>
      <c r="BE135" s="87"/>
      <c r="BF135" s="89"/>
      <c r="BG135" s="89"/>
      <c r="BH135" s="84"/>
    </row>
    <row r="136" spans="22:60">
      <c r="V136" s="724"/>
      <c r="Y136" s="724"/>
      <c r="Z136" s="4"/>
      <c r="AA136" s="4"/>
      <c r="AB136" s="4"/>
      <c r="AC136" s="4"/>
      <c r="AD136" s="4"/>
      <c r="AE136" s="4"/>
      <c r="AF136" s="4"/>
      <c r="AG136" s="4"/>
      <c r="AH136" s="4"/>
      <c r="AI136" s="4"/>
      <c r="AJ136" s="4"/>
      <c r="AK136" s="4"/>
      <c r="AL136" s="4"/>
      <c r="AM136" s="4"/>
      <c r="AN136" s="87"/>
      <c r="AO136" s="87"/>
      <c r="AP136" s="87"/>
      <c r="AQ136" s="87"/>
      <c r="AR136" s="87"/>
      <c r="AS136" s="87"/>
      <c r="AT136" s="87"/>
      <c r="AU136" s="87"/>
      <c r="AV136" s="87"/>
      <c r="AW136" s="87"/>
      <c r="AX136" s="87"/>
      <c r="AY136" s="87"/>
      <c r="AZ136" s="87"/>
      <c r="BA136" s="87"/>
      <c r="BB136" s="87"/>
      <c r="BC136" s="87"/>
      <c r="BD136" s="87"/>
      <c r="BE136" s="87"/>
      <c r="BF136" s="90"/>
      <c r="BG136" s="90"/>
      <c r="BH136" s="84"/>
    </row>
    <row r="137" spans="22:60">
      <c r="V137" s="724"/>
      <c r="Y137" s="724"/>
      <c r="Z137" s="4"/>
      <c r="AA137" s="4"/>
      <c r="AB137" s="4"/>
      <c r="AC137" s="4"/>
      <c r="AD137" s="4"/>
      <c r="AE137" s="4"/>
      <c r="AF137" s="4"/>
      <c r="AG137" s="4"/>
      <c r="AH137" s="4"/>
      <c r="AI137" s="4"/>
      <c r="AJ137" s="4"/>
      <c r="AK137" s="4"/>
      <c r="AL137" s="4"/>
      <c r="AM137" s="4"/>
      <c r="AN137" s="87"/>
      <c r="AO137" s="87"/>
      <c r="AP137" s="87"/>
      <c r="AQ137" s="87"/>
      <c r="AR137" s="87"/>
      <c r="AS137" s="87"/>
      <c r="AT137" s="87"/>
      <c r="AU137" s="87"/>
      <c r="AV137" s="87"/>
      <c r="AW137" s="87"/>
      <c r="AX137" s="87"/>
      <c r="AY137" s="87"/>
      <c r="AZ137" s="87"/>
      <c r="BA137" s="87"/>
      <c r="BB137" s="87"/>
      <c r="BC137" s="87"/>
      <c r="BD137" s="87"/>
      <c r="BE137" s="87"/>
      <c r="BF137" s="90"/>
      <c r="BG137" s="90"/>
      <c r="BH137" s="84"/>
    </row>
    <row r="138" spans="22:60">
      <c r="V138" s="724"/>
      <c r="Y138" s="724"/>
      <c r="Z138" s="4"/>
      <c r="AA138" s="4"/>
      <c r="AB138" s="4"/>
      <c r="AC138" s="4"/>
      <c r="AD138" s="4"/>
      <c r="AE138" s="4"/>
      <c r="AF138" s="4"/>
      <c r="AG138" s="4"/>
      <c r="AH138" s="4"/>
      <c r="AI138" s="4"/>
      <c r="AJ138" s="4"/>
      <c r="AK138" s="4"/>
      <c r="AL138" s="4"/>
      <c r="AM138" s="4"/>
      <c r="AN138" s="87"/>
      <c r="AO138" s="87"/>
      <c r="AP138" s="87"/>
      <c r="AQ138" s="87"/>
      <c r="AR138" s="87"/>
      <c r="AS138" s="87"/>
      <c r="AT138" s="87"/>
      <c r="AU138" s="87"/>
      <c r="AV138" s="87"/>
      <c r="AW138" s="87"/>
      <c r="AX138" s="87"/>
      <c r="AY138" s="87"/>
      <c r="AZ138" s="87"/>
      <c r="BA138" s="87"/>
      <c r="BB138" s="87"/>
      <c r="BC138" s="87"/>
      <c r="BD138" s="87"/>
      <c r="BE138" s="87"/>
      <c r="BF138" s="90"/>
      <c r="BG138" s="90"/>
      <c r="BH138" s="84"/>
    </row>
    <row r="139" spans="22:60">
      <c r="V139" s="724"/>
      <c r="Y139" s="724"/>
      <c r="Z139" s="4"/>
      <c r="AA139" s="4"/>
      <c r="AB139" s="4"/>
      <c r="AC139" s="4"/>
      <c r="AD139" s="4"/>
      <c r="AE139" s="4"/>
      <c r="AF139" s="4"/>
      <c r="AG139" s="4"/>
      <c r="AH139" s="4"/>
      <c r="AI139" s="4"/>
      <c r="AJ139" s="4"/>
      <c r="AK139" s="4"/>
      <c r="AL139" s="4"/>
      <c r="AM139" s="4"/>
      <c r="AN139" s="87"/>
      <c r="AO139" s="87"/>
      <c r="AP139" s="87"/>
      <c r="AQ139" s="87"/>
      <c r="AR139" s="87"/>
      <c r="AS139" s="87"/>
      <c r="AT139" s="87"/>
      <c r="AU139" s="87"/>
      <c r="AV139" s="87"/>
      <c r="AW139" s="87"/>
      <c r="AX139" s="87"/>
      <c r="AY139" s="87"/>
      <c r="AZ139" s="87"/>
      <c r="BA139" s="87"/>
      <c r="BB139" s="87"/>
      <c r="BC139" s="87"/>
      <c r="BD139" s="87"/>
      <c r="BE139" s="87"/>
      <c r="BF139" s="90"/>
      <c r="BG139" s="90"/>
      <c r="BH139" s="84"/>
    </row>
    <row r="140" spans="22:60">
      <c r="V140" s="724"/>
      <c r="Y140" s="724"/>
      <c r="Z140" s="4"/>
      <c r="AA140" s="4"/>
      <c r="AB140" s="4"/>
      <c r="AC140" s="4"/>
      <c r="AD140" s="4"/>
      <c r="AE140" s="4"/>
      <c r="AF140" s="4"/>
      <c r="AG140" s="4"/>
      <c r="AH140" s="4"/>
      <c r="AI140" s="4"/>
      <c r="AJ140" s="4"/>
      <c r="AK140" s="4"/>
      <c r="AL140" s="4"/>
      <c r="AM140" s="4"/>
      <c r="AN140" s="87"/>
      <c r="AO140" s="87"/>
      <c r="AP140" s="87"/>
      <c r="AQ140" s="87"/>
      <c r="AR140" s="87"/>
      <c r="AS140" s="87"/>
      <c r="AT140" s="87"/>
      <c r="AU140" s="87"/>
      <c r="AV140" s="87"/>
      <c r="AW140" s="87"/>
      <c r="AX140" s="87"/>
      <c r="AY140" s="87"/>
      <c r="AZ140" s="87"/>
      <c r="BA140" s="87"/>
      <c r="BB140" s="87"/>
      <c r="BC140" s="87"/>
      <c r="BD140" s="87"/>
      <c r="BE140" s="87"/>
      <c r="BF140" s="90"/>
      <c r="BG140" s="90"/>
      <c r="BH140" s="84"/>
    </row>
    <row r="141" spans="22:60">
      <c r="V141" s="724"/>
      <c r="Y141" s="724"/>
      <c r="Z141" s="4"/>
      <c r="AA141" s="4"/>
      <c r="AB141" s="4"/>
      <c r="AC141" s="4"/>
      <c r="AD141" s="4"/>
      <c r="AE141" s="4"/>
      <c r="AF141" s="4"/>
      <c r="AG141" s="4"/>
      <c r="AH141" s="4"/>
      <c r="AI141" s="4"/>
      <c r="AJ141" s="4"/>
      <c r="AK141" s="4"/>
      <c r="AL141" s="4"/>
      <c r="AM141" s="4"/>
      <c r="AN141" s="87"/>
      <c r="AO141" s="87"/>
      <c r="AP141" s="87"/>
      <c r="AQ141" s="87"/>
      <c r="AR141" s="87"/>
      <c r="AS141" s="87"/>
      <c r="AT141" s="87"/>
      <c r="AU141" s="87"/>
      <c r="AV141" s="87"/>
      <c r="AW141" s="87"/>
      <c r="AX141" s="87"/>
      <c r="AY141" s="87"/>
      <c r="AZ141" s="87"/>
      <c r="BA141" s="87"/>
      <c r="BB141" s="87"/>
      <c r="BC141" s="87"/>
      <c r="BD141" s="87"/>
      <c r="BE141" s="87"/>
      <c r="BF141" s="90"/>
      <c r="BG141" s="90"/>
      <c r="BH141" s="84"/>
    </row>
    <row r="142" spans="22:60">
      <c r="V142" s="724"/>
      <c r="Y142" s="724"/>
      <c r="Z142" s="4"/>
      <c r="AA142" s="4"/>
      <c r="AB142" s="4"/>
      <c r="AC142" s="4"/>
      <c r="AD142" s="4"/>
      <c r="AE142" s="4"/>
      <c r="AF142" s="4"/>
      <c r="AG142" s="4"/>
      <c r="AH142" s="4"/>
      <c r="AI142" s="4"/>
      <c r="AJ142" s="4"/>
      <c r="AK142" s="4"/>
      <c r="AL142" s="4"/>
      <c r="AM142" s="4"/>
      <c r="AN142" s="87"/>
      <c r="AO142" s="87"/>
      <c r="AP142" s="87"/>
      <c r="AQ142" s="87"/>
      <c r="AR142" s="87"/>
      <c r="AS142" s="87"/>
      <c r="AT142" s="87"/>
      <c r="AU142" s="87"/>
      <c r="AV142" s="87"/>
      <c r="AW142" s="87"/>
      <c r="AX142" s="87"/>
      <c r="AY142" s="87"/>
      <c r="AZ142" s="87"/>
      <c r="BA142" s="87"/>
      <c r="BB142" s="87"/>
      <c r="BC142" s="87"/>
      <c r="BD142" s="87"/>
      <c r="BE142" s="87"/>
      <c r="BF142" s="90"/>
      <c r="BG142" s="90"/>
      <c r="BH142" s="84"/>
    </row>
    <row r="143" spans="22:60">
      <c r="V143" s="724"/>
      <c r="Y143" s="724"/>
      <c r="Z143" s="4"/>
      <c r="AA143" s="4"/>
      <c r="AB143" s="4"/>
      <c r="AC143" s="4"/>
      <c r="AD143" s="4"/>
      <c r="AE143" s="4"/>
      <c r="AF143" s="4"/>
      <c r="AG143" s="4"/>
      <c r="AH143" s="4"/>
      <c r="AI143" s="4"/>
      <c r="AJ143" s="4"/>
      <c r="AK143" s="4"/>
      <c r="AL143" s="4"/>
      <c r="AM143" s="4"/>
      <c r="AN143" s="87"/>
      <c r="AO143" s="87"/>
      <c r="AP143" s="87"/>
      <c r="AQ143" s="87"/>
      <c r="AR143" s="87"/>
      <c r="AS143" s="87"/>
      <c r="AT143" s="87"/>
      <c r="AU143" s="87"/>
      <c r="AV143" s="87"/>
      <c r="AW143" s="87"/>
      <c r="AX143" s="87"/>
      <c r="AY143" s="87"/>
      <c r="AZ143" s="87"/>
      <c r="BA143" s="87"/>
      <c r="BB143" s="87"/>
      <c r="BC143" s="87"/>
      <c r="BD143" s="87"/>
      <c r="BE143" s="87"/>
      <c r="BF143" s="90"/>
      <c r="BG143" s="90"/>
      <c r="BH143" s="84"/>
    </row>
    <row r="144" spans="22:60">
      <c r="V144" s="724"/>
      <c r="Y144" s="724"/>
      <c r="Z144" s="4"/>
      <c r="AA144" s="4"/>
      <c r="AB144" s="4"/>
      <c r="AC144" s="4"/>
      <c r="AD144" s="4"/>
      <c r="AE144" s="4"/>
      <c r="AF144" s="4"/>
      <c r="AG144" s="4"/>
      <c r="AH144" s="4"/>
      <c r="AI144" s="4"/>
      <c r="AJ144" s="4"/>
      <c r="AK144" s="4"/>
      <c r="AL144" s="4"/>
      <c r="AM144" s="4"/>
      <c r="AN144" s="87"/>
      <c r="AO144" s="87"/>
      <c r="AP144" s="87"/>
      <c r="AQ144" s="87"/>
      <c r="AR144" s="87"/>
      <c r="AS144" s="87"/>
      <c r="AT144" s="87"/>
      <c r="AU144" s="87"/>
      <c r="AV144" s="87"/>
      <c r="AW144" s="87"/>
      <c r="AX144" s="87"/>
      <c r="AY144" s="87"/>
      <c r="AZ144" s="87"/>
      <c r="BA144" s="87"/>
      <c r="BB144" s="87"/>
      <c r="BC144" s="87"/>
      <c r="BD144" s="87"/>
      <c r="BE144" s="87"/>
      <c r="BF144" s="90"/>
      <c r="BG144" s="90"/>
      <c r="BH144" s="84"/>
    </row>
    <row r="145" spans="22:60">
      <c r="V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row>
    <row r="146" spans="22:60">
      <c r="V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row>
  </sheetData>
  <mergeCells count="2">
    <mergeCell ref="U1:V1"/>
    <mergeCell ref="X1:Y1"/>
  </mergeCells>
  <phoneticPr fontId="9"/>
  <pageMargins left="0.78740157480314965" right="0.78740157480314965" top="0.98425196850393704" bottom="0.98425196850393704" header="0.51181102362204722" footer="0.51181102362204722"/>
  <pageSetup paperSize="9" scale="28"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0">
    <pageSetUpPr fitToPage="1"/>
  </sheetPr>
  <dimension ref="A1:BL201"/>
  <sheetViews>
    <sheetView topLeftCell="T1" zoomScale="80" zoomScaleNormal="80" workbookViewId="0">
      <pane xSplit="3" ySplit="4" topLeftCell="BB5" activePane="bottomRight" state="frozen"/>
      <selection activeCell="T1" sqref="T1"/>
      <selection pane="topRight" activeCell="W1" sqref="W1"/>
      <selection pane="bottomLeft" activeCell="T5" sqref="T5"/>
      <selection pane="bottomRight" activeCell="BS1" sqref="BS1"/>
    </sheetView>
  </sheetViews>
  <sheetFormatPr defaultColWidth="9.625" defaultRowHeight="14.25"/>
  <cols>
    <col min="1" max="1" width="1.625" style="203" customWidth="1"/>
    <col min="2" max="19" width="1.625" style="1" hidden="1" customWidth="1"/>
    <col min="20" max="21" width="1.625" style="1" customWidth="1"/>
    <col min="22" max="22" width="40" style="1" customWidth="1"/>
    <col min="23" max="23" width="1.625" style="203" customWidth="1"/>
    <col min="24" max="24" width="1.625" style="1" customWidth="1"/>
    <col min="25" max="25" width="41" style="1" customWidth="1"/>
    <col min="26" max="26" width="10.625" style="1" hidden="1" customWidth="1"/>
    <col min="27" max="53" width="8.875" style="1" customWidth="1"/>
    <col min="54" max="54" width="9" style="1" customWidth="1"/>
    <col min="55" max="57" width="9" style="1" hidden="1" customWidth="1"/>
    <col min="58" max="58" width="3.5" style="203" customWidth="1"/>
    <col min="59" max="59" width="8.375" style="1" customWidth="1"/>
    <col min="60" max="16384" width="9.625" style="1"/>
  </cols>
  <sheetData>
    <row r="1" spans="1:64" ht="52.5" customHeight="1">
      <c r="U1" s="1942" t="s">
        <v>1174</v>
      </c>
      <c r="V1" s="1942"/>
      <c r="X1" s="1942" t="s">
        <v>1052</v>
      </c>
      <c r="Y1" s="1942"/>
    </row>
    <row r="2" spans="1:64" ht="14.25" customHeight="1">
      <c r="U2" s="1557" t="str">
        <f>'0.Contents'!$C2</f>
        <v>＜確報値＞</v>
      </c>
      <c r="X2" s="84"/>
      <c r="Z2" s="876"/>
      <c r="AH2" s="84"/>
    </row>
    <row r="3" spans="1:64" ht="18.75">
      <c r="U3" s="206" t="s">
        <v>1289</v>
      </c>
      <c r="X3" s="9" t="s">
        <v>1053</v>
      </c>
    </row>
    <row r="4" spans="1:64">
      <c r="U4" s="913"/>
      <c r="V4" s="914"/>
      <c r="X4" s="913"/>
      <c r="Y4" s="914"/>
      <c r="Z4" s="218"/>
      <c r="AA4" s="118">
        <v>1990</v>
      </c>
      <c r="AB4" s="118">
        <f>AA4+1</f>
        <v>1991</v>
      </c>
      <c r="AC4" s="118">
        <f>AB4+1</f>
        <v>1992</v>
      </c>
      <c r="AD4" s="118">
        <f>AC4+1</f>
        <v>1993</v>
      </c>
      <c r="AE4" s="118">
        <f>AD4+1</f>
        <v>1994</v>
      </c>
      <c r="AF4" s="118">
        <f>AE4+1</f>
        <v>1995</v>
      </c>
      <c r="AG4" s="118">
        <f t="shared" ref="AG4:BE4" si="0">AF4+1</f>
        <v>1996</v>
      </c>
      <c r="AH4" s="118">
        <f t="shared" si="0"/>
        <v>1997</v>
      </c>
      <c r="AI4" s="118">
        <f t="shared" si="0"/>
        <v>1998</v>
      </c>
      <c r="AJ4" s="118">
        <f t="shared" si="0"/>
        <v>1999</v>
      </c>
      <c r="AK4" s="118">
        <f t="shared" si="0"/>
        <v>2000</v>
      </c>
      <c r="AL4" s="118">
        <f t="shared" si="0"/>
        <v>2001</v>
      </c>
      <c r="AM4" s="118">
        <f t="shared" si="0"/>
        <v>2002</v>
      </c>
      <c r="AN4" s="118">
        <f t="shared" si="0"/>
        <v>2003</v>
      </c>
      <c r="AO4" s="118">
        <f t="shared" si="0"/>
        <v>2004</v>
      </c>
      <c r="AP4" s="118">
        <f t="shared" si="0"/>
        <v>2005</v>
      </c>
      <c r="AQ4" s="118">
        <f>AP4+1</f>
        <v>2006</v>
      </c>
      <c r="AR4" s="118">
        <f>AQ4+1</f>
        <v>2007</v>
      </c>
      <c r="AS4" s="118">
        <f>AR4+1</f>
        <v>2008</v>
      </c>
      <c r="AT4" s="10">
        <f t="shared" si="0"/>
        <v>2009</v>
      </c>
      <c r="AU4" s="10">
        <f t="shared" si="0"/>
        <v>2010</v>
      </c>
      <c r="AV4" s="10">
        <f t="shared" si="0"/>
        <v>2011</v>
      </c>
      <c r="AW4" s="10">
        <f t="shared" si="0"/>
        <v>2012</v>
      </c>
      <c r="AX4" s="10">
        <f t="shared" si="0"/>
        <v>2013</v>
      </c>
      <c r="AY4" s="10">
        <f t="shared" si="0"/>
        <v>2014</v>
      </c>
      <c r="AZ4" s="10">
        <f t="shared" si="0"/>
        <v>2015</v>
      </c>
      <c r="BA4" s="10">
        <f t="shared" si="0"/>
        <v>2016</v>
      </c>
      <c r="BB4" s="10">
        <f t="shared" si="0"/>
        <v>2017</v>
      </c>
      <c r="BC4" s="10">
        <f t="shared" si="0"/>
        <v>2018</v>
      </c>
      <c r="BD4" s="10">
        <f t="shared" si="0"/>
        <v>2019</v>
      </c>
      <c r="BE4" s="10">
        <f t="shared" si="0"/>
        <v>2020</v>
      </c>
      <c r="BF4" s="1592"/>
    </row>
    <row r="5" spans="1:64" ht="17.100000000000001" customHeight="1">
      <c r="U5" s="842" t="s">
        <v>19</v>
      </c>
      <c r="V5" s="801"/>
      <c r="X5" s="842" t="s">
        <v>19</v>
      </c>
      <c r="Y5" s="801"/>
      <c r="Z5" s="111"/>
      <c r="AA5" s="111">
        <f t="shared" ref="AA5:BE5" si="1">SUM(AA6:AA15)</f>
        <v>15932.309861006501</v>
      </c>
      <c r="AB5" s="111">
        <f t="shared" si="1"/>
        <v>17349.612944863187</v>
      </c>
      <c r="AC5" s="111">
        <f t="shared" si="1"/>
        <v>17767.22403564693</v>
      </c>
      <c r="AD5" s="111">
        <f t="shared" si="1"/>
        <v>18129.158284890007</v>
      </c>
      <c r="AE5" s="111">
        <f t="shared" si="1"/>
        <v>21051.895213035114</v>
      </c>
      <c r="AF5" s="111">
        <f t="shared" si="1"/>
        <v>25213.191034391046</v>
      </c>
      <c r="AG5" s="111">
        <f t="shared" si="1"/>
        <v>24598.107256849216</v>
      </c>
      <c r="AH5" s="111">
        <f t="shared" si="1"/>
        <v>24436.792431397134</v>
      </c>
      <c r="AI5" s="111">
        <f t="shared" si="1"/>
        <v>23742.10250018337</v>
      </c>
      <c r="AJ5" s="111">
        <f t="shared" si="1"/>
        <v>24368.275903524489</v>
      </c>
      <c r="AK5" s="111">
        <f t="shared" si="1"/>
        <v>22851.99810707966</v>
      </c>
      <c r="AL5" s="111">
        <f t="shared" si="1"/>
        <v>19462.521407101936</v>
      </c>
      <c r="AM5" s="111">
        <f t="shared" si="1"/>
        <v>16236.391797572243</v>
      </c>
      <c r="AN5" s="111">
        <f t="shared" si="1"/>
        <v>16229.258623473816</v>
      </c>
      <c r="AO5" s="111">
        <f t="shared" si="1"/>
        <v>12422.56420655633</v>
      </c>
      <c r="AP5" s="111">
        <f t="shared" si="1"/>
        <v>12784.022032514813</v>
      </c>
      <c r="AQ5" s="111">
        <f t="shared" si="1"/>
        <v>14630.088728013057</v>
      </c>
      <c r="AR5" s="111">
        <f t="shared" si="1"/>
        <v>16713.161241445694</v>
      </c>
      <c r="AS5" s="111">
        <f t="shared" si="1"/>
        <v>19293.643333906057</v>
      </c>
      <c r="AT5" s="111">
        <f t="shared" si="1"/>
        <v>20934.628505037472</v>
      </c>
      <c r="AU5" s="111">
        <f t="shared" si="1"/>
        <v>23315.838765334189</v>
      </c>
      <c r="AV5" s="111">
        <f t="shared" si="1"/>
        <v>26105.620317760338</v>
      </c>
      <c r="AW5" s="111">
        <f t="shared" si="1"/>
        <v>29361.505502609543</v>
      </c>
      <c r="AX5" s="111">
        <f t="shared" si="1"/>
        <v>32104.656806894563</v>
      </c>
      <c r="AY5" s="111">
        <f t="shared" si="1"/>
        <v>35784.26765876534</v>
      </c>
      <c r="AZ5" s="111">
        <f t="shared" si="1"/>
        <v>39260.611167515104</v>
      </c>
      <c r="BA5" s="111">
        <f t="shared" si="1"/>
        <v>42572.592556459131</v>
      </c>
      <c r="BB5" s="111">
        <f t="shared" si="1"/>
        <v>44885.373758172602</v>
      </c>
      <c r="BC5" s="111">
        <f t="shared" si="1"/>
        <v>0</v>
      </c>
      <c r="BD5" s="111">
        <f t="shared" si="1"/>
        <v>0</v>
      </c>
      <c r="BE5" s="111">
        <f t="shared" si="1"/>
        <v>0</v>
      </c>
      <c r="BF5" s="459"/>
      <c r="BK5" s="99"/>
      <c r="BL5" s="99"/>
    </row>
    <row r="6" spans="1:64" ht="17.100000000000001" customHeight="1">
      <c r="U6" s="915"/>
      <c r="V6" s="716" t="s">
        <v>329</v>
      </c>
      <c r="X6" s="915"/>
      <c r="Y6" s="714" t="s">
        <v>870</v>
      </c>
      <c r="Z6" s="11"/>
      <c r="AA6" s="304" t="s">
        <v>1425</v>
      </c>
      <c r="AB6" s="304" t="s">
        <v>1425</v>
      </c>
      <c r="AC6" s="395">
        <v>4.2071468001304044</v>
      </c>
      <c r="AD6" s="395">
        <v>72.154856319064464</v>
      </c>
      <c r="AE6" s="304">
        <v>372.24153946373633</v>
      </c>
      <c r="AF6" s="304">
        <v>925.29522674512759</v>
      </c>
      <c r="AG6" s="304">
        <v>1328.8600612744031</v>
      </c>
      <c r="AH6" s="304">
        <v>1743.0699949612731</v>
      </c>
      <c r="AI6" s="304">
        <v>2126.6662133033733</v>
      </c>
      <c r="AJ6" s="304">
        <v>2518.6843756296112</v>
      </c>
      <c r="AK6" s="304">
        <v>2976.9615623159502</v>
      </c>
      <c r="AL6" s="304">
        <v>3588.1064932481709</v>
      </c>
      <c r="AM6" s="304">
        <v>4455.514846650758</v>
      </c>
      <c r="AN6" s="304">
        <v>5574.0361489084735</v>
      </c>
      <c r="AO6" s="304">
        <v>7080.975602208001</v>
      </c>
      <c r="AP6" s="304">
        <v>8875.8669161415401</v>
      </c>
      <c r="AQ6" s="304">
        <v>10853.650448275675</v>
      </c>
      <c r="AR6" s="304">
        <v>13468.245583087995</v>
      </c>
      <c r="AS6" s="304">
        <v>15685.514504675022</v>
      </c>
      <c r="AT6" s="304">
        <v>17998.426908103909</v>
      </c>
      <c r="AU6" s="304">
        <v>20482.756168754971</v>
      </c>
      <c r="AV6" s="304">
        <v>23139.624972904072</v>
      </c>
      <c r="AW6" s="304">
        <v>26353.586338028101</v>
      </c>
      <c r="AX6" s="304">
        <v>29008.257155197414</v>
      </c>
      <c r="AY6" s="304">
        <v>32535.836379564382</v>
      </c>
      <c r="AZ6" s="304">
        <v>35873.24756134257</v>
      </c>
      <c r="BA6" s="304">
        <v>38902.633429106652</v>
      </c>
      <c r="BB6" s="304">
        <v>41098.296415242272</v>
      </c>
      <c r="BC6" s="304" t="s">
        <v>1425</v>
      </c>
      <c r="BD6" s="304" t="s">
        <v>1425</v>
      </c>
      <c r="BE6" s="304" t="s">
        <v>1425</v>
      </c>
      <c r="BF6" s="459"/>
      <c r="BG6" s="389"/>
    </row>
    <row r="7" spans="1:64" ht="17.100000000000001" customHeight="1">
      <c r="U7" s="915"/>
      <c r="V7" s="916" t="s">
        <v>1054</v>
      </c>
      <c r="X7" s="915"/>
      <c r="Y7" s="916" t="s">
        <v>871</v>
      </c>
      <c r="Z7" s="11"/>
      <c r="AA7" s="395">
        <v>1.3419351351351352</v>
      </c>
      <c r="AB7" s="304" t="s">
        <v>1425</v>
      </c>
      <c r="AC7" s="395">
        <v>40.25805405405405</v>
      </c>
      <c r="AD7" s="304">
        <v>261.67735135135138</v>
      </c>
      <c r="AE7" s="304">
        <v>449.54827027027022</v>
      </c>
      <c r="AF7" s="304">
        <v>496.51599999999996</v>
      </c>
      <c r="AG7" s="304">
        <v>452.06200000000001</v>
      </c>
      <c r="AH7" s="304">
        <v>468.10599999999999</v>
      </c>
      <c r="AI7" s="304">
        <v>450.45</v>
      </c>
      <c r="AJ7" s="304">
        <v>454.74</v>
      </c>
      <c r="AK7" s="304">
        <v>484.34100000000001</v>
      </c>
      <c r="AL7" s="304">
        <v>451.47244999999998</v>
      </c>
      <c r="AM7" s="304">
        <v>491.06914999999998</v>
      </c>
      <c r="AN7" s="304">
        <v>729.74556816688573</v>
      </c>
      <c r="AO7" s="304">
        <v>901.00467355453361</v>
      </c>
      <c r="AP7" s="304">
        <v>937.48331743758206</v>
      </c>
      <c r="AQ7" s="304">
        <v>1194.4903293035479</v>
      </c>
      <c r="AR7" s="304">
        <v>1429.1351242904072</v>
      </c>
      <c r="AS7" s="304">
        <v>1509.560115</v>
      </c>
      <c r="AT7" s="304">
        <v>1608.1659916666667</v>
      </c>
      <c r="AU7" s="304">
        <v>1748.8716516666666</v>
      </c>
      <c r="AV7" s="304">
        <v>1923.4105016666665</v>
      </c>
      <c r="AW7" s="304">
        <v>2080.8298016666663</v>
      </c>
      <c r="AX7" s="304">
        <v>2229.3050616666665</v>
      </c>
      <c r="AY7" s="304">
        <v>2372.9536916666666</v>
      </c>
      <c r="AZ7" s="304">
        <v>2483.7985216666666</v>
      </c>
      <c r="BA7" s="304">
        <v>2650.9808916666666</v>
      </c>
      <c r="BB7" s="304">
        <v>2801.3866616666664</v>
      </c>
      <c r="BC7" s="304" t="s">
        <v>1425</v>
      </c>
      <c r="BD7" s="304" t="s">
        <v>1425</v>
      </c>
      <c r="BE7" s="304" t="s">
        <v>1425</v>
      </c>
      <c r="BF7" s="459"/>
      <c r="BG7" s="389"/>
      <c r="BJ7" s="99"/>
    </row>
    <row r="8" spans="1:64" ht="17.100000000000001" customHeight="1">
      <c r="U8" s="915"/>
      <c r="V8" s="714" t="s">
        <v>330</v>
      </c>
      <c r="X8" s="915"/>
      <c r="Y8" s="714" t="s">
        <v>872</v>
      </c>
      <c r="Z8" s="14"/>
      <c r="AA8" s="304" t="s">
        <v>1425</v>
      </c>
      <c r="AB8" s="304" t="s">
        <v>1425</v>
      </c>
      <c r="AC8" s="395">
        <v>75.36486486486487</v>
      </c>
      <c r="AD8" s="304">
        <v>565.23648648648646</v>
      </c>
      <c r="AE8" s="304">
        <v>1061.8716216216214</v>
      </c>
      <c r="AF8" s="304">
        <v>1501.5</v>
      </c>
      <c r="AG8" s="304">
        <v>2291.5749999999998</v>
      </c>
      <c r="AH8" s="304">
        <v>2912.2664999999997</v>
      </c>
      <c r="AI8" s="304">
        <v>3147.8589999999995</v>
      </c>
      <c r="AJ8" s="304">
        <v>3091.3739999999998</v>
      </c>
      <c r="AK8" s="304">
        <v>3117.2955999999995</v>
      </c>
      <c r="AL8" s="304">
        <v>2949.8002000000001</v>
      </c>
      <c r="AM8" s="304">
        <v>2947.1528000000003</v>
      </c>
      <c r="AN8" s="304">
        <v>2834.6333000000004</v>
      </c>
      <c r="AO8" s="304">
        <v>2340.8935750000005</v>
      </c>
      <c r="AP8" s="304">
        <v>1695.1602550000002</v>
      </c>
      <c r="AQ8" s="304">
        <v>1123.3967709999999</v>
      </c>
      <c r="AR8" s="304">
        <v>894.51559799999995</v>
      </c>
      <c r="AS8" s="304">
        <v>930.81102200000009</v>
      </c>
      <c r="AT8" s="304">
        <v>844.67084499999999</v>
      </c>
      <c r="AU8" s="304">
        <v>666.49119000000007</v>
      </c>
      <c r="AV8" s="304">
        <v>634.08537999999999</v>
      </c>
      <c r="AW8" s="304">
        <v>560.94649800000002</v>
      </c>
      <c r="AX8" s="304">
        <v>489.36158799999998</v>
      </c>
      <c r="AY8" s="304">
        <v>503.41781799999995</v>
      </c>
      <c r="AZ8" s="304">
        <v>540.04452299999991</v>
      </c>
      <c r="BA8" s="304">
        <v>587.06930499999999</v>
      </c>
      <c r="BB8" s="304">
        <v>600.22530000000006</v>
      </c>
      <c r="BC8" s="304" t="s">
        <v>1425</v>
      </c>
      <c r="BD8" s="304" t="s">
        <v>1425</v>
      </c>
      <c r="BE8" s="304" t="s">
        <v>1425</v>
      </c>
      <c r="BF8" s="459"/>
      <c r="BG8" s="390"/>
      <c r="BJ8" s="99"/>
    </row>
    <row r="9" spans="1:64" ht="17.100000000000001" customHeight="1">
      <c r="U9" s="915"/>
      <c r="V9" s="858" t="s">
        <v>332</v>
      </c>
      <c r="X9" s="915"/>
      <c r="Y9" s="714" t="s">
        <v>874</v>
      </c>
      <c r="Z9" s="14"/>
      <c r="AA9" s="251">
        <v>0.73139221483304717</v>
      </c>
      <c r="AB9" s="304" t="s">
        <v>1425</v>
      </c>
      <c r="AC9" s="395">
        <v>21.941766444991416</v>
      </c>
      <c r="AD9" s="304">
        <v>142.62148189244417</v>
      </c>
      <c r="AE9" s="304">
        <v>245.01639196907078</v>
      </c>
      <c r="AF9" s="304">
        <v>270.61511948822744</v>
      </c>
      <c r="AG9" s="304">
        <v>264.10495987570835</v>
      </c>
      <c r="AH9" s="304">
        <v>294.4565908327267</v>
      </c>
      <c r="AI9" s="304">
        <v>272.04461910244851</v>
      </c>
      <c r="AJ9" s="304">
        <v>273.31824752772332</v>
      </c>
      <c r="AK9" s="304">
        <v>282.71458393162396</v>
      </c>
      <c r="AL9" s="304">
        <v>219.92074504843313</v>
      </c>
      <c r="AM9" s="304">
        <v>213.48964371045017</v>
      </c>
      <c r="AN9" s="304">
        <v>206.32061957507008</v>
      </c>
      <c r="AO9" s="304">
        <v>232.77072347963076</v>
      </c>
      <c r="AP9" s="304">
        <v>223.97577971716925</v>
      </c>
      <c r="AQ9" s="304">
        <v>242.72335247993681</v>
      </c>
      <c r="AR9" s="304">
        <v>262.77787342971925</v>
      </c>
      <c r="AS9" s="304">
        <v>234.20692864183877</v>
      </c>
      <c r="AT9" s="304">
        <v>149.81006359248079</v>
      </c>
      <c r="AU9" s="304">
        <v>164.92711200055876</v>
      </c>
      <c r="AV9" s="304">
        <v>142.19160538011073</v>
      </c>
      <c r="AW9" s="304">
        <v>121.62745052291997</v>
      </c>
      <c r="AX9" s="304">
        <v>109.24075921440111</v>
      </c>
      <c r="AY9" s="304">
        <v>112.89397430008549</v>
      </c>
      <c r="AZ9" s="304">
        <v>113.0815577772003</v>
      </c>
      <c r="BA9" s="304">
        <v>117.33322989930085</v>
      </c>
      <c r="BB9" s="304">
        <v>123.12696329684331</v>
      </c>
      <c r="BC9" s="304" t="s">
        <v>1425</v>
      </c>
      <c r="BD9" s="304" t="s">
        <v>1425</v>
      </c>
      <c r="BE9" s="304" t="s">
        <v>1425</v>
      </c>
      <c r="BF9" s="459"/>
      <c r="BG9" s="389"/>
      <c r="BJ9" s="99"/>
    </row>
    <row r="10" spans="1:64" ht="17.100000000000001" customHeight="1">
      <c r="U10" s="915"/>
      <c r="V10" s="1849" t="s">
        <v>1380</v>
      </c>
      <c r="X10" s="915"/>
      <c r="Y10" s="916" t="s">
        <v>875</v>
      </c>
      <c r="Z10" s="14"/>
      <c r="AA10" s="304" t="s">
        <v>1425</v>
      </c>
      <c r="AB10" s="304" t="s">
        <v>1425</v>
      </c>
      <c r="AC10" s="304" t="s">
        <v>1425</v>
      </c>
      <c r="AD10" s="304" t="s">
        <v>1425</v>
      </c>
      <c r="AE10" s="304" t="s">
        <v>1425</v>
      </c>
      <c r="AF10" s="304" t="s">
        <v>1425</v>
      </c>
      <c r="AG10" s="304" t="s">
        <v>1425</v>
      </c>
      <c r="AH10" s="304" t="s">
        <v>1425</v>
      </c>
      <c r="AI10" s="304" t="s">
        <v>1425</v>
      </c>
      <c r="AJ10" s="304" t="s">
        <v>1425</v>
      </c>
      <c r="AK10" s="304" t="s">
        <v>1425</v>
      </c>
      <c r="AL10" s="304" t="s">
        <v>1425</v>
      </c>
      <c r="AM10" s="304" t="s">
        <v>1425</v>
      </c>
      <c r="AN10" s="395">
        <v>2.3499127259547721</v>
      </c>
      <c r="AO10" s="395">
        <v>4.3259757000531023</v>
      </c>
      <c r="AP10" s="395">
        <v>5.7679676000708051</v>
      </c>
      <c r="AQ10" s="395">
        <v>7.9576590038013881</v>
      </c>
      <c r="AR10" s="395">
        <v>15.701689577970525</v>
      </c>
      <c r="AS10" s="395">
        <v>22.911649078059032</v>
      </c>
      <c r="AT10" s="395">
        <v>39.094002622702121</v>
      </c>
      <c r="AU10" s="395">
        <v>60.136402941478941</v>
      </c>
      <c r="AV10" s="395">
        <v>85.985442926981449</v>
      </c>
      <c r="AW10" s="395">
        <v>93.976419721348321</v>
      </c>
      <c r="AX10" s="304">
        <v>108.59655415757575</v>
      </c>
      <c r="AY10" s="304">
        <v>122.3130462076923</v>
      </c>
      <c r="AZ10" s="304">
        <v>125.68869214205608</v>
      </c>
      <c r="BA10" s="304">
        <v>129.64630499999998</v>
      </c>
      <c r="BB10" s="304">
        <v>115.84106259310344</v>
      </c>
      <c r="BC10" s="304" t="s">
        <v>1425</v>
      </c>
      <c r="BD10" s="304" t="s">
        <v>1425</v>
      </c>
      <c r="BE10" s="304" t="s">
        <v>1425</v>
      </c>
      <c r="BF10" s="459"/>
      <c r="BG10" s="389"/>
      <c r="BJ10" s="99"/>
      <c r="BK10" s="99"/>
    </row>
    <row r="11" spans="1:64" ht="17.100000000000001" customHeight="1">
      <c r="A11" s="461"/>
      <c r="U11" s="915"/>
      <c r="V11" s="714" t="s">
        <v>331</v>
      </c>
      <c r="X11" s="915"/>
      <c r="Y11" s="714" t="s">
        <v>873</v>
      </c>
      <c r="Z11" s="11"/>
      <c r="AA11" s="395">
        <v>1.5108061842099747</v>
      </c>
      <c r="AB11" s="304" t="s">
        <v>1425</v>
      </c>
      <c r="AC11" s="395">
        <v>45.324185526299246</v>
      </c>
      <c r="AD11" s="304">
        <v>294.60720592094515</v>
      </c>
      <c r="AE11" s="304">
        <v>506.12007171034162</v>
      </c>
      <c r="AF11" s="304">
        <v>558.99828815769069</v>
      </c>
      <c r="AG11" s="304">
        <v>532.59626158890399</v>
      </c>
      <c r="AH11" s="304">
        <v>428.58755931152115</v>
      </c>
      <c r="AI11" s="304">
        <v>308.07671766165294</v>
      </c>
      <c r="AJ11" s="304">
        <v>188.64228618390447</v>
      </c>
      <c r="AK11" s="304">
        <v>296.21856583966508</v>
      </c>
      <c r="AL11" s="304">
        <v>436.30568618390453</v>
      </c>
      <c r="AM11" s="304">
        <v>410.4739861839044</v>
      </c>
      <c r="AN11" s="304">
        <v>520.338639928671</v>
      </c>
      <c r="AO11" s="304">
        <v>564.94742226701817</v>
      </c>
      <c r="AP11" s="304">
        <v>449.37063436191647</v>
      </c>
      <c r="AQ11" s="304">
        <v>366.55998714529392</v>
      </c>
      <c r="AR11" s="304">
        <v>356.72709827880294</v>
      </c>
      <c r="AS11" s="304">
        <v>306.47826027291057</v>
      </c>
      <c r="AT11" s="304">
        <v>233.75886027291054</v>
      </c>
      <c r="AU11" s="304">
        <v>128.06176027291053</v>
      </c>
      <c r="AV11" s="304">
        <v>151.34906027291052</v>
      </c>
      <c r="AW11" s="304">
        <v>120.47619377291053</v>
      </c>
      <c r="AX11" s="304">
        <v>131.15786027291054</v>
      </c>
      <c r="AY11" s="304">
        <v>100.56856027291053</v>
      </c>
      <c r="AZ11" s="395">
        <v>82.982160272910534</v>
      </c>
      <c r="BA11" s="304">
        <v>148.65688527291056</v>
      </c>
      <c r="BB11" s="395">
        <v>94.953960272910521</v>
      </c>
      <c r="BC11" s="304" t="s">
        <v>1425</v>
      </c>
      <c r="BD11" s="304" t="s">
        <v>1425</v>
      </c>
      <c r="BE11" s="304" t="s">
        <v>1425</v>
      </c>
      <c r="BF11" s="459"/>
      <c r="BG11" s="389"/>
      <c r="BJ11" s="99"/>
    </row>
    <row r="12" spans="1:64" ht="17.100000000000001" customHeight="1">
      <c r="U12" s="915"/>
      <c r="V12" s="714" t="s">
        <v>333</v>
      </c>
      <c r="X12" s="915"/>
      <c r="Y12" s="714" t="s">
        <v>876</v>
      </c>
      <c r="Z12" s="11"/>
      <c r="AA12" s="11">
        <v>15928.725007472323</v>
      </c>
      <c r="AB12" s="11">
        <v>17349.612944863187</v>
      </c>
      <c r="AC12" s="11">
        <v>17580.106417956591</v>
      </c>
      <c r="AD12" s="11">
        <v>16792.720502919714</v>
      </c>
      <c r="AE12" s="11">
        <v>18416.856118000072</v>
      </c>
      <c r="AF12" s="11">
        <v>21460</v>
      </c>
      <c r="AG12" s="11">
        <v>19728.400000000001</v>
      </c>
      <c r="AH12" s="11">
        <v>18588.8</v>
      </c>
      <c r="AI12" s="11">
        <v>17434.400000000001</v>
      </c>
      <c r="AJ12" s="11">
        <v>17834</v>
      </c>
      <c r="AK12" s="11">
        <v>15688</v>
      </c>
      <c r="AL12" s="11">
        <v>11810.4</v>
      </c>
      <c r="AM12" s="11">
        <v>7710.8</v>
      </c>
      <c r="AN12" s="11">
        <v>6353.64</v>
      </c>
      <c r="AO12" s="11">
        <v>1287.5999999999999</v>
      </c>
      <c r="AP12" s="11">
        <v>586.08000000000004</v>
      </c>
      <c r="AQ12" s="11">
        <v>831.02</v>
      </c>
      <c r="AR12" s="11">
        <v>275.27999999999997</v>
      </c>
      <c r="AS12" s="11">
        <v>593.48</v>
      </c>
      <c r="AT12" s="3">
        <v>50.32</v>
      </c>
      <c r="AU12" s="3">
        <v>53.28</v>
      </c>
      <c r="AV12" s="3">
        <v>16.28</v>
      </c>
      <c r="AW12" s="3">
        <v>17.760000000000002</v>
      </c>
      <c r="AX12" s="3">
        <v>16.28</v>
      </c>
      <c r="AY12" s="3">
        <v>23.68</v>
      </c>
      <c r="AZ12" s="3">
        <v>29.6</v>
      </c>
      <c r="BA12" s="3">
        <v>23.68</v>
      </c>
      <c r="BB12" s="3">
        <v>38.479999999999997</v>
      </c>
      <c r="BC12" s="11" t="s">
        <v>1425</v>
      </c>
      <c r="BD12" s="11" t="s">
        <v>1425</v>
      </c>
      <c r="BE12" s="11" t="s">
        <v>1425</v>
      </c>
      <c r="BF12" s="459"/>
      <c r="BG12" s="389"/>
      <c r="BJ12" s="99"/>
    </row>
    <row r="13" spans="1:64" ht="17.100000000000001" customHeight="1">
      <c r="U13" s="915"/>
      <c r="V13" s="858" t="s">
        <v>334</v>
      </c>
      <c r="X13" s="915"/>
      <c r="Y13" s="714" t="s">
        <v>877</v>
      </c>
      <c r="Z13" s="234"/>
      <c r="AA13" s="304" t="s">
        <v>1425</v>
      </c>
      <c r="AB13" s="304" t="s">
        <v>1425</v>
      </c>
      <c r="AC13" s="304" t="s">
        <v>1425</v>
      </c>
      <c r="AD13" s="304" t="s">
        <v>1425</v>
      </c>
      <c r="AE13" s="304" t="s">
        <v>1425</v>
      </c>
      <c r="AF13" s="304" t="s">
        <v>1425</v>
      </c>
      <c r="AG13" s="251">
        <v>0.24523811019699462</v>
      </c>
      <c r="AH13" s="251">
        <v>0.66662629161488485</v>
      </c>
      <c r="AI13" s="395">
        <v>1.8120781158982342</v>
      </c>
      <c r="AJ13" s="395">
        <v>3.768746183249073</v>
      </c>
      <c r="AK13" s="395">
        <v>4.6286349924219445</v>
      </c>
      <c r="AL13" s="395">
        <v>5.3556606214299824</v>
      </c>
      <c r="AM13" s="395">
        <v>5.9854388671305658</v>
      </c>
      <c r="AN13" s="395">
        <v>6.5409426487584987</v>
      </c>
      <c r="AO13" s="395">
        <v>7.000749547092755</v>
      </c>
      <c r="AP13" s="395">
        <v>7.3389434565333334</v>
      </c>
      <c r="AQ13" s="395">
        <v>7.4607996847999996</v>
      </c>
      <c r="AR13" s="395">
        <v>7.7163717488000003</v>
      </c>
      <c r="AS13" s="395">
        <v>7.8470902575999997</v>
      </c>
      <c r="AT13" s="395">
        <v>8.0836087376000005</v>
      </c>
      <c r="AU13" s="395">
        <v>8.2935036976000003</v>
      </c>
      <c r="AV13" s="395">
        <v>8.4156612496000012</v>
      </c>
      <c r="AW13" s="395">
        <v>8.6271785776000005</v>
      </c>
      <c r="AX13" s="395">
        <v>8.8030119056</v>
      </c>
      <c r="AY13" s="395">
        <v>9.0575040336000008</v>
      </c>
      <c r="AZ13" s="395">
        <v>9.3781227055999992</v>
      </c>
      <c r="BA13" s="395">
        <v>9.514190769599999</v>
      </c>
      <c r="BB13" s="395">
        <v>9.724890049599999</v>
      </c>
      <c r="BC13" s="395" t="s">
        <v>1425</v>
      </c>
      <c r="BD13" s="395" t="s">
        <v>1425</v>
      </c>
      <c r="BE13" s="395" t="s">
        <v>1425</v>
      </c>
      <c r="BF13" s="1587"/>
      <c r="BG13" s="389"/>
      <c r="BJ13" s="99"/>
    </row>
    <row r="14" spans="1:64" ht="17.100000000000001" customHeight="1">
      <c r="U14" s="915"/>
      <c r="V14" s="714" t="s">
        <v>335</v>
      </c>
      <c r="X14" s="915"/>
      <c r="Y14" s="714" t="s">
        <v>879</v>
      </c>
      <c r="Z14" s="14"/>
      <c r="AA14" s="1757">
        <v>7.1999999999999994E-4</v>
      </c>
      <c r="AB14" s="251" t="s">
        <v>1425</v>
      </c>
      <c r="AC14" s="251">
        <v>2.1599999999999998E-2</v>
      </c>
      <c r="AD14" s="251">
        <v>0.1404</v>
      </c>
      <c r="AE14" s="251">
        <v>0.24119999999999997</v>
      </c>
      <c r="AF14" s="251">
        <v>0.26639999999999997</v>
      </c>
      <c r="AG14" s="251">
        <v>0.26373599999999997</v>
      </c>
      <c r="AH14" s="251">
        <v>0.83915999999999991</v>
      </c>
      <c r="AI14" s="251">
        <v>0.7938719999999998</v>
      </c>
      <c r="AJ14" s="395">
        <v>3.7482479999999994</v>
      </c>
      <c r="AK14" s="395">
        <v>1.8381599999999996</v>
      </c>
      <c r="AL14" s="395">
        <v>1.1601719999999995</v>
      </c>
      <c r="AM14" s="395">
        <v>1.9059321599999999</v>
      </c>
      <c r="AN14" s="395">
        <v>1.6534915199999995</v>
      </c>
      <c r="AO14" s="395">
        <v>3.0454847999999992</v>
      </c>
      <c r="AP14" s="395">
        <v>2.9782187999999992</v>
      </c>
      <c r="AQ14" s="395">
        <v>2.8293811199999999</v>
      </c>
      <c r="AR14" s="395">
        <v>3.0619030319999987</v>
      </c>
      <c r="AS14" s="395">
        <v>2.8337639806266082</v>
      </c>
      <c r="AT14" s="395">
        <v>2.2982250411935596</v>
      </c>
      <c r="AU14" s="395">
        <v>3.0209759999999988</v>
      </c>
      <c r="AV14" s="395">
        <v>3.2766933599999994</v>
      </c>
      <c r="AW14" s="395">
        <v>2.3886223199999996</v>
      </c>
      <c r="AX14" s="395">
        <v>2.3678164799999997</v>
      </c>
      <c r="AY14" s="395">
        <v>2.2596847199999992</v>
      </c>
      <c r="AZ14" s="395">
        <v>1.9320286080959999</v>
      </c>
      <c r="BA14" s="395">
        <v>1.9343197439999993</v>
      </c>
      <c r="BB14" s="395">
        <v>1.9085050511999997</v>
      </c>
      <c r="BC14" s="395" t="s">
        <v>1425</v>
      </c>
      <c r="BD14" s="395" t="s">
        <v>1425</v>
      </c>
      <c r="BE14" s="395" t="s">
        <v>1425</v>
      </c>
      <c r="BF14" s="1587"/>
      <c r="BG14" s="389"/>
      <c r="BJ14" s="99"/>
      <c r="BK14" s="99"/>
    </row>
    <row r="15" spans="1:64" ht="16.5" customHeight="1">
      <c r="U15" s="915"/>
      <c r="V15" s="1573" t="s">
        <v>1294</v>
      </c>
      <c r="X15" s="915"/>
      <c r="Y15" s="714" t="s">
        <v>880</v>
      </c>
      <c r="Z15" s="11"/>
      <c r="AA15" s="304" t="s">
        <v>1425</v>
      </c>
      <c r="AB15" s="304" t="s">
        <v>1425</v>
      </c>
      <c r="AC15" s="304" t="s">
        <v>1425</v>
      </c>
      <c r="AD15" s="304" t="s">
        <v>1425</v>
      </c>
      <c r="AE15" s="304" t="s">
        <v>1425</v>
      </c>
      <c r="AF15" s="304" t="s">
        <v>1425</v>
      </c>
      <c r="AG15" s="304" t="s">
        <v>1425</v>
      </c>
      <c r="AH15" s="304" t="s">
        <v>1425</v>
      </c>
      <c r="AI15" s="304" t="s">
        <v>1425</v>
      </c>
      <c r="AJ15" s="304" t="s">
        <v>1425</v>
      </c>
      <c r="AK15" s="304" t="s">
        <v>1425</v>
      </c>
      <c r="AL15" s="304" t="s">
        <v>1425</v>
      </c>
      <c r="AM15" s="304" t="s">
        <v>1425</v>
      </c>
      <c r="AN15" s="304" t="s">
        <v>1425</v>
      </c>
      <c r="AO15" s="304" t="s">
        <v>1425</v>
      </c>
      <c r="AP15" s="304" t="s">
        <v>1425</v>
      </c>
      <c r="AQ15" s="304" t="s">
        <v>1425</v>
      </c>
      <c r="AR15" s="304" t="s">
        <v>1425</v>
      </c>
      <c r="AS15" s="304" t="s">
        <v>1425</v>
      </c>
      <c r="AT15" s="304" t="s">
        <v>1425</v>
      </c>
      <c r="AU15" s="304" t="s">
        <v>1425</v>
      </c>
      <c r="AV15" s="395">
        <v>1.0009999999999999</v>
      </c>
      <c r="AW15" s="395">
        <v>1.2869999999999999</v>
      </c>
      <c r="AX15" s="395">
        <v>1.2869999999999999</v>
      </c>
      <c r="AY15" s="395">
        <v>1.2869999999999999</v>
      </c>
      <c r="AZ15" s="251">
        <v>0.85799999999999998</v>
      </c>
      <c r="BA15" s="395">
        <v>1.1439999999999999</v>
      </c>
      <c r="BB15" s="395">
        <v>1.43</v>
      </c>
      <c r="BC15" s="395" t="s">
        <v>1425</v>
      </c>
      <c r="BD15" s="395" t="s">
        <v>1425</v>
      </c>
      <c r="BE15" s="395" t="s">
        <v>1425</v>
      </c>
      <c r="BF15" s="1587"/>
      <c r="BG15" s="389"/>
      <c r="BK15" s="99"/>
      <c r="BL15" s="99"/>
    </row>
    <row r="16" spans="1:64" ht="17.100000000000001" customHeight="1">
      <c r="U16" s="917" t="s">
        <v>20</v>
      </c>
      <c r="V16" s="918"/>
      <c r="X16" s="917" t="s">
        <v>881</v>
      </c>
      <c r="Y16" s="918"/>
      <c r="Z16" s="112"/>
      <c r="AA16" s="112">
        <f t="shared" ref="AA16:BE16" si="2">SUM(AA17:AA22)</f>
        <v>6539.2993330603122</v>
      </c>
      <c r="AB16" s="112">
        <f t="shared" si="2"/>
        <v>7506.9220881606288</v>
      </c>
      <c r="AC16" s="112">
        <f t="shared" si="2"/>
        <v>7617.2931076973528</v>
      </c>
      <c r="AD16" s="112">
        <f t="shared" si="2"/>
        <v>10942.79702389353</v>
      </c>
      <c r="AE16" s="112">
        <f t="shared" si="2"/>
        <v>13443.461837094947</v>
      </c>
      <c r="AF16" s="112">
        <f t="shared" si="2"/>
        <v>17609.918599177116</v>
      </c>
      <c r="AG16" s="112">
        <f t="shared" si="2"/>
        <v>18258.177043160493</v>
      </c>
      <c r="AH16" s="112">
        <f t="shared" si="2"/>
        <v>19984.28288309768</v>
      </c>
      <c r="AI16" s="112">
        <f t="shared" si="2"/>
        <v>16568.476128945993</v>
      </c>
      <c r="AJ16" s="112">
        <f t="shared" si="2"/>
        <v>13118.064707488831</v>
      </c>
      <c r="AK16" s="112">
        <f t="shared" si="2"/>
        <v>11873.109881357886</v>
      </c>
      <c r="AL16" s="112">
        <f t="shared" si="2"/>
        <v>9878.4684342627679</v>
      </c>
      <c r="AM16" s="112">
        <f t="shared" si="2"/>
        <v>9199.4397103048377</v>
      </c>
      <c r="AN16" s="112">
        <f t="shared" si="2"/>
        <v>8854.2056268787856</v>
      </c>
      <c r="AO16" s="112">
        <f t="shared" si="2"/>
        <v>9216.6404835835983</v>
      </c>
      <c r="AP16" s="112">
        <f t="shared" si="2"/>
        <v>8623.351658842741</v>
      </c>
      <c r="AQ16" s="112">
        <f t="shared" si="2"/>
        <v>8998.7757459274508</v>
      </c>
      <c r="AR16" s="112">
        <f t="shared" si="2"/>
        <v>7916.8495857216749</v>
      </c>
      <c r="AS16" s="112">
        <f t="shared" si="2"/>
        <v>5743.4047787878862</v>
      </c>
      <c r="AT16" s="112">
        <f t="shared" si="2"/>
        <v>4046.8721450282392</v>
      </c>
      <c r="AU16" s="112">
        <f t="shared" si="2"/>
        <v>4249.5437036642661</v>
      </c>
      <c r="AV16" s="112">
        <f t="shared" si="2"/>
        <v>3755.4464923644923</v>
      </c>
      <c r="AW16" s="112">
        <f t="shared" si="2"/>
        <v>3436.3283067771986</v>
      </c>
      <c r="AX16" s="112">
        <f t="shared" si="2"/>
        <v>3280.059307268129</v>
      </c>
      <c r="AY16" s="112">
        <f t="shared" si="2"/>
        <v>3361.4253074535918</v>
      </c>
      <c r="AZ16" s="112">
        <f t="shared" si="2"/>
        <v>3308.1046771154902</v>
      </c>
      <c r="BA16" s="112">
        <f t="shared" si="2"/>
        <v>3375.3293478526575</v>
      </c>
      <c r="BB16" s="112">
        <f t="shared" si="2"/>
        <v>3512.1465828604055</v>
      </c>
      <c r="BC16" s="112">
        <f t="shared" si="2"/>
        <v>0</v>
      </c>
      <c r="BD16" s="112">
        <f t="shared" si="2"/>
        <v>0</v>
      </c>
      <c r="BE16" s="112">
        <f t="shared" si="2"/>
        <v>0</v>
      </c>
      <c r="BF16" s="459"/>
      <c r="BJ16" s="99"/>
      <c r="BK16" s="99"/>
    </row>
    <row r="17" spans="21:58" ht="17.100000000000001" customHeight="1">
      <c r="U17" s="919"/>
      <c r="V17" s="714" t="s">
        <v>336</v>
      </c>
      <c r="X17" s="920"/>
      <c r="Y17" s="714" t="s">
        <v>874</v>
      </c>
      <c r="Z17" s="14"/>
      <c r="AA17" s="14">
        <v>1423.4313191740412</v>
      </c>
      <c r="AB17" s="14">
        <v>1648.1836327278372</v>
      </c>
      <c r="AC17" s="14">
        <v>1685.6423516534699</v>
      </c>
      <c r="AD17" s="14">
        <v>2434.8167301661233</v>
      </c>
      <c r="AE17" s="14">
        <v>2996.6975140506133</v>
      </c>
      <c r="AF17" s="14">
        <v>3933.1654871914297</v>
      </c>
      <c r="AG17" s="14">
        <v>4620.6895351792009</v>
      </c>
      <c r="AH17" s="14">
        <v>5803.9204889376351</v>
      </c>
      <c r="AI17" s="14">
        <v>5887.6350313287267</v>
      </c>
      <c r="AJ17" s="14">
        <v>6282.3805660741227</v>
      </c>
      <c r="AK17" s="14">
        <v>6771.4719610404945</v>
      </c>
      <c r="AL17" s="14">
        <v>5204.2758578653556</v>
      </c>
      <c r="AM17" s="14">
        <v>5186.6022711831438</v>
      </c>
      <c r="AN17" s="14">
        <v>5138.3584990482786</v>
      </c>
      <c r="AO17" s="14">
        <v>5433.2456075833979</v>
      </c>
      <c r="AP17" s="14">
        <v>4594.1136966449412</v>
      </c>
      <c r="AQ17" s="14">
        <v>4934.7855812000926</v>
      </c>
      <c r="AR17" s="14">
        <v>4432.8835937950025</v>
      </c>
      <c r="AS17" s="14">
        <v>3338.8950097896773</v>
      </c>
      <c r="AT17" s="14">
        <v>2109.0788710434817</v>
      </c>
      <c r="AU17" s="14">
        <v>2214.33318596243</v>
      </c>
      <c r="AV17" s="14">
        <v>1863.3271886046591</v>
      </c>
      <c r="AW17" s="14">
        <v>1624.1721536369046</v>
      </c>
      <c r="AX17" s="14">
        <v>1555.7323503258608</v>
      </c>
      <c r="AY17" s="14">
        <v>1616.8578402526341</v>
      </c>
      <c r="AZ17" s="14">
        <v>1582.2223403535763</v>
      </c>
      <c r="BA17" s="14">
        <v>1721.2705607226765</v>
      </c>
      <c r="BB17" s="14">
        <v>1846.9504580691764</v>
      </c>
      <c r="BC17" s="14" t="s">
        <v>1425</v>
      </c>
      <c r="BD17" s="14" t="s">
        <v>1425</v>
      </c>
      <c r="BE17" s="14" t="s">
        <v>1425</v>
      </c>
      <c r="BF17" s="459"/>
    </row>
    <row r="18" spans="21:58" ht="17.100000000000001" customHeight="1">
      <c r="U18" s="920"/>
      <c r="V18" s="716" t="s">
        <v>337</v>
      </c>
      <c r="X18" s="920"/>
      <c r="Y18" s="714" t="s">
        <v>882</v>
      </c>
      <c r="Z18" s="14"/>
      <c r="AA18" s="14">
        <v>4549.9385208708818</v>
      </c>
      <c r="AB18" s="14">
        <v>5268.3498662715474</v>
      </c>
      <c r="AC18" s="14">
        <v>5388.085090504992</v>
      </c>
      <c r="AD18" s="14">
        <v>7782.789575173877</v>
      </c>
      <c r="AE18" s="14">
        <v>9578.8179386755419</v>
      </c>
      <c r="AF18" s="14">
        <v>12572.198544511648</v>
      </c>
      <c r="AG18" s="14">
        <v>12249.339530097119</v>
      </c>
      <c r="AH18" s="14">
        <v>12251.37705950668</v>
      </c>
      <c r="AI18" s="14">
        <v>8790.9937642637251</v>
      </c>
      <c r="AJ18" s="14">
        <v>5009.2550271640739</v>
      </c>
      <c r="AK18" s="14">
        <v>3199.8497572023898</v>
      </c>
      <c r="AL18" s="14">
        <v>3177.632953861073</v>
      </c>
      <c r="AM18" s="14">
        <v>2552.0310004000135</v>
      </c>
      <c r="AN18" s="14">
        <v>2313.9571521052962</v>
      </c>
      <c r="AO18" s="14">
        <v>2496.2521577619618</v>
      </c>
      <c r="AP18" s="14">
        <v>2814.5689959275555</v>
      </c>
      <c r="AQ18" s="14">
        <v>2792.6567707804907</v>
      </c>
      <c r="AR18" s="14">
        <v>2377.1678167157852</v>
      </c>
      <c r="AS18" s="14">
        <v>1648.1451743999996</v>
      </c>
      <c r="AT18" s="14">
        <v>1420.4247963283594</v>
      </c>
      <c r="AU18" s="14">
        <v>1720.6851744000003</v>
      </c>
      <c r="AV18" s="14">
        <v>1605.3651743999997</v>
      </c>
      <c r="AW18" s="14">
        <v>1583.0451744</v>
      </c>
      <c r="AX18" s="14">
        <v>1517.9451743999998</v>
      </c>
      <c r="AY18" s="14">
        <v>1536.5451744</v>
      </c>
      <c r="AZ18" s="14">
        <v>1517.0151744</v>
      </c>
      <c r="BA18" s="14">
        <v>1464.9351850430098</v>
      </c>
      <c r="BB18" s="14">
        <v>1483.8513887325805</v>
      </c>
      <c r="BC18" s="14" t="s">
        <v>1425</v>
      </c>
      <c r="BD18" s="14" t="s">
        <v>1425</v>
      </c>
      <c r="BE18" s="14" t="s">
        <v>1425</v>
      </c>
      <c r="BF18" s="459"/>
    </row>
    <row r="19" spans="21:58" ht="17.100000000000001" customHeight="1">
      <c r="U19" s="920"/>
      <c r="V19" s="714" t="s">
        <v>335</v>
      </c>
      <c r="X19" s="920"/>
      <c r="Y19" s="714" t="s">
        <v>884</v>
      </c>
      <c r="Z19" s="14"/>
      <c r="AA19" s="1758">
        <v>31.349551817142864</v>
      </c>
      <c r="AB19" s="1758">
        <v>36.299481051428579</v>
      </c>
      <c r="AC19" s="1758">
        <v>37.124469257142863</v>
      </c>
      <c r="AD19" s="1758">
        <v>53.624233371428581</v>
      </c>
      <c r="AE19" s="1758">
        <v>65.999056457142871</v>
      </c>
      <c r="AF19" s="1758">
        <v>86.623761600000009</v>
      </c>
      <c r="AG19" s="1758">
        <v>83.564493030000008</v>
      </c>
      <c r="AH19" s="14">
        <v>155.47203314999999</v>
      </c>
      <c r="AI19" s="14">
        <v>170.73556505999997</v>
      </c>
      <c r="AJ19" s="14">
        <v>213.26413059000001</v>
      </c>
      <c r="AK19" s="14">
        <v>214.09925130000002</v>
      </c>
      <c r="AL19" s="14">
        <v>143.71019599500002</v>
      </c>
      <c r="AM19" s="14">
        <v>181.6312546476</v>
      </c>
      <c r="AN19" s="14">
        <v>168.05832858720001</v>
      </c>
      <c r="AO19" s="14">
        <v>179.20095742800001</v>
      </c>
      <c r="AP19" s="14">
        <v>152.02520950049998</v>
      </c>
      <c r="AQ19" s="14">
        <v>157.5987248232</v>
      </c>
      <c r="AR19" s="14">
        <v>106.94475620499857</v>
      </c>
      <c r="AS19" s="1758">
        <v>83.498187482089094</v>
      </c>
      <c r="AT19" s="1758">
        <v>39.3215491405386</v>
      </c>
      <c r="AU19" s="1758">
        <v>46.499902434000006</v>
      </c>
      <c r="AV19" s="1758">
        <v>59.124586382099992</v>
      </c>
      <c r="AW19" s="1758">
        <v>68.215217988985685</v>
      </c>
      <c r="AX19" s="1758">
        <v>75.629352581999996</v>
      </c>
      <c r="AY19" s="1758">
        <v>89.736041879099957</v>
      </c>
      <c r="AZ19" s="1758">
        <v>86.457609775786594</v>
      </c>
      <c r="BA19" s="1758">
        <v>71.211340984783448</v>
      </c>
      <c r="BB19" s="1758">
        <v>84.15648569302202</v>
      </c>
      <c r="BC19" s="14" t="s">
        <v>1425</v>
      </c>
      <c r="BD19" s="14" t="s">
        <v>1425</v>
      </c>
      <c r="BE19" s="14" t="s">
        <v>1425</v>
      </c>
      <c r="BF19" s="459"/>
    </row>
    <row r="20" spans="21:58" ht="17.100000000000001" customHeight="1">
      <c r="U20" s="920"/>
      <c r="V20" s="714" t="s">
        <v>338</v>
      </c>
      <c r="X20" s="920"/>
      <c r="Y20" s="714" t="s">
        <v>883</v>
      </c>
      <c r="Z20" s="14"/>
      <c r="AA20" s="14">
        <v>330.91847619047621</v>
      </c>
      <c r="AB20" s="14">
        <v>383.16876190476194</v>
      </c>
      <c r="AC20" s="14">
        <v>391.87714285714287</v>
      </c>
      <c r="AD20" s="14">
        <v>566.04476190476191</v>
      </c>
      <c r="AE20" s="14">
        <v>696.67047619047628</v>
      </c>
      <c r="AF20" s="14">
        <v>914.38</v>
      </c>
      <c r="AG20" s="14">
        <v>1206.7599999999998</v>
      </c>
      <c r="AH20" s="14">
        <v>1685.26</v>
      </c>
      <c r="AI20" s="14">
        <v>1645.7600000000002</v>
      </c>
      <c r="AJ20" s="14">
        <v>1569.921</v>
      </c>
      <c r="AK20" s="14">
        <v>1661.28</v>
      </c>
      <c r="AL20" s="14">
        <v>1329.9640000000002</v>
      </c>
      <c r="AM20" s="14">
        <v>1257.3040000000001</v>
      </c>
      <c r="AN20" s="14">
        <v>1211.5829999999999</v>
      </c>
      <c r="AO20" s="14">
        <v>1086.037</v>
      </c>
      <c r="AP20" s="14">
        <v>1040.597</v>
      </c>
      <c r="AQ20" s="14">
        <v>1091.28648</v>
      </c>
      <c r="AR20" s="14">
        <v>976.84460999999999</v>
      </c>
      <c r="AS20" s="14">
        <v>648.96199999999999</v>
      </c>
      <c r="AT20" s="14">
        <v>458.69399999999985</v>
      </c>
      <c r="AU20" s="14">
        <v>248.41200000000001</v>
      </c>
      <c r="AV20" s="14">
        <v>206.45000000000002</v>
      </c>
      <c r="AW20" s="14">
        <v>147.62800000000001</v>
      </c>
      <c r="AX20" s="14">
        <v>110.79899999999999</v>
      </c>
      <c r="AY20" s="14">
        <v>107.37300000000002</v>
      </c>
      <c r="AZ20" s="14">
        <v>114.58500000000001</v>
      </c>
      <c r="BA20" s="1758">
        <v>97.105001315251002</v>
      </c>
      <c r="BB20" s="1758">
        <v>77.660500770881768</v>
      </c>
      <c r="BC20" s="14" t="s">
        <v>1425</v>
      </c>
      <c r="BD20" s="14" t="s">
        <v>1425</v>
      </c>
      <c r="BE20" s="14" t="s">
        <v>1425</v>
      </c>
      <c r="BF20" s="459"/>
    </row>
    <row r="21" spans="21:58" ht="17.100000000000001" customHeight="1">
      <c r="U21" s="919"/>
      <c r="V21" s="921" t="s">
        <v>339</v>
      </c>
      <c r="X21" s="920"/>
      <c r="Y21" s="714" t="s">
        <v>885</v>
      </c>
      <c r="Z21" s="234"/>
      <c r="AA21" s="11" t="s">
        <v>1425</v>
      </c>
      <c r="AB21" s="11" t="s">
        <v>1425</v>
      </c>
      <c r="AC21" s="11" t="s">
        <v>1425</v>
      </c>
      <c r="AD21" s="11" t="s">
        <v>1425</v>
      </c>
      <c r="AE21" s="11" t="s">
        <v>1425</v>
      </c>
      <c r="AF21" s="11" t="s">
        <v>1425</v>
      </c>
      <c r="AG21" s="11" t="s">
        <v>1425</v>
      </c>
      <c r="AH21" s="11" t="s">
        <v>1425</v>
      </c>
      <c r="AI21" s="11" t="s">
        <v>1425</v>
      </c>
      <c r="AJ21" s="11" t="s">
        <v>1425</v>
      </c>
      <c r="AK21" s="11" t="s">
        <v>1425</v>
      </c>
      <c r="AL21" s="11" t="s">
        <v>1425</v>
      </c>
      <c r="AM21" s="25">
        <v>3.914399345942874E-2</v>
      </c>
      <c r="AN21" s="25">
        <v>9.7045125215709724E-2</v>
      </c>
      <c r="AO21" s="25">
        <v>0.16906324307742576</v>
      </c>
      <c r="AP21" s="25">
        <v>0.28886270200039665</v>
      </c>
      <c r="AQ21" s="25">
        <v>0.63371883242693272</v>
      </c>
      <c r="AR21" s="3">
        <v>1.3873828126652086</v>
      </c>
      <c r="AS21" s="3">
        <v>2.3156910986809169</v>
      </c>
      <c r="AT21" s="3">
        <v>3.1313910456993637</v>
      </c>
      <c r="AU21" s="3">
        <v>4.3377887767085701</v>
      </c>
      <c r="AV21" s="3">
        <v>5.9351216627646517</v>
      </c>
      <c r="AW21" s="11" t="s">
        <v>1425</v>
      </c>
      <c r="AX21" s="3">
        <v>10.361025748108249</v>
      </c>
      <c r="AY21" s="3">
        <v>9.0012734043159206</v>
      </c>
      <c r="AZ21" s="3">
        <v>7.8245525861269023</v>
      </c>
      <c r="BA21" s="3">
        <v>20.80725978693663</v>
      </c>
      <c r="BB21" s="3">
        <v>19.527749594744357</v>
      </c>
      <c r="BC21" s="11" t="s">
        <v>1425</v>
      </c>
      <c r="BD21" s="11" t="s">
        <v>1425</v>
      </c>
      <c r="BE21" s="11" t="s">
        <v>1425</v>
      </c>
      <c r="BF21" s="459"/>
    </row>
    <row r="22" spans="21:58" ht="17.100000000000001" customHeight="1">
      <c r="U22" s="922"/>
      <c r="V22" s="714" t="s">
        <v>340</v>
      </c>
      <c r="X22" s="1424"/>
      <c r="Y22" s="714" t="s">
        <v>886</v>
      </c>
      <c r="Z22" s="11"/>
      <c r="AA22" s="11">
        <v>203.66146500777003</v>
      </c>
      <c r="AB22" s="11">
        <v>170.92034620505461</v>
      </c>
      <c r="AC22" s="11">
        <v>114.5640534246054</v>
      </c>
      <c r="AD22" s="11">
        <v>105.5217232773396</v>
      </c>
      <c r="AE22" s="11">
        <v>105.27685172117191</v>
      </c>
      <c r="AF22" s="11">
        <v>103.55080587403862</v>
      </c>
      <c r="AG22" s="3">
        <v>97.82348485417198</v>
      </c>
      <c r="AH22" s="3">
        <v>88.253301503366998</v>
      </c>
      <c r="AI22" s="3">
        <v>73.351768293540019</v>
      </c>
      <c r="AJ22" s="3">
        <v>43.243983660636005</v>
      </c>
      <c r="AK22" s="3">
        <v>26.408911815000003</v>
      </c>
      <c r="AL22" s="3">
        <v>22.885426541340006</v>
      </c>
      <c r="AM22" s="3">
        <v>21.832040080620008</v>
      </c>
      <c r="AN22" s="3">
        <v>22.151602012795198</v>
      </c>
      <c r="AO22" s="3">
        <v>21.735697567161605</v>
      </c>
      <c r="AP22" s="3">
        <v>21.757894067745006</v>
      </c>
      <c r="AQ22" s="3">
        <v>21.814470291239999</v>
      </c>
      <c r="AR22" s="3">
        <v>21.621426193224003</v>
      </c>
      <c r="AS22" s="3">
        <v>21.588716017439999</v>
      </c>
      <c r="AT22" s="3">
        <v>16.221537470160001</v>
      </c>
      <c r="AU22" s="3">
        <v>15.275652091128</v>
      </c>
      <c r="AV22" s="3">
        <v>15.24442131496944</v>
      </c>
      <c r="AW22" s="3">
        <v>13.26776075130825</v>
      </c>
      <c r="AX22" s="3">
        <v>9.5924042121599999</v>
      </c>
      <c r="AY22" s="3">
        <v>1.9119775175424001</v>
      </c>
      <c r="AZ22" s="11" t="s">
        <v>1425</v>
      </c>
      <c r="BA22" s="11" t="s">
        <v>1425</v>
      </c>
      <c r="BB22" s="11" t="s">
        <v>1425</v>
      </c>
      <c r="BC22" s="11" t="s">
        <v>1425</v>
      </c>
      <c r="BD22" s="11" t="s">
        <v>1425</v>
      </c>
      <c r="BE22" s="11" t="s">
        <v>1425</v>
      </c>
      <c r="BF22" s="459"/>
    </row>
    <row r="23" spans="21:58" ht="17.100000000000001" customHeight="1">
      <c r="U23" s="923" t="s">
        <v>1055</v>
      </c>
      <c r="V23" s="924"/>
      <c r="X23" s="923" t="s">
        <v>1055</v>
      </c>
      <c r="Y23" s="924"/>
      <c r="Z23" s="152"/>
      <c r="AA23" s="152">
        <f t="shared" ref="AA23:BE23" si="3">SUM(AA24:AA29)</f>
        <v>12850.069876123966</v>
      </c>
      <c r="AB23" s="152">
        <f t="shared" si="3"/>
        <v>14206.042348977287</v>
      </c>
      <c r="AC23" s="152">
        <f t="shared" si="3"/>
        <v>15635.824676234235</v>
      </c>
      <c r="AD23" s="152">
        <f t="shared" si="3"/>
        <v>15701.970570462505</v>
      </c>
      <c r="AE23" s="152">
        <f t="shared" si="3"/>
        <v>15019.955788766003</v>
      </c>
      <c r="AF23" s="152">
        <f t="shared" si="3"/>
        <v>16447.524694550535</v>
      </c>
      <c r="AG23" s="152">
        <f t="shared" si="3"/>
        <v>17022.187764473412</v>
      </c>
      <c r="AH23" s="152">
        <f t="shared" si="3"/>
        <v>14510.540478356032</v>
      </c>
      <c r="AI23" s="152">
        <f t="shared" si="3"/>
        <v>13224.101247799888</v>
      </c>
      <c r="AJ23" s="152">
        <f t="shared" si="3"/>
        <v>9176.6166900014632</v>
      </c>
      <c r="AK23" s="152">
        <f t="shared" si="3"/>
        <v>7031.3589307549009</v>
      </c>
      <c r="AL23" s="152">
        <f t="shared" si="3"/>
        <v>6066.0167800018462</v>
      </c>
      <c r="AM23" s="152">
        <f t="shared" si="3"/>
        <v>5735.4807991064208</v>
      </c>
      <c r="AN23" s="152">
        <f t="shared" si="3"/>
        <v>5406.3108216924829</v>
      </c>
      <c r="AO23" s="152">
        <f t="shared" si="3"/>
        <v>5258.7023289238077</v>
      </c>
      <c r="AP23" s="152">
        <f t="shared" si="3"/>
        <v>5053.0064154062857</v>
      </c>
      <c r="AQ23" s="152">
        <f t="shared" si="3"/>
        <v>5228.9023176758474</v>
      </c>
      <c r="AR23" s="152">
        <f t="shared" si="3"/>
        <v>4733.4516098271279</v>
      </c>
      <c r="AS23" s="152">
        <f t="shared" si="3"/>
        <v>4177.1687224711586</v>
      </c>
      <c r="AT23" s="152">
        <f t="shared" si="3"/>
        <v>2446.6334261602306</v>
      </c>
      <c r="AU23" s="152">
        <f t="shared" si="3"/>
        <v>2423.8716471637822</v>
      </c>
      <c r="AV23" s="152">
        <f t="shared" si="3"/>
        <v>2247.6427253141865</v>
      </c>
      <c r="AW23" s="152">
        <f t="shared" si="3"/>
        <v>2234.5432822934995</v>
      </c>
      <c r="AX23" s="152">
        <f t="shared" si="3"/>
        <v>2101.8130508240447</v>
      </c>
      <c r="AY23" s="152">
        <f t="shared" si="3"/>
        <v>2065.067148633912</v>
      </c>
      <c r="AZ23" s="152">
        <f t="shared" si="3"/>
        <v>2152.7127107988936</v>
      </c>
      <c r="BA23" s="152">
        <f t="shared" si="3"/>
        <v>2237.4343184199297</v>
      </c>
      <c r="BB23" s="152">
        <f t="shared" si="3"/>
        <v>2135.1473783721167</v>
      </c>
      <c r="BC23" s="152">
        <f t="shared" si="3"/>
        <v>0</v>
      </c>
      <c r="BD23" s="152">
        <f t="shared" si="3"/>
        <v>0</v>
      </c>
      <c r="BE23" s="152">
        <f t="shared" si="3"/>
        <v>0</v>
      </c>
      <c r="BF23" s="459"/>
    </row>
    <row r="24" spans="21:58" ht="17.100000000000001" customHeight="1">
      <c r="U24" s="925"/>
      <c r="V24" s="714" t="s">
        <v>341</v>
      </c>
      <c r="X24" s="923"/>
      <c r="Y24" s="714" t="s">
        <v>887</v>
      </c>
      <c r="Z24" s="11"/>
      <c r="AA24" s="11">
        <v>701.5724160000002</v>
      </c>
      <c r="AB24" s="11">
        <v>665.65603200000021</v>
      </c>
      <c r="AC24" s="11">
        <v>702.86015999999995</v>
      </c>
      <c r="AD24" s="11">
        <v>763.63492800000006</v>
      </c>
      <c r="AE24" s="11">
        <v>790.83441600000015</v>
      </c>
      <c r="AF24" s="11">
        <v>801.58324800000003</v>
      </c>
      <c r="AG24" s="11">
        <v>817.92355199999997</v>
      </c>
      <c r="AH24" s="11">
        <v>821.54510400000004</v>
      </c>
      <c r="AI24" s="11">
        <v>825.73847999999998</v>
      </c>
      <c r="AJ24" s="11">
        <v>824.87917610958914</v>
      </c>
      <c r="AK24" s="11">
        <v>814.51358400000015</v>
      </c>
      <c r="AL24" s="11">
        <v>807.92803200000003</v>
      </c>
      <c r="AM24" s="11">
        <v>829.26153600000009</v>
      </c>
      <c r="AN24" s="11">
        <v>806.95128</v>
      </c>
      <c r="AO24" s="11">
        <v>852.16003200000011</v>
      </c>
      <c r="AP24" s="11">
        <v>867.333888</v>
      </c>
      <c r="AQ24" s="11">
        <v>881.83145231702258</v>
      </c>
      <c r="AR24" s="11">
        <v>874.53226314541689</v>
      </c>
      <c r="AS24" s="11">
        <v>873.15782194900066</v>
      </c>
      <c r="AT24" s="11">
        <v>864.61516320330816</v>
      </c>
      <c r="AU24" s="11">
        <v>825.01216910820119</v>
      </c>
      <c r="AV24" s="11">
        <v>831.99852468090978</v>
      </c>
      <c r="AW24" s="11">
        <v>854.53257077325986</v>
      </c>
      <c r="AX24" s="11">
        <v>855.36322866988291</v>
      </c>
      <c r="AY24" s="11">
        <v>853.57616561268094</v>
      </c>
      <c r="AZ24" s="11">
        <v>886.95029587319084</v>
      </c>
      <c r="BA24" s="11">
        <v>868.23974158511385</v>
      </c>
      <c r="BB24" s="11">
        <v>865.65446356995187</v>
      </c>
      <c r="BC24" s="11" t="s">
        <v>1425</v>
      </c>
      <c r="BD24" s="11" t="s">
        <v>1425</v>
      </c>
      <c r="BE24" s="11" t="s">
        <v>1425</v>
      </c>
      <c r="BF24" s="459"/>
    </row>
    <row r="25" spans="21:58" ht="17.100000000000001" customHeight="1">
      <c r="U25" s="925"/>
      <c r="V25" s="716" t="s">
        <v>342</v>
      </c>
      <c r="X25" s="923"/>
      <c r="Y25" s="714" t="s">
        <v>889</v>
      </c>
      <c r="Z25" s="11"/>
      <c r="AA25" s="11">
        <v>8112.4679999999998</v>
      </c>
      <c r="AB25" s="11">
        <v>9066.8760000000002</v>
      </c>
      <c r="AC25" s="11">
        <v>10021.284000000001</v>
      </c>
      <c r="AD25" s="11">
        <v>10021.284000000001</v>
      </c>
      <c r="AE25" s="11">
        <v>9544.0800000000017</v>
      </c>
      <c r="AF25" s="11">
        <v>10498.487999999999</v>
      </c>
      <c r="AG25" s="11">
        <v>11235.839999999998</v>
      </c>
      <c r="AH25" s="11">
        <v>9978.6479999999992</v>
      </c>
      <c r="AI25" s="11">
        <v>8822.4600000000009</v>
      </c>
      <c r="AJ25" s="11">
        <v>4857.0382092050213</v>
      </c>
      <c r="AK25" s="11">
        <v>2909.6902092050195</v>
      </c>
      <c r="AL25" s="11">
        <v>2123.5204518828459</v>
      </c>
      <c r="AM25" s="11">
        <v>1617.1801506276149</v>
      </c>
      <c r="AN25" s="11">
        <v>1379.8712635983259</v>
      </c>
      <c r="AO25" s="11">
        <v>1178.9975397489557</v>
      </c>
      <c r="AP25" s="11">
        <v>899.41802510460252</v>
      </c>
      <c r="AQ25" s="11">
        <v>966.94103598326433</v>
      </c>
      <c r="AR25" s="11">
        <v>879.95309748953923</v>
      </c>
      <c r="AS25" s="11">
        <v>828.10744769874634</v>
      </c>
      <c r="AT25" s="11">
        <v>711.14535564853531</v>
      </c>
      <c r="AU25" s="11">
        <v>622.22535564853592</v>
      </c>
      <c r="AV25" s="11">
        <v>706.58535564853537</v>
      </c>
      <c r="AW25" s="11">
        <v>718.89735564853618</v>
      </c>
      <c r="AX25" s="11">
        <v>642.74535564853568</v>
      </c>
      <c r="AY25" s="11">
        <v>601.70535564853571</v>
      </c>
      <c r="AZ25" s="11">
        <v>610.0957556485364</v>
      </c>
      <c r="BA25" s="11">
        <v>655.37655564853571</v>
      </c>
      <c r="BB25" s="11">
        <v>619.9453556485355</v>
      </c>
      <c r="BC25" s="11" t="s">
        <v>1425</v>
      </c>
      <c r="BD25" s="11" t="s">
        <v>1425</v>
      </c>
      <c r="BE25" s="11" t="s">
        <v>1425</v>
      </c>
      <c r="BF25" s="459"/>
    </row>
    <row r="26" spans="21:58" ht="17.100000000000001" customHeight="1">
      <c r="U26" s="925"/>
      <c r="V26" s="1774" t="s">
        <v>1294</v>
      </c>
      <c r="X26" s="923"/>
      <c r="Y26" s="714" t="s">
        <v>890</v>
      </c>
      <c r="Z26" s="14"/>
      <c r="AA26" s="14">
        <v>146.54270597127743</v>
      </c>
      <c r="AB26" s="14">
        <v>126.43688586545731</v>
      </c>
      <c r="AC26" s="14">
        <v>107.02040816326532</v>
      </c>
      <c r="AD26" s="14">
        <v>112.39153439153439</v>
      </c>
      <c r="AE26" s="14">
        <v>109.17460317460318</v>
      </c>
      <c r="AF26" s="14">
        <v>114</v>
      </c>
      <c r="AG26" s="14">
        <v>136.80000000000001</v>
      </c>
      <c r="AH26" s="14">
        <v>182.4</v>
      </c>
      <c r="AI26" s="14">
        <v>387.6</v>
      </c>
      <c r="AJ26" s="14">
        <v>615.6</v>
      </c>
      <c r="AK26" s="14">
        <v>980.4</v>
      </c>
      <c r="AL26" s="14">
        <v>1094.4000000000001</v>
      </c>
      <c r="AM26" s="14">
        <v>1071.5999999999999</v>
      </c>
      <c r="AN26" s="14">
        <v>1073.7246928870293</v>
      </c>
      <c r="AO26" s="14">
        <v>1059.8861422594143</v>
      </c>
      <c r="AP26" s="14">
        <v>1104.0456401673639</v>
      </c>
      <c r="AQ26" s="14">
        <v>1040.8667447698745</v>
      </c>
      <c r="AR26" s="14">
        <v>1039.2049205020921</v>
      </c>
      <c r="AS26" s="14">
        <v>622.44000000000005</v>
      </c>
      <c r="AT26" s="14">
        <v>228</v>
      </c>
      <c r="AU26" s="14">
        <v>293.73239999999998</v>
      </c>
      <c r="AV26" s="14">
        <v>182.4</v>
      </c>
      <c r="AW26" s="14">
        <v>182.4</v>
      </c>
      <c r="AX26" s="14">
        <v>159.6</v>
      </c>
      <c r="AY26" s="14">
        <v>182.4</v>
      </c>
      <c r="AZ26" s="14">
        <v>228</v>
      </c>
      <c r="BA26" s="14">
        <v>314.64</v>
      </c>
      <c r="BB26" s="14">
        <v>246.24000000000004</v>
      </c>
      <c r="BC26" s="14" t="s">
        <v>1425</v>
      </c>
      <c r="BD26" s="14" t="s">
        <v>1425</v>
      </c>
      <c r="BE26" s="14" t="s">
        <v>1425</v>
      </c>
      <c r="BF26" s="459"/>
    </row>
    <row r="27" spans="21:58" ht="17.100000000000001" customHeight="1">
      <c r="U27" s="925"/>
      <c r="V27" s="858" t="s">
        <v>332</v>
      </c>
      <c r="X27" s="923"/>
      <c r="Y27" s="714" t="s">
        <v>874</v>
      </c>
      <c r="Z27" s="14"/>
      <c r="AA27" s="14">
        <v>309.08672287996046</v>
      </c>
      <c r="AB27" s="14">
        <v>345.44986674819108</v>
      </c>
      <c r="AC27" s="14">
        <v>381.81301061642176</v>
      </c>
      <c r="AD27" s="14">
        <v>381.81301061642176</v>
      </c>
      <c r="AE27" s="14">
        <v>363.63143868230645</v>
      </c>
      <c r="AF27" s="14">
        <v>399.99458255053707</v>
      </c>
      <c r="AG27" s="14">
        <v>429.41845247341388</v>
      </c>
      <c r="AH27" s="14">
        <v>529.88919035603283</v>
      </c>
      <c r="AI27" s="14">
        <v>533.46666379988676</v>
      </c>
      <c r="AJ27" s="14">
        <v>551.67430148685253</v>
      </c>
      <c r="AK27" s="14">
        <v>628.71282554988102</v>
      </c>
      <c r="AL27" s="14">
        <v>463.75076011900035</v>
      </c>
      <c r="AM27" s="14">
        <v>493.96513327880575</v>
      </c>
      <c r="AN27" s="14">
        <v>516.44690280712837</v>
      </c>
      <c r="AO27" s="14">
        <v>587.95071971543689</v>
      </c>
      <c r="AP27" s="14">
        <v>540.20721733431947</v>
      </c>
      <c r="AQ27" s="14">
        <v>463.35255030968517</v>
      </c>
      <c r="AR27" s="14">
        <v>430.60346807507943</v>
      </c>
      <c r="AS27" s="14">
        <v>328.61800191316979</v>
      </c>
      <c r="AT27" s="14">
        <v>210.92295218847789</v>
      </c>
      <c r="AU27" s="14">
        <v>224.78611040704504</v>
      </c>
      <c r="AV27" s="14">
        <v>196.49758447274104</v>
      </c>
      <c r="AW27" s="14">
        <v>183.54560330370327</v>
      </c>
      <c r="AX27" s="14">
        <v>181.46430338562618</v>
      </c>
      <c r="AY27" s="14">
        <v>174.75512481269493</v>
      </c>
      <c r="AZ27" s="14">
        <v>183.9720882131663</v>
      </c>
      <c r="BA27" s="14">
        <v>192.14661087866108</v>
      </c>
      <c r="BB27" s="14">
        <v>199.94661087866109</v>
      </c>
      <c r="BC27" s="14" t="s">
        <v>1425</v>
      </c>
      <c r="BD27" s="14" t="s">
        <v>1425</v>
      </c>
      <c r="BE27" s="14" t="s">
        <v>1425</v>
      </c>
      <c r="BF27" s="459"/>
    </row>
    <row r="28" spans="21:58" ht="17.100000000000001" customHeight="1">
      <c r="U28" s="925"/>
      <c r="V28" s="714" t="s">
        <v>335</v>
      </c>
      <c r="X28" s="925"/>
      <c r="Y28" s="714" t="s">
        <v>878</v>
      </c>
      <c r="Z28" s="14"/>
      <c r="AA28" s="14">
        <v>109.61821309090909</v>
      </c>
      <c r="AB28" s="14">
        <v>122.51447345454545</v>
      </c>
      <c r="AC28" s="14">
        <v>135.41073381818182</v>
      </c>
      <c r="AD28" s="14">
        <v>135.41073381818182</v>
      </c>
      <c r="AE28" s="14">
        <v>128.96260363636364</v>
      </c>
      <c r="AF28" s="14">
        <v>141.85886400000001</v>
      </c>
      <c r="AG28" s="14">
        <v>412.20576</v>
      </c>
      <c r="AH28" s="14">
        <v>535.65818400000001</v>
      </c>
      <c r="AI28" s="14">
        <v>648.43610399999989</v>
      </c>
      <c r="AJ28" s="14">
        <v>868.22500319999983</v>
      </c>
      <c r="AK28" s="14">
        <v>877.24231200000008</v>
      </c>
      <c r="AL28" s="14">
        <v>824.01753599999984</v>
      </c>
      <c r="AM28" s="14">
        <v>902.67397919999996</v>
      </c>
      <c r="AN28" s="14">
        <v>854.11668239999983</v>
      </c>
      <c r="AO28" s="14">
        <v>850.10789520000003</v>
      </c>
      <c r="AP28" s="14">
        <v>711.7616448</v>
      </c>
      <c r="AQ28" s="14">
        <v>572.43453429599992</v>
      </c>
      <c r="AR28" s="14">
        <v>365.50986061500015</v>
      </c>
      <c r="AS28" s="14">
        <v>295.92545091024112</v>
      </c>
      <c r="AT28" s="14">
        <v>199.38995511990908</v>
      </c>
      <c r="AU28" s="14">
        <v>268.87561199999993</v>
      </c>
      <c r="AV28" s="14">
        <v>197.92126051200003</v>
      </c>
      <c r="AW28" s="14">
        <v>172.04775256799999</v>
      </c>
      <c r="AX28" s="14">
        <v>169.84416311999996</v>
      </c>
      <c r="AY28" s="14">
        <v>191.07050255999999</v>
      </c>
      <c r="AZ28" s="14">
        <v>191.25457106400009</v>
      </c>
      <c r="BA28" s="14">
        <v>156.59781138393578</v>
      </c>
      <c r="BB28" s="14">
        <v>162.66294903600007</v>
      </c>
      <c r="BC28" s="14" t="s">
        <v>1425</v>
      </c>
      <c r="BD28" s="14" t="s">
        <v>1425</v>
      </c>
      <c r="BE28" s="14" t="s">
        <v>1425</v>
      </c>
      <c r="BF28" s="459"/>
    </row>
    <row r="29" spans="21:58" ht="17.100000000000001" customHeight="1">
      <c r="U29" s="926"/>
      <c r="V29" s="714" t="s">
        <v>343</v>
      </c>
      <c r="X29" s="926"/>
      <c r="Y29" s="714" t="s">
        <v>1056</v>
      </c>
      <c r="Z29" s="11"/>
      <c r="AA29" s="11">
        <v>3470.7818181818179</v>
      </c>
      <c r="AB29" s="11">
        <v>3879.1090909090917</v>
      </c>
      <c r="AC29" s="11">
        <v>4287.4363636363641</v>
      </c>
      <c r="AD29" s="11">
        <v>4287.4363636363641</v>
      </c>
      <c r="AE29" s="11">
        <v>4083.2727272727275</v>
      </c>
      <c r="AF29" s="11">
        <v>4491.6000000000004</v>
      </c>
      <c r="AG29" s="11">
        <v>3990</v>
      </c>
      <c r="AH29" s="11">
        <v>2462.4</v>
      </c>
      <c r="AI29" s="11">
        <v>2006.4</v>
      </c>
      <c r="AJ29" s="11">
        <v>1459.2</v>
      </c>
      <c r="AK29" s="11">
        <v>820.8</v>
      </c>
      <c r="AL29" s="11">
        <v>752.4</v>
      </c>
      <c r="AM29" s="11">
        <v>820.8</v>
      </c>
      <c r="AN29" s="11">
        <v>775.2</v>
      </c>
      <c r="AO29" s="11">
        <v>729.6</v>
      </c>
      <c r="AP29" s="11">
        <v>930.2399999999999</v>
      </c>
      <c r="AQ29" s="11">
        <v>1303.4760000000001</v>
      </c>
      <c r="AR29" s="11">
        <v>1143.6479999999999</v>
      </c>
      <c r="AS29" s="11">
        <v>1228.92</v>
      </c>
      <c r="AT29" s="11">
        <v>232.55999999999997</v>
      </c>
      <c r="AU29" s="11">
        <v>189.24000000000004</v>
      </c>
      <c r="AV29" s="11">
        <v>132.24</v>
      </c>
      <c r="AW29" s="11">
        <v>123.12000000000002</v>
      </c>
      <c r="AX29" s="3">
        <v>92.796000000000006</v>
      </c>
      <c r="AY29" s="3">
        <v>61.560000000000009</v>
      </c>
      <c r="AZ29" s="3">
        <v>52.439999999999991</v>
      </c>
      <c r="BA29" s="3">
        <v>50.433598923683164</v>
      </c>
      <c r="BB29" s="3">
        <v>40.697999238967896</v>
      </c>
      <c r="BC29" s="11" t="s">
        <v>1425</v>
      </c>
      <c r="BD29" s="11" t="s">
        <v>1425</v>
      </c>
      <c r="BE29" s="11" t="s">
        <v>1425</v>
      </c>
      <c r="BF29" s="459"/>
    </row>
    <row r="30" spans="21:58" ht="17.100000000000001" customHeight="1">
      <c r="U30" s="818" t="s">
        <v>1057</v>
      </c>
      <c r="V30" s="927"/>
      <c r="X30" s="818" t="s">
        <v>1057</v>
      </c>
      <c r="Y30" s="927"/>
      <c r="Z30" s="262"/>
      <c r="AA30" s="254">
        <f>SUM(AA31:AA33)</f>
        <v>32.609853866894952</v>
      </c>
      <c r="AB30" s="252">
        <f>SUM(AB31:AB33)</f>
        <v>32.609853866894952</v>
      </c>
      <c r="AC30" s="252">
        <f>SUM(AC31:AC33)</f>
        <v>32.609853866894952</v>
      </c>
      <c r="AD30" s="252">
        <f t="shared" ref="AD30:BA30" si="4">SUM(AD31:AD33)</f>
        <v>43.479805155859943</v>
      </c>
      <c r="AE30" s="252">
        <f t="shared" si="4"/>
        <v>76.089659022754901</v>
      </c>
      <c r="AF30" s="252">
        <f t="shared" si="4"/>
        <v>201.09409884585213</v>
      </c>
      <c r="AG30" s="252">
        <f t="shared" si="4"/>
        <v>192.55413105106322</v>
      </c>
      <c r="AH30" s="252">
        <f t="shared" si="4"/>
        <v>171.05935042516234</v>
      </c>
      <c r="AI30" s="252">
        <f t="shared" si="4"/>
        <v>188.13466808746665</v>
      </c>
      <c r="AJ30" s="252">
        <f t="shared" si="4"/>
        <v>315.26917107369837</v>
      </c>
      <c r="AK30" s="252">
        <f t="shared" si="4"/>
        <v>285.77261607893388</v>
      </c>
      <c r="AL30" s="252">
        <f t="shared" si="4"/>
        <v>294.81291048766207</v>
      </c>
      <c r="AM30" s="252">
        <f t="shared" si="4"/>
        <v>371.48283306236584</v>
      </c>
      <c r="AN30" s="252">
        <f t="shared" si="4"/>
        <v>416.09627155908129</v>
      </c>
      <c r="AO30" s="252">
        <f t="shared" si="4"/>
        <v>486.03833940564016</v>
      </c>
      <c r="AP30" s="252">
        <f t="shared" si="4"/>
        <v>1471.7527115608</v>
      </c>
      <c r="AQ30" s="252">
        <f t="shared" si="4"/>
        <v>1401.3137439505406</v>
      </c>
      <c r="AR30" s="252">
        <f t="shared" si="4"/>
        <v>1586.79745628361</v>
      </c>
      <c r="AS30" s="252">
        <f t="shared" si="4"/>
        <v>1481.039653866997</v>
      </c>
      <c r="AT30" s="252">
        <f t="shared" si="4"/>
        <v>1354.1553975192694</v>
      </c>
      <c r="AU30" s="252">
        <f t="shared" si="4"/>
        <v>1539.7414715489335</v>
      </c>
      <c r="AV30" s="252">
        <f t="shared" si="4"/>
        <v>1800.37996890664</v>
      </c>
      <c r="AW30" s="252">
        <f t="shared" si="4"/>
        <v>1511.8522493828877</v>
      </c>
      <c r="AX30" s="252">
        <f t="shared" si="4"/>
        <v>1617.2373656739449</v>
      </c>
      <c r="AY30" s="252">
        <f t="shared" si="4"/>
        <v>1122.8673385696302</v>
      </c>
      <c r="AZ30" s="252">
        <f t="shared" si="4"/>
        <v>571.03108219650824</v>
      </c>
      <c r="BA30" s="252">
        <f t="shared" si="4"/>
        <v>634.43528411853686</v>
      </c>
      <c r="BB30" s="252">
        <f t="shared" ref="BB30:BE30" si="5">SUM(BB31:BB33)</f>
        <v>449.77529760978155</v>
      </c>
      <c r="BC30" s="252">
        <f t="shared" si="5"/>
        <v>0</v>
      </c>
      <c r="BD30" s="252">
        <f t="shared" si="5"/>
        <v>0</v>
      </c>
      <c r="BE30" s="252">
        <f t="shared" si="5"/>
        <v>0</v>
      </c>
      <c r="BF30" s="459"/>
    </row>
    <row r="31" spans="21:58" ht="17.100000000000001" customHeight="1">
      <c r="U31" s="818"/>
      <c r="V31" s="858" t="s">
        <v>344</v>
      </c>
      <c r="X31" s="818"/>
      <c r="Y31" s="858" t="s">
        <v>1058</v>
      </c>
      <c r="Z31" s="434" t="s">
        <v>48</v>
      </c>
      <c r="AA31" s="3">
        <v>2.7891891891891891</v>
      </c>
      <c r="AB31" s="3">
        <v>2.7891891891891891</v>
      </c>
      <c r="AC31" s="3">
        <v>2.7891891891891891</v>
      </c>
      <c r="AD31" s="3">
        <v>3.7189189189189191</v>
      </c>
      <c r="AE31" s="3">
        <v>6.5081081081081082</v>
      </c>
      <c r="AF31" s="3">
        <v>17.2</v>
      </c>
      <c r="AG31" s="3">
        <v>17.2</v>
      </c>
      <c r="AH31" s="3">
        <v>17.2</v>
      </c>
      <c r="AI31" s="3">
        <v>34.4</v>
      </c>
      <c r="AJ31" s="3">
        <v>51.6</v>
      </c>
      <c r="AK31" s="11">
        <v>120.4</v>
      </c>
      <c r="AL31" s="11">
        <v>120.4</v>
      </c>
      <c r="AM31" s="11">
        <v>154.80000000000001</v>
      </c>
      <c r="AN31" s="11">
        <v>137.6</v>
      </c>
      <c r="AO31" s="11">
        <v>139.32</v>
      </c>
      <c r="AP31" s="11">
        <v>1240.1199999999999</v>
      </c>
      <c r="AQ31" s="11">
        <v>1123.1600000000003</v>
      </c>
      <c r="AR31" s="11">
        <v>1228.0799999999997</v>
      </c>
      <c r="AS31" s="11">
        <v>1222.92</v>
      </c>
      <c r="AT31" s="11">
        <v>1148.9600000000003</v>
      </c>
      <c r="AU31" s="11">
        <v>1322.6799999999998</v>
      </c>
      <c r="AV31" s="11">
        <v>1601.32</v>
      </c>
      <c r="AW31" s="11">
        <v>1314.0799999999997</v>
      </c>
      <c r="AX31" s="11">
        <v>1486.0799999999997</v>
      </c>
      <c r="AY31" s="11">
        <v>964.66888000000006</v>
      </c>
      <c r="AZ31" s="11">
        <v>404.2</v>
      </c>
      <c r="BA31" s="11">
        <v>431.72000656127932</v>
      </c>
      <c r="BB31" s="11">
        <v>234.09200434684755</v>
      </c>
      <c r="BC31" s="11" t="s">
        <v>1425</v>
      </c>
      <c r="BD31" s="11" t="s">
        <v>1425</v>
      </c>
      <c r="BE31" s="11" t="s">
        <v>1425</v>
      </c>
      <c r="BF31" s="459"/>
    </row>
    <row r="32" spans="21:58" ht="17.100000000000001" customHeight="1">
      <c r="U32" s="818"/>
      <c r="V32" s="858" t="s">
        <v>332</v>
      </c>
      <c r="X32" s="818"/>
      <c r="Y32" s="858" t="s">
        <v>874</v>
      </c>
      <c r="Z32" s="434" t="s">
        <v>49</v>
      </c>
      <c r="AA32" s="3">
        <v>27.288840724840902</v>
      </c>
      <c r="AB32" s="3">
        <v>27.288840724840902</v>
      </c>
      <c r="AC32" s="3">
        <v>27.288840724840902</v>
      </c>
      <c r="AD32" s="3">
        <v>36.385120966454537</v>
      </c>
      <c r="AE32" s="3">
        <v>63.673961691295439</v>
      </c>
      <c r="AF32" s="11">
        <v>168.28118446985215</v>
      </c>
      <c r="AG32" s="11">
        <v>168.94687182126322</v>
      </c>
      <c r="AH32" s="11">
        <v>124.28927462496232</v>
      </c>
      <c r="AI32" s="11">
        <v>118.69780575146663</v>
      </c>
      <c r="AJ32" s="11">
        <v>211.58263805349833</v>
      </c>
      <c r="AK32" s="11">
        <v>99.55017386893384</v>
      </c>
      <c r="AL32" s="11">
        <v>117.22935642846208</v>
      </c>
      <c r="AM32" s="11">
        <v>166.52600766236583</v>
      </c>
      <c r="AN32" s="11">
        <v>130.33130915908129</v>
      </c>
      <c r="AO32" s="11">
        <v>181.53149160564004</v>
      </c>
      <c r="AP32" s="11">
        <v>161.03926756079997</v>
      </c>
      <c r="AQ32" s="11">
        <v>193.15992933054008</v>
      </c>
      <c r="AR32" s="11">
        <v>245.16117660003863</v>
      </c>
      <c r="AS32" s="11">
        <v>227.29132105209004</v>
      </c>
      <c r="AT32" s="11">
        <v>182.13178385376023</v>
      </c>
      <c r="AU32" s="11">
        <v>190.69287786193343</v>
      </c>
      <c r="AV32" s="11">
        <v>174.82296773663998</v>
      </c>
      <c r="AW32" s="11">
        <v>177.03201767288814</v>
      </c>
      <c r="AX32" s="11">
        <v>109.77620623594511</v>
      </c>
      <c r="AY32" s="11">
        <v>132.00954704763009</v>
      </c>
      <c r="AZ32" s="11">
        <v>144.65359425170817</v>
      </c>
      <c r="BA32" s="11">
        <v>183.10202622525753</v>
      </c>
      <c r="BB32" s="11">
        <v>193.74117577693394</v>
      </c>
      <c r="BC32" s="11" t="s">
        <v>1425</v>
      </c>
      <c r="BD32" s="11" t="s">
        <v>1425</v>
      </c>
      <c r="BE32" s="11" t="s">
        <v>1425</v>
      </c>
      <c r="BF32" s="459"/>
    </row>
    <row r="33" spans="2:64" ht="17.100000000000001" customHeight="1" thickBot="1">
      <c r="U33" s="818"/>
      <c r="V33" s="715" t="s">
        <v>335</v>
      </c>
      <c r="X33" s="818"/>
      <c r="Y33" s="715" t="s">
        <v>891</v>
      </c>
      <c r="Z33" s="928" t="s">
        <v>345</v>
      </c>
      <c r="AA33" s="5">
        <v>2.5318239528648654</v>
      </c>
      <c r="AB33" s="5">
        <v>2.5318239528648654</v>
      </c>
      <c r="AC33" s="5">
        <v>2.5318239528648654</v>
      </c>
      <c r="AD33" s="5">
        <v>3.3757652704864869</v>
      </c>
      <c r="AE33" s="5">
        <v>5.9075892233513523</v>
      </c>
      <c r="AF33" s="5">
        <v>15.612914376000004</v>
      </c>
      <c r="AG33" s="5">
        <v>6.4072592298000046</v>
      </c>
      <c r="AH33" s="5">
        <v>29.570075800200023</v>
      </c>
      <c r="AI33" s="5">
        <v>35.03686233600002</v>
      </c>
      <c r="AJ33" s="5">
        <v>52.086533020200001</v>
      </c>
      <c r="AK33" s="5">
        <v>65.82244221000002</v>
      </c>
      <c r="AL33" s="5">
        <v>57.183554059199999</v>
      </c>
      <c r="AM33" s="5">
        <v>50.15682540000001</v>
      </c>
      <c r="AN33" s="12">
        <v>148.16496240000004</v>
      </c>
      <c r="AO33" s="12">
        <v>165.18684780000009</v>
      </c>
      <c r="AP33" s="5">
        <v>70.593444000000119</v>
      </c>
      <c r="AQ33" s="5">
        <v>84.993814620000137</v>
      </c>
      <c r="AR33" s="12">
        <v>113.55627968357172</v>
      </c>
      <c r="AS33" s="5">
        <v>30.828332814906808</v>
      </c>
      <c r="AT33" s="5">
        <v>23.063613665508967</v>
      </c>
      <c r="AU33" s="5">
        <v>26.368593687000043</v>
      </c>
      <c r="AV33" s="5">
        <v>24.237001170000035</v>
      </c>
      <c r="AW33" s="5">
        <v>20.740231710000032</v>
      </c>
      <c r="AX33" s="5">
        <v>21.381159438000033</v>
      </c>
      <c r="AY33" s="5">
        <v>26.188911522000041</v>
      </c>
      <c r="AZ33" s="5">
        <v>22.177487944800042</v>
      </c>
      <c r="BA33" s="5">
        <v>19.613251332000033</v>
      </c>
      <c r="BB33" s="5">
        <v>21.942117486000036</v>
      </c>
      <c r="BC33" s="12" t="s">
        <v>1425</v>
      </c>
      <c r="BD33" s="12" t="s">
        <v>1425</v>
      </c>
      <c r="BE33" s="12" t="s">
        <v>1425</v>
      </c>
      <c r="BF33" s="459"/>
    </row>
    <row r="34" spans="2:64" ht="17.100000000000001" customHeight="1" thickTop="1">
      <c r="B34" s="1" t="s">
        <v>21</v>
      </c>
      <c r="U34" s="460" t="s">
        <v>64</v>
      </c>
      <c r="V34" s="929"/>
      <c r="X34" s="460" t="s">
        <v>893</v>
      </c>
      <c r="Y34" s="929"/>
      <c r="Z34" s="113"/>
      <c r="AA34" s="113">
        <f t="shared" ref="AA34:BE34" si="6">AA5+AA16+AA23+AA30</f>
        <v>35354.28892405767</v>
      </c>
      <c r="AB34" s="113">
        <f t="shared" si="6"/>
        <v>39095.187235867998</v>
      </c>
      <c r="AC34" s="113">
        <f t="shared" si="6"/>
        <v>41052.951673445416</v>
      </c>
      <c r="AD34" s="113">
        <f t="shared" si="6"/>
        <v>44817.405684401907</v>
      </c>
      <c r="AE34" s="113">
        <f t="shared" si="6"/>
        <v>49591.402497918818</v>
      </c>
      <c r="AF34" s="113">
        <f t="shared" si="6"/>
        <v>59471.728426964553</v>
      </c>
      <c r="AG34" s="113">
        <f t="shared" si="6"/>
        <v>60071.026195534178</v>
      </c>
      <c r="AH34" s="113">
        <f t="shared" si="6"/>
        <v>59102.675143275999</v>
      </c>
      <c r="AI34" s="113">
        <f t="shared" si="6"/>
        <v>53722.814545016714</v>
      </c>
      <c r="AJ34" s="113">
        <f t="shared" si="6"/>
        <v>46978.226472088485</v>
      </c>
      <c r="AK34" s="113">
        <f t="shared" si="6"/>
        <v>42042.239535271379</v>
      </c>
      <c r="AL34" s="113">
        <f t="shared" si="6"/>
        <v>35701.819531854213</v>
      </c>
      <c r="AM34" s="113">
        <f t="shared" si="6"/>
        <v>31542.79514004587</v>
      </c>
      <c r="AN34" s="113">
        <f t="shared" si="6"/>
        <v>30905.871343604165</v>
      </c>
      <c r="AO34" s="113">
        <f t="shared" si="6"/>
        <v>27383.945358469377</v>
      </c>
      <c r="AP34" s="113">
        <f t="shared" si="6"/>
        <v>27932.132818324641</v>
      </c>
      <c r="AQ34" s="113">
        <f t="shared" si="6"/>
        <v>30259.080535566896</v>
      </c>
      <c r="AR34" s="113">
        <f t="shared" si="6"/>
        <v>30950.259893278104</v>
      </c>
      <c r="AS34" s="113">
        <f t="shared" si="6"/>
        <v>30695.256489032094</v>
      </c>
      <c r="AT34" s="113">
        <f t="shared" si="6"/>
        <v>28782.289473745212</v>
      </c>
      <c r="AU34" s="113">
        <f t="shared" si="6"/>
        <v>31528.995587711168</v>
      </c>
      <c r="AV34" s="113">
        <f t="shared" si="6"/>
        <v>33909.089504345655</v>
      </c>
      <c r="AW34" s="113">
        <f t="shared" si="6"/>
        <v>36544.229341063125</v>
      </c>
      <c r="AX34" s="113">
        <f t="shared" si="6"/>
        <v>39103.76653066068</v>
      </c>
      <c r="AY34" s="113">
        <f t="shared" si="6"/>
        <v>42333.627453422479</v>
      </c>
      <c r="AZ34" s="113">
        <f t="shared" si="6"/>
        <v>45292.459637625994</v>
      </c>
      <c r="BA34" s="113">
        <f t="shared" si="6"/>
        <v>48819.791506850263</v>
      </c>
      <c r="BB34" s="113">
        <f t="shared" si="6"/>
        <v>50982.443017014906</v>
      </c>
      <c r="BC34" s="113">
        <f t="shared" si="6"/>
        <v>0</v>
      </c>
      <c r="BD34" s="113">
        <f t="shared" si="6"/>
        <v>0</v>
      </c>
      <c r="BE34" s="113">
        <f t="shared" si="6"/>
        <v>0</v>
      </c>
      <c r="BF34" s="459"/>
      <c r="BJ34" s="99"/>
      <c r="BK34" s="99"/>
      <c r="BL34" s="99"/>
    </row>
    <row r="35" spans="2:64" s="203" customFormat="1" ht="17.100000000000001" customHeight="1">
      <c r="U35" s="255"/>
      <c r="V35" s="255"/>
      <c r="X35" s="255"/>
      <c r="Y35" s="255"/>
      <c r="Z35" s="459"/>
      <c r="AA35" s="459"/>
      <c r="AB35" s="459"/>
      <c r="AC35" s="459"/>
      <c r="AD35" s="459"/>
      <c r="AE35" s="459"/>
      <c r="AF35" s="459"/>
      <c r="AG35" s="459"/>
      <c r="AH35" s="459"/>
      <c r="AI35" s="459"/>
      <c r="AJ35" s="459"/>
      <c r="AK35" s="459"/>
      <c r="AL35" s="459"/>
      <c r="AM35" s="459"/>
      <c r="AN35" s="459"/>
      <c r="AO35" s="459"/>
      <c r="AP35" s="459"/>
      <c r="AQ35" s="459"/>
      <c r="AR35" s="459"/>
      <c r="AS35" s="459"/>
      <c r="AT35" s="459"/>
      <c r="AU35" s="459"/>
      <c r="AV35" s="459"/>
      <c r="AW35" s="459"/>
      <c r="AX35" s="459"/>
      <c r="AY35" s="459"/>
      <c r="AZ35" s="459"/>
      <c r="BA35" s="459"/>
      <c r="BB35" s="459"/>
      <c r="BC35" s="459"/>
      <c r="BD35" s="459"/>
      <c r="BE35" s="459"/>
      <c r="BF35" s="459"/>
      <c r="BJ35" s="257"/>
      <c r="BK35" s="257"/>
      <c r="BL35" s="257"/>
    </row>
    <row r="36" spans="2:64">
      <c r="AF36" s="110"/>
      <c r="BJ36" s="100"/>
      <c r="BK36" s="100"/>
      <c r="BL36" s="100"/>
    </row>
    <row r="37" spans="2:64">
      <c r="U37" s="1" t="s">
        <v>1051</v>
      </c>
      <c r="X37" s="1" t="s">
        <v>1059</v>
      </c>
    </row>
    <row r="38" spans="2:64">
      <c r="U38" s="913"/>
      <c r="V38" s="914"/>
      <c r="X38" s="913"/>
      <c r="Y38" s="914"/>
      <c r="Z38" s="218"/>
      <c r="AA38" s="118">
        <v>1990</v>
      </c>
      <c r="AB38" s="118">
        <f t="shared" ref="AB38:AP38" si="7">AA38+1</f>
        <v>1991</v>
      </c>
      <c r="AC38" s="118">
        <f t="shared" si="7"/>
        <v>1992</v>
      </c>
      <c r="AD38" s="118">
        <f t="shared" si="7"/>
        <v>1993</v>
      </c>
      <c r="AE38" s="118">
        <f t="shared" si="7"/>
        <v>1994</v>
      </c>
      <c r="AF38" s="118">
        <v>1995</v>
      </c>
      <c r="AG38" s="118">
        <f t="shared" si="7"/>
        <v>1996</v>
      </c>
      <c r="AH38" s="118">
        <f t="shared" si="7"/>
        <v>1997</v>
      </c>
      <c r="AI38" s="118">
        <f t="shared" si="7"/>
        <v>1998</v>
      </c>
      <c r="AJ38" s="118">
        <f t="shared" si="7"/>
        <v>1999</v>
      </c>
      <c r="AK38" s="118">
        <f t="shared" si="7"/>
        <v>2000</v>
      </c>
      <c r="AL38" s="118">
        <f t="shared" si="7"/>
        <v>2001</v>
      </c>
      <c r="AM38" s="118">
        <f t="shared" si="7"/>
        <v>2002</v>
      </c>
      <c r="AN38" s="118">
        <f t="shared" si="7"/>
        <v>2003</v>
      </c>
      <c r="AO38" s="118">
        <f t="shared" si="7"/>
        <v>2004</v>
      </c>
      <c r="AP38" s="118">
        <f t="shared" si="7"/>
        <v>2005</v>
      </c>
      <c r="AQ38" s="118">
        <f t="shared" ref="AQ38:AZ38" si="8">AP38+1</f>
        <v>2006</v>
      </c>
      <c r="AR38" s="118">
        <f t="shared" si="8"/>
        <v>2007</v>
      </c>
      <c r="AS38" s="118">
        <f t="shared" si="8"/>
        <v>2008</v>
      </c>
      <c r="AT38" s="118">
        <f t="shared" si="8"/>
        <v>2009</v>
      </c>
      <c r="AU38" s="118">
        <f t="shared" si="8"/>
        <v>2010</v>
      </c>
      <c r="AV38" s="118">
        <f t="shared" si="8"/>
        <v>2011</v>
      </c>
      <c r="AW38" s="118">
        <f t="shared" si="8"/>
        <v>2012</v>
      </c>
      <c r="AX38" s="118">
        <f t="shared" si="8"/>
        <v>2013</v>
      </c>
      <c r="AY38" s="118">
        <f t="shared" si="8"/>
        <v>2014</v>
      </c>
      <c r="AZ38" s="118">
        <f t="shared" si="8"/>
        <v>2015</v>
      </c>
      <c r="BA38" s="118">
        <f>AZ38+1</f>
        <v>2016</v>
      </c>
      <c r="BB38" s="118">
        <f t="shared" ref="BB38" si="9">BA38+1</f>
        <v>2017</v>
      </c>
      <c r="BC38" s="118">
        <f t="shared" ref="BC38" si="10">BB38+1</f>
        <v>2018</v>
      </c>
      <c r="BD38" s="118">
        <f t="shared" ref="BD38" si="11">BC38+1</f>
        <v>2019</v>
      </c>
      <c r="BE38" s="118">
        <f>BD38+1</f>
        <v>2020</v>
      </c>
      <c r="BF38" s="1592"/>
    </row>
    <row r="39" spans="2:64" ht="17.100000000000001" customHeight="1">
      <c r="U39" s="842" t="s">
        <v>19</v>
      </c>
      <c r="V39" s="801"/>
      <c r="X39" s="842" t="s">
        <v>19</v>
      </c>
      <c r="Y39" s="801"/>
      <c r="Z39" s="114"/>
      <c r="AA39" s="114">
        <f t="shared" ref="AA39:BE39" si="12">SUM(AA40:AA49)</f>
        <v>1</v>
      </c>
      <c r="AB39" s="114">
        <f t="shared" si="12"/>
        <v>1</v>
      </c>
      <c r="AC39" s="114">
        <f t="shared" si="12"/>
        <v>1</v>
      </c>
      <c r="AD39" s="114">
        <f t="shared" si="12"/>
        <v>0.99999999999999989</v>
      </c>
      <c r="AE39" s="114">
        <f t="shared" si="12"/>
        <v>0.99999999999999989</v>
      </c>
      <c r="AF39" s="114">
        <f t="shared" si="12"/>
        <v>1</v>
      </c>
      <c r="AG39" s="114">
        <f t="shared" si="12"/>
        <v>0.99999999999999989</v>
      </c>
      <c r="AH39" s="114">
        <f t="shared" si="12"/>
        <v>1</v>
      </c>
      <c r="AI39" s="114">
        <f t="shared" si="12"/>
        <v>1.0000000000000002</v>
      </c>
      <c r="AJ39" s="114">
        <f t="shared" si="12"/>
        <v>1</v>
      </c>
      <c r="AK39" s="114">
        <f t="shared" si="12"/>
        <v>1</v>
      </c>
      <c r="AL39" s="114">
        <f t="shared" si="12"/>
        <v>1</v>
      </c>
      <c r="AM39" s="114">
        <f t="shared" si="12"/>
        <v>1.0000000000000002</v>
      </c>
      <c r="AN39" s="114">
        <f t="shared" si="12"/>
        <v>1</v>
      </c>
      <c r="AO39" s="114">
        <f t="shared" si="12"/>
        <v>1</v>
      </c>
      <c r="AP39" s="114">
        <f t="shared" si="12"/>
        <v>1</v>
      </c>
      <c r="AQ39" s="114">
        <f t="shared" si="12"/>
        <v>1</v>
      </c>
      <c r="AR39" s="114">
        <f t="shared" si="12"/>
        <v>1</v>
      </c>
      <c r="AS39" s="114">
        <f t="shared" si="12"/>
        <v>1</v>
      </c>
      <c r="AT39" s="114">
        <f t="shared" si="12"/>
        <v>0.99999999999999944</v>
      </c>
      <c r="AU39" s="114">
        <f t="shared" si="12"/>
        <v>0.99999999999999978</v>
      </c>
      <c r="AV39" s="114">
        <f t="shared" si="12"/>
        <v>1</v>
      </c>
      <c r="AW39" s="114">
        <f t="shared" si="12"/>
        <v>1.0000000000000002</v>
      </c>
      <c r="AX39" s="114">
        <f t="shared" si="12"/>
        <v>1</v>
      </c>
      <c r="AY39" s="114">
        <f t="shared" si="12"/>
        <v>0.99999999999999978</v>
      </c>
      <c r="AZ39" s="114">
        <f t="shared" si="12"/>
        <v>0.99999999999999978</v>
      </c>
      <c r="BA39" s="114">
        <f t="shared" si="12"/>
        <v>1</v>
      </c>
      <c r="BB39" s="114">
        <f t="shared" si="12"/>
        <v>1</v>
      </c>
      <c r="BC39" s="114">
        <f t="shared" si="12"/>
        <v>0</v>
      </c>
      <c r="BD39" s="114">
        <f t="shared" si="12"/>
        <v>0</v>
      </c>
      <c r="BE39" s="114">
        <f t="shared" si="12"/>
        <v>0</v>
      </c>
      <c r="BF39" s="256"/>
      <c r="BJ39" s="99"/>
    </row>
    <row r="40" spans="2:64" ht="17.100000000000001" customHeight="1">
      <c r="U40" s="915"/>
      <c r="V40" s="716" t="s">
        <v>329</v>
      </c>
      <c r="X40" s="915"/>
      <c r="Y40" s="714" t="s">
        <v>894</v>
      </c>
      <c r="Z40" s="215"/>
      <c r="AA40" s="368" t="str">
        <f>IF(AA$6="NO","－",AA6/AA$5)</f>
        <v>－</v>
      </c>
      <c r="AB40" s="368" t="str">
        <f>IF(AB$6="NO","－",AB6/AB$5)</f>
        <v>－</v>
      </c>
      <c r="AC40" s="368">
        <f t="shared" ref="AC40:BB40" si="13">IF(AC$6="NO","－",AC6/AC$5)</f>
        <v>2.3679257894702492E-4</v>
      </c>
      <c r="AD40" s="368">
        <f t="shared" si="13"/>
        <v>3.9800444778069427E-3</v>
      </c>
      <c r="AE40" s="365">
        <f t="shared" si="13"/>
        <v>1.7682091597779198E-2</v>
      </c>
      <c r="AF40" s="365">
        <f t="shared" si="13"/>
        <v>3.6698854400580065E-2</v>
      </c>
      <c r="AG40" s="365">
        <f t="shared" si="13"/>
        <v>5.4022858238590238E-2</v>
      </c>
      <c r="AH40" s="365">
        <f t="shared" si="13"/>
        <v>7.1329737724568298E-2</v>
      </c>
      <c r="AI40" s="365">
        <f t="shared" si="13"/>
        <v>8.9573626147345126E-2</v>
      </c>
      <c r="AJ40" s="365">
        <f t="shared" si="13"/>
        <v>0.10335915374568305</v>
      </c>
      <c r="AK40" s="365">
        <f t="shared" si="13"/>
        <v>0.13027139020257808</v>
      </c>
      <c r="AL40" s="365">
        <f t="shared" si="13"/>
        <v>0.18435979687292003</v>
      </c>
      <c r="AM40" s="365">
        <f t="shared" si="13"/>
        <v>0.27441533206392393</v>
      </c>
      <c r="AN40" s="365">
        <f t="shared" si="13"/>
        <v>0.3434559937843526</v>
      </c>
      <c r="AO40" s="365">
        <f t="shared" si="13"/>
        <v>0.57000917720922972</v>
      </c>
      <c r="AP40" s="365">
        <f t="shared" si="13"/>
        <v>0.69429377496117484</v>
      </c>
      <c r="AQ40" s="365">
        <f t="shared" si="13"/>
        <v>0.7418718129503602</v>
      </c>
      <c r="AR40" s="365">
        <f t="shared" si="13"/>
        <v>0.80584668504777657</v>
      </c>
      <c r="AS40" s="365">
        <f t="shared" si="13"/>
        <v>0.81298872552027435</v>
      </c>
      <c r="AT40" s="365">
        <f t="shared" si="13"/>
        <v>0.85974427030185763</v>
      </c>
      <c r="AU40" s="365">
        <f t="shared" si="13"/>
        <v>0.8784910710228695</v>
      </c>
      <c r="AV40" s="365">
        <f t="shared" si="13"/>
        <v>0.88638479726764352</v>
      </c>
      <c r="AW40" s="365">
        <f t="shared" si="13"/>
        <v>0.89755569024503501</v>
      </c>
      <c r="AX40" s="365">
        <f t="shared" si="13"/>
        <v>0.90355294341498182</v>
      </c>
      <c r="AY40" s="365">
        <f t="shared" si="13"/>
        <v>0.909221803554075</v>
      </c>
      <c r="AZ40" s="365">
        <f t="shared" si="13"/>
        <v>0.91372106787335761</v>
      </c>
      <c r="BA40" s="365">
        <f t="shared" si="13"/>
        <v>0.91379526340836692</v>
      </c>
      <c r="BB40" s="365">
        <f t="shared" si="13"/>
        <v>0.91562780866360083</v>
      </c>
      <c r="BC40" s="364" t="str">
        <f t="shared" ref="BC40:BE40" si="14">IF(BC$6="NO","-",BC6/BC$5)</f>
        <v>-</v>
      </c>
      <c r="BD40" s="364" t="str">
        <f t="shared" si="14"/>
        <v>-</v>
      </c>
      <c r="BE40" s="364" t="str">
        <f t="shared" si="14"/>
        <v>-</v>
      </c>
      <c r="BF40" s="1593"/>
      <c r="BH40" s="99"/>
    </row>
    <row r="41" spans="2:64" ht="17.100000000000001" customHeight="1">
      <c r="U41" s="915"/>
      <c r="V41" s="916" t="s">
        <v>1050</v>
      </c>
      <c r="X41" s="915"/>
      <c r="Y41" s="916" t="s">
        <v>871</v>
      </c>
      <c r="Z41" s="116"/>
      <c r="AA41" s="307">
        <f>IF(AA7="NO","－",AA7/AA$5)</f>
        <v>8.42272807171201E-5</v>
      </c>
      <c r="AB41" s="368" t="str">
        <f>IF(AB$7="NO","－",AB7/AB$5)</f>
        <v>－</v>
      </c>
      <c r="AC41" s="192">
        <f>IF(AC7="NO","－",AC7/AC$5)</f>
        <v>2.2658606641804634E-3</v>
      </c>
      <c r="AD41" s="305">
        <f t="shared" ref="AD41:BB41" si="15">IF(AD7="NO","－",AD7/AD$5)</f>
        <v>1.4434059609344903E-2</v>
      </c>
      <c r="AE41" s="305">
        <f t="shared" si="15"/>
        <v>2.1354289754962993E-2</v>
      </c>
      <c r="AF41" s="305">
        <f t="shared" si="15"/>
        <v>1.9692707651433217E-2</v>
      </c>
      <c r="AG41" s="305">
        <f t="shared" si="15"/>
        <v>1.8377918076364418E-2</v>
      </c>
      <c r="AH41" s="305">
        <f t="shared" si="15"/>
        <v>1.9155787377338574E-2</v>
      </c>
      <c r="AI41" s="305">
        <f t="shared" si="15"/>
        <v>1.8972624686314995E-2</v>
      </c>
      <c r="AJ41" s="305">
        <f t="shared" si="15"/>
        <v>1.8661147871123249E-2</v>
      </c>
      <c r="AK41" s="305">
        <f t="shared" si="15"/>
        <v>2.1194689310338636E-2</v>
      </c>
      <c r="AL41" s="305">
        <f t="shared" si="15"/>
        <v>2.3197017516715806E-2</v>
      </c>
      <c r="AM41" s="305">
        <f t="shared" si="15"/>
        <v>3.024496797825656E-2</v>
      </c>
      <c r="AN41" s="305">
        <f t="shared" si="15"/>
        <v>4.4964812324291267E-2</v>
      </c>
      <c r="AO41" s="305">
        <f t="shared" si="15"/>
        <v>7.2529685383232317E-2</v>
      </c>
      <c r="AP41" s="305">
        <f t="shared" si="15"/>
        <v>7.3332423477774994E-2</v>
      </c>
      <c r="AQ41" s="305">
        <f t="shared" si="15"/>
        <v>8.1646143882667624E-2</v>
      </c>
      <c r="AR41" s="305">
        <f t="shared" si="15"/>
        <v>8.5509563609450737E-2</v>
      </c>
      <c r="AS41" s="305">
        <f t="shared" si="15"/>
        <v>7.8241319634386797E-2</v>
      </c>
      <c r="AT41" s="305">
        <f t="shared" si="15"/>
        <v>7.6818463307323365E-2</v>
      </c>
      <c r="AU41" s="305">
        <f t="shared" si="15"/>
        <v>7.5007880662945559E-2</v>
      </c>
      <c r="AV41" s="305">
        <f t="shared" si="15"/>
        <v>7.3678023285971103E-2</v>
      </c>
      <c r="AW41" s="305">
        <f t="shared" si="15"/>
        <v>7.0869315658276782E-2</v>
      </c>
      <c r="AX41" s="305">
        <f t="shared" si="15"/>
        <v>6.9438682215968023E-2</v>
      </c>
      <c r="AY41" s="305">
        <f t="shared" si="15"/>
        <v>6.6312763874194103E-2</v>
      </c>
      <c r="AZ41" s="305">
        <f t="shared" si="15"/>
        <v>6.3264387583497519E-2</v>
      </c>
      <c r="BA41" s="305">
        <f t="shared" si="15"/>
        <v>6.2269660654351168E-2</v>
      </c>
      <c r="BB41" s="305">
        <f t="shared" si="15"/>
        <v>6.2412015922148754E-2</v>
      </c>
      <c r="BC41" s="306" t="str">
        <f t="shared" ref="BC41:BE41" si="16">IF(BC7="NO","-",BC7/BC$5)</f>
        <v>-</v>
      </c>
      <c r="BD41" s="306" t="str">
        <f t="shared" si="16"/>
        <v>-</v>
      </c>
      <c r="BE41" s="306" t="str">
        <f t="shared" si="16"/>
        <v>-</v>
      </c>
      <c r="BF41" s="1594"/>
      <c r="BH41" s="99"/>
    </row>
    <row r="42" spans="2:64" ht="17.100000000000001" customHeight="1">
      <c r="U42" s="915"/>
      <c r="V42" s="714" t="s">
        <v>1060</v>
      </c>
      <c r="X42" s="915"/>
      <c r="Y42" s="714" t="s">
        <v>872</v>
      </c>
      <c r="Z42" s="115"/>
      <c r="AA42" s="368" t="str">
        <f>IF(AA$8="NO","－",AA8/AA$5)</f>
        <v>－</v>
      </c>
      <c r="AB42" s="368" t="str">
        <f>IF(AB$8="NO","－",AB8/AB$5)</f>
        <v>－</v>
      </c>
      <c r="AC42" s="368">
        <f>IF(AC$8="NO","－",AC8/AC$5)</f>
        <v>4.241791779833361E-3</v>
      </c>
      <c r="AD42" s="365">
        <f t="shared" ref="AD42:BB42" si="17">IF(AD$8="NO","－",AD8/AD$5)</f>
        <v>3.117830831437941E-2</v>
      </c>
      <c r="AE42" s="365">
        <f t="shared" si="17"/>
        <v>5.0440666309421948E-2</v>
      </c>
      <c r="AF42" s="365">
        <f t="shared" si="17"/>
        <v>5.9552160531839815E-2</v>
      </c>
      <c r="AG42" s="365">
        <f t="shared" si="17"/>
        <v>9.3160623135421228E-2</v>
      </c>
      <c r="AH42" s="365">
        <f t="shared" si="17"/>
        <v>0.11917548132291828</v>
      </c>
      <c r="AI42" s="365">
        <f t="shared" si="17"/>
        <v>0.13258551975233396</v>
      </c>
      <c r="AJ42" s="365">
        <f t="shared" si="17"/>
        <v>0.12686059581067372</v>
      </c>
      <c r="AK42" s="365">
        <f t="shared" si="17"/>
        <v>0.13641238658400931</v>
      </c>
      <c r="AL42" s="365">
        <f t="shared" si="17"/>
        <v>0.15156310625423941</v>
      </c>
      <c r="AM42" s="365">
        <f t="shared" si="17"/>
        <v>0.18151525515913425</v>
      </c>
      <c r="AN42" s="365">
        <f t="shared" si="17"/>
        <v>0.17466190944175472</v>
      </c>
      <c r="AO42" s="365">
        <f t="shared" si="17"/>
        <v>0.18843883888034432</v>
      </c>
      <c r="AP42" s="365">
        <f t="shared" si="17"/>
        <v>0.13259991657465378</v>
      </c>
      <c r="AQ42" s="365">
        <f t="shared" si="17"/>
        <v>7.6786736696201216E-2</v>
      </c>
      <c r="AR42" s="365">
        <f t="shared" si="17"/>
        <v>5.352162795999113E-2</v>
      </c>
      <c r="AS42" s="365">
        <f t="shared" si="17"/>
        <v>4.8244440196747153E-2</v>
      </c>
      <c r="AT42" s="365">
        <f t="shared" si="17"/>
        <v>4.0348021690317933E-2</v>
      </c>
      <c r="AU42" s="365">
        <f t="shared" si="17"/>
        <v>2.8585340493559E-2</v>
      </c>
      <c r="AV42" s="365">
        <f t="shared" si="17"/>
        <v>2.4289228613679603E-2</v>
      </c>
      <c r="AW42" s="365">
        <f t="shared" si="17"/>
        <v>1.9104827507913216E-2</v>
      </c>
      <c r="AX42" s="365">
        <f t="shared" si="17"/>
        <v>1.5242697996849736E-2</v>
      </c>
      <c r="AY42" s="365">
        <f t="shared" si="17"/>
        <v>1.4068132476554623E-2</v>
      </c>
      <c r="AZ42" s="365">
        <f t="shared" si="17"/>
        <v>1.3755377385638916E-2</v>
      </c>
      <c r="BA42" s="365">
        <f t="shared" si="17"/>
        <v>1.3789841532940179E-2</v>
      </c>
      <c r="BB42" s="365">
        <f t="shared" si="17"/>
        <v>1.3372402850732924E-2</v>
      </c>
      <c r="BC42" s="364" t="str">
        <f t="shared" ref="BC42:BE42" si="18">IF(BC$8="NO","-",BC8/BC$5)</f>
        <v>-</v>
      </c>
      <c r="BD42" s="364" t="str">
        <f t="shared" si="18"/>
        <v>-</v>
      </c>
      <c r="BE42" s="364" t="str">
        <f t="shared" si="18"/>
        <v>-</v>
      </c>
      <c r="BF42" s="1593"/>
      <c r="BH42" s="99"/>
      <c r="BI42" s="99"/>
    </row>
    <row r="43" spans="2:64" ht="17.100000000000001" customHeight="1">
      <c r="U43" s="915"/>
      <c r="V43" s="858" t="s">
        <v>332</v>
      </c>
      <c r="X43" s="915"/>
      <c r="Y43" s="714" t="s">
        <v>874</v>
      </c>
      <c r="Z43" s="115"/>
      <c r="AA43" s="307">
        <f>IF(AA9="NO","－",AA9/AA$5)</f>
        <v>4.5906225852604811E-5</v>
      </c>
      <c r="AB43" s="368" t="str">
        <f>IF(AB$9="NO","－",AB9/AB$5)</f>
        <v>－</v>
      </c>
      <c r="AC43" s="368">
        <f>IF(AC$9="NO","－",AC9/AC$5)</f>
        <v>1.2349574925699688E-3</v>
      </c>
      <c r="AD43" s="368">
        <f>IF(AD$9="NO","－",AD9/AD$5)</f>
        <v>7.8669665547194192E-3</v>
      </c>
      <c r="AE43" s="365">
        <f t="shared" ref="AE43:BB43" si="19">IF(AE$9="NO","－",AE9/AE$5)</f>
        <v>1.1638685709273301E-2</v>
      </c>
      <c r="AF43" s="365">
        <f t="shared" si="19"/>
        <v>1.0733076948455501E-2</v>
      </c>
      <c r="AG43" s="365">
        <f t="shared" si="19"/>
        <v>1.0736800076443674E-2</v>
      </c>
      <c r="AH43" s="365">
        <f t="shared" si="19"/>
        <v>1.2049723451200572E-2</v>
      </c>
      <c r="AI43" s="365">
        <f t="shared" si="19"/>
        <v>1.145832047100072E-2</v>
      </c>
      <c r="AJ43" s="365">
        <f t="shared" si="19"/>
        <v>1.1216150400209155E-2</v>
      </c>
      <c r="AK43" s="365">
        <f t="shared" si="19"/>
        <v>1.2371547669787248E-2</v>
      </c>
      <c r="AL43" s="365">
        <f t="shared" si="19"/>
        <v>1.1299704722132424E-2</v>
      </c>
      <c r="AM43" s="365">
        <f t="shared" si="19"/>
        <v>1.3148835429209853E-2</v>
      </c>
      <c r="AN43" s="365">
        <f t="shared" si="19"/>
        <v>1.2712880135920089E-2</v>
      </c>
      <c r="AO43" s="365">
        <f t="shared" si="19"/>
        <v>1.8737735592204062E-2</v>
      </c>
      <c r="AP43" s="365">
        <f t="shared" si="19"/>
        <v>1.7519977605444551E-2</v>
      </c>
      <c r="AQ43" s="365">
        <f t="shared" si="19"/>
        <v>1.6590695859224742E-2</v>
      </c>
      <c r="AR43" s="365">
        <f t="shared" si="19"/>
        <v>1.572281088140743E-2</v>
      </c>
      <c r="AS43" s="365">
        <f t="shared" si="19"/>
        <v>1.2139072159080017E-2</v>
      </c>
      <c r="AT43" s="368">
        <f t="shared" si="19"/>
        <v>7.1560889440398807E-3</v>
      </c>
      <c r="AU43" s="368">
        <f t="shared" si="19"/>
        <v>7.0736083595573295E-3</v>
      </c>
      <c r="AV43" s="368">
        <f t="shared" si="19"/>
        <v>5.4467813309678013E-3</v>
      </c>
      <c r="AW43" s="368">
        <f t="shared" si="19"/>
        <v>4.1424119247601308E-3</v>
      </c>
      <c r="AX43" s="368">
        <f t="shared" si="19"/>
        <v>3.4026452882356104E-3</v>
      </c>
      <c r="AY43" s="368">
        <f t="shared" si="19"/>
        <v>3.1548493705845664E-3</v>
      </c>
      <c r="AZ43" s="368">
        <f t="shared" si="19"/>
        <v>2.8802801182770659E-3</v>
      </c>
      <c r="BA43" s="368">
        <f t="shared" si="19"/>
        <v>2.7560743392288194E-3</v>
      </c>
      <c r="BB43" s="368">
        <f t="shared" si="19"/>
        <v>2.7431422084220631E-3</v>
      </c>
      <c r="BC43" s="305" t="str">
        <f t="shared" ref="BC43:BE43" si="20">IF(BC9="NO","-",BC9/BC$5)</f>
        <v>-</v>
      </c>
      <c r="BD43" s="305" t="str">
        <f t="shared" si="20"/>
        <v>-</v>
      </c>
      <c r="BE43" s="305" t="str">
        <f t="shared" si="20"/>
        <v>-</v>
      </c>
      <c r="BF43" s="1595"/>
    </row>
    <row r="44" spans="2:64" ht="17.100000000000001" customHeight="1">
      <c r="U44" s="757"/>
      <c r="V44" s="1849" t="s">
        <v>1380</v>
      </c>
      <c r="X44" s="915"/>
      <c r="Y44" s="916" t="s">
        <v>875</v>
      </c>
      <c r="Z44" s="115"/>
      <c r="AA44" s="368" t="str">
        <f>IF(AA$10="NO","－",AA10/AA$5)</f>
        <v>－</v>
      </c>
      <c r="AB44" s="368" t="str">
        <f>IF(AB$10="NO","－",AB10/AB$5)</f>
        <v>－</v>
      </c>
      <c r="AC44" s="368" t="str">
        <f>IF(AC$10="NO","－",AC10/AC$5)</f>
        <v>－</v>
      </c>
      <c r="AD44" s="368" t="str">
        <f t="shared" ref="AD44:AM44" si="21">IF(AD$10="NO","－",AD10/AD$5)</f>
        <v>－</v>
      </c>
      <c r="AE44" s="368" t="str">
        <f t="shared" si="21"/>
        <v>－</v>
      </c>
      <c r="AF44" s="368" t="str">
        <f t="shared" si="21"/>
        <v>－</v>
      </c>
      <c r="AG44" s="368" t="str">
        <f t="shared" si="21"/>
        <v>－</v>
      </c>
      <c r="AH44" s="368" t="str">
        <f t="shared" si="21"/>
        <v>－</v>
      </c>
      <c r="AI44" s="368" t="str">
        <f t="shared" si="21"/>
        <v>－</v>
      </c>
      <c r="AJ44" s="368" t="str">
        <f t="shared" si="21"/>
        <v>－</v>
      </c>
      <c r="AK44" s="368" t="str">
        <f t="shared" si="21"/>
        <v>－</v>
      </c>
      <c r="AL44" s="368" t="str">
        <f t="shared" si="21"/>
        <v>－</v>
      </c>
      <c r="AM44" s="368" t="str">
        <f t="shared" si="21"/>
        <v>－</v>
      </c>
      <c r="AN44" s="368">
        <f>IF(AN$10="NO","－",AN10/AN$5)</f>
        <v>1.4479482892434069E-4</v>
      </c>
      <c r="AO44" s="368">
        <f t="shared" ref="AO44:BB44" si="22">IF(AO$10="NO","－",AO10/AO$5)</f>
        <v>3.4823532630807064E-4</v>
      </c>
      <c r="AP44" s="368">
        <f t="shared" si="22"/>
        <v>4.5118567422682682E-4</v>
      </c>
      <c r="AQ44" s="368">
        <f t="shared" si="22"/>
        <v>5.4392417925425217E-4</v>
      </c>
      <c r="AR44" s="368">
        <f t="shared" si="22"/>
        <v>9.3948052981342048E-4</v>
      </c>
      <c r="AS44" s="368">
        <f t="shared" si="22"/>
        <v>1.1875232003379476E-3</v>
      </c>
      <c r="AT44" s="368">
        <f t="shared" si="22"/>
        <v>1.8674323555966127E-3</v>
      </c>
      <c r="AU44" s="368">
        <f t="shared" si="22"/>
        <v>2.5792082175010271E-3</v>
      </c>
      <c r="AV44" s="368">
        <f t="shared" si="22"/>
        <v>3.2937521453371976E-3</v>
      </c>
      <c r="AW44" s="368">
        <f t="shared" si="22"/>
        <v>3.2006676126670698E-3</v>
      </c>
      <c r="AX44" s="368">
        <f t="shared" si="22"/>
        <v>3.3825795058570552E-3</v>
      </c>
      <c r="AY44" s="368">
        <f t="shared" si="22"/>
        <v>3.4180676093208177E-3</v>
      </c>
      <c r="AZ44" s="368">
        <f t="shared" si="22"/>
        <v>3.2013941812004455E-3</v>
      </c>
      <c r="BA44" s="368">
        <f t="shared" si="22"/>
        <v>3.0452997389826568E-3</v>
      </c>
      <c r="BB44" s="368">
        <f t="shared" si="22"/>
        <v>2.5808198282410745E-3</v>
      </c>
      <c r="BC44" s="368" t="str">
        <f t="shared" ref="BC44:BE44" si="23">IF(BC$10="NO","-",BC10/BC$5)</f>
        <v>-</v>
      </c>
      <c r="BD44" s="368" t="str">
        <f t="shared" si="23"/>
        <v>-</v>
      </c>
      <c r="BE44" s="368" t="str">
        <f t="shared" si="23"/>
        <v>-</v>
      </c>
      <c r="BF44" s="1596"/>
      <c r="BH44" s="99"/>
      <c r="BI44" s="99"/>
    </row>
    <row r="45" spans="2:64" ht="17.100000000000001" customHeight="1">
      <c r="U45" s="915"/>
      <c r="V45" s="714" t="s">
        <v>331</v>
      </c>
      <c r="X45" s="915"/>
      <c r="Y45" s="714" t="s">
        <v>873</v>
      </c>
      <c r="Z45" s="115"/>
      <c r="AA45" s="307">
        <f>IF(AA11="NO","－",AA11/AA$5)</f>
        <v>9.4826562964833757E-5</v>
      </c>
      <c r="AB45" s="368" t="str">
        <f>IF(AB$11="NO","－",AB11/AB$5)</f>
        <v>－</v>
      </c>
      <c r="AC45" s="368">
        <f>IF(AC$11="NO","－",AC11/AC$5)</f>
        <v>2.5509998317893631E-3</v>
      </c>
      <c r="AD45" s="365">
        <f>IF(AD$11="NO","－",AD11/AD$5)</f>
        <v>1.6250462447916818E-2</v>
      </c>
      <c r="AE45" s="365">
        <f t="shared" ref="AE45:BB45" si="24">IF(AE$11="NO","－",AE11/AE$5)</f>
        <v>2.4041544316492577E-2</v>
      </c>
      <c r="AF45" s="365">
        <f t="shared" si="24"/>
        <v>2.217086632926437E-2</v>
      </c>
      <c r="AG45" s="365">
        <f t="shared" si="24"/>
        <v>2.1651920451749608E-2</v>
      </c>
      <c r="AH45" s="365">
        <f t="shared" si="24"/>
        <v>1.7538617660837467E-2</v>
      </c>
      <c r="AI45" s="365">
        <f t="shared" si="24"/>
        <v>1.2975966120071866E-2</v>
      </c>
      <c r="AJ45" s="368">
        <f t="shared" si="24"/>
        <v>7.7413062348255963E-3</v>
      </c>
      <c r="AK45" s="365">
        <f t="shared" si="24"/>
        <v>1.2962479886951116E-2</v>
      </c>
      <c r="AL45" s="365">
        <f t="shared" si="24"/>
        <v>2.2417736996024326E-2</v>
      </c>
      <c r="AM45" s="365">
        <f t="shared" si="24"/>
        <v>2.5281108715624907E-2</v>
      </c>
      <c r="AN45" s="365">
        <f t="shared" si="24"/>
        <v>3.2061762770608578E-2</v>
      </c>
      <c r="AO45" s="365">
        <f t="shared" si="24"/>
        <v>4.5477520814008153E-2</v>
      </c>
      <c r="AP45" s="365">
        <f t="shared" si="24"/>
        <v>3.5150959003276874E-2</v>
      </c>
      <c r="AQ45" s="365">
        <f t="shared" si="24"/>
        <v>2.5055212853454592E-2</v>
      </c>
      <c r="AR45" s="365">
        <f t="shared" si="24"/>
        <v>2.1344082853349287E-2</v>
      </c>
      <c r="AS45" s="365">
        <f t="shared" si="24"/>
        <v>1.5884934481727207E-2</v>
      </c>
      <c r="AT45" s="365">
        <f t="shared" si="24"/>
        <v>1.1166133672573242E-2</v>
      </c>
      <c r="AU45" s="368">
        <f t="shared" si="24"/>
        <v>5.4924792353304389E-3</v>
      </c>
      <c r="AV45" s="368">
        <f t="shared" si="24"/>
        <v>5.7975661344443815E-3</v>
      </c>
      <c r="AW45" s="368">
        <f t="shared" si="24"/>
        <v>4.1032021931642114E-3</v>
      </c>
      <c r="AX45" s="368">
        <f t="shared" si="24"/>
        <v>4.0853219849633785E-3</v>
      </c>
      <c r="AY45" s="368">
        <f t="shared" si="24"/>
        <v>2.8104126995673281E-3</v>
      </c>
      <c r="AZ45" s="368">
        <f t="shared" si="24"/>
        <v>2.1136237517762175E-3</v>
      </c>
      <c r="BA45" s="368">
        <f t="shared" si="24"/>
        <v>3.4918447843119735E-3</v>
      </c>
      <c r="BB45" s="368">
        <f t="shared" si="24"/>
        <v>2.1154766535863272E-3</v>
      </c>
      <c r="BC45" s="305" t="str">
        <f t="shared" ref="BC45:BE45" si="25">IF(BC11="NO","-",BC11/BC$5)</f>
        <v>-</v>
      </c>
      <c r="BD45" s="305" t="str">
        <f t="shared" si="25"/>
        <v>-</v>
      </c>
      <c r="BE45" s="305" t="str">
        <f t="shared" si="25"/>
        <v>-</v>
      </c>
      <c r="BF45" s="1595"/>
      <c r="BH45" s="99"/>
    </row>
    <row r="46" spans="2:64" ht="17.100000000000001" customHeight="1">
      <c r="U46" s="757"/>
      <c r="V46" s="714" t="s">
        <v>333</v>
      </c>
      <c r="X46" s="915"/>
      <c r="Y46" s="714" t="s">
        <v>895</v>
      </c>
      <c r="Z46" s="233"/>
      <c r="AA46" s="192">
        <f>IF(AA12="NO","－",AA12/AA$5)</f>
        <v>0.99977499473927811</v>
      </c>
      <c r="AB46" s="306">
        <f>IF(AB12="NO","－",AB12/AB$5)</f>
        <v>1</v>
      </c>
      <c r="AC46" s="305">
        <f>IF(AC12="NO","－",AC12/AC$5)</f>
        <v>0.98946838193096909</v>
      </c>
      <c r="AD46" s="305">
        <f t="shared" ref="AD46:BB46" si="26">IF(AD12="NO","－",AD12/AD$5)</f>
        <v>0.92628241416568324</v>
      </c>
      <c r="AE46" s="305">
        <f t="shared" si="26"/>
        <v>0.87483126491132013</v>
      </c>
      <c r="AF46" s="305">
        <f t="shared" si="26"/>
        <v>0.85114176824061438</v>
      </c>
      <c r="AG46" s="305">
        <f t="shared" si="26"/>
        <v>0.80202918842492366</v>
      </c>
      <c r="AH46" s="305">
        <f t="shared" si="26"/>
        <v>0.76068903282562339</v>
      </c>
      <c r="AI46" s="305">
        <f t="shared" si="26"/>
        <v>0.73432418210920236</v>
      </c>
      <c r="AJ46" s="305">
        <f t="shared" si="26"/>
        <v>0.73185317133661443</v>
      </c>
      <c r="AK46" s="305">
        <f t="shared" si="26"/>
        <v>0.68650452037013698</v>
      </c>
      <c r="AL46" s="305">
        <f t="shared" si="26"/>
        <v>0.60682784891840102</v>
      </c>
      <c r="AM46" s="305">
        <f t="shared" si="26"/>
        <v>0.47490847080648563</v>
      </c>
      <c r="AN46" s="305">
        <f t="shared" si="26"/>
        <v>0.39149292936956265</v>
      </c>
      <c r="AO46" s="305">
        <f t="shared" si="26"/>
        <v>0.1036500982076177</v>
      </c>
      <c r="AP46" s="305">
        <f t="shared" si="26"/>
        <v>4.5844726996665627E-2</v>
      </c>
      <c r="AQ46" s="305">
        <f t="shared" si="26"/>
        <v>5.6802116203765671E-2</v>
      </c>
      <c r="AR46" s="305">
        <f t="shared" si="26"/>
        <v>1.6470851685278672E-2</v>
      </c>
      <c r="AS46" s="305">
        <f t="shared" si="26"/>
        <v>3.0760390338357528E-2</v>
      </c>
      <c r="AT46" s="192">
        <f t="shared" si="26"/>
        <v>2.4036729377782638E-3</v>
      </c>
      <c r="AU46" s="192">
        <f t="shared" si="26"/>
        <v>2.2851418958693562E-3</v>
      </c>
      <c r="AV46" s="192">
        <f t="shared" si="26"/>
        <v>6.2362050017728519E-4</v>
      </c>
      <c r="AW46" s="192">
        <f t="shared" si="26"/>
        <v>6.0487361584444491E-4</v>
      </c>
      <c r="AX46" s="192">
        <f t="shared" si="26"/>
        <v>5.0709154431776468E-4</v>
      </c>
      <c r="AY46" s="192">
        <f t="shared" si="26"/>
        <v>6.6174331764477497E-4</v>
      </c>
      <c r="AZ46" s="192">
        <f t="shared" si="26"/>
        <v>7.5393630205358448E-4</v>
      </c>
      <c r="BA46" s="192">
        <f t="shared" si="26"/>
        <v>5.5622640243475755E-4</v>
      </c>
      <c r="BB46" s="192">
        <f t="shared" si="26"/>
        <v>8.5729485527551543E-4</v>
      </c>
      <c r="BC46" s="192" t="str">
        <f t="shared" ref="BC46:BE46" si="27">IF(BC12="NO","=",BC12/BC$5)</f>
        <v>=</v>
      </c>
      <c r="BD46" s="192" t="str">
        <f t="shared" si="27"/>
        <v>=</v>
      </c>
      <c r="BE46" s="192" t="str">
        <f t="shared" si="27"/>
        <v>=</v>
      </c>
      <c r="BF46" s="1597"/>
      <c r="BJ46" s="99"/>
    </row>
    <row r="47" spans="2:64" ht="17.100000000000001" customHeight="1">
      <c r="U47" s="757"/>
      <c r="V47" s="858" t="s">
        <v>334</v>
      </c>
      <c r="X47" s="915"/>
      <c r="Y47" s="714" t="s">
        <v>877</v>
      </c>
      <c r="Z47" s="115"/>
      <c r="AA47" s="368" t="str">
        <f>IF(AA$13="NO","－",AA13/AA$5)</f>
        <v>－</v>
      </c>
      <c r="AB47" s="368" t="str">
        <f>IF(AB$13="NO","－",AB13/AB$5)</f>
        <v>－</v>
      </c>
      <c r="AC47" s="368" t="str">
        <f t="shared" ref="AC47:AF47" si="28">IF(AC$13="NO","－",AC13/AC$5)</f>
        <v>－</v>
      </c>
      <c r="AD47" s="368" t="str">
        <f t="shared" si="28"/>
        <v>－</v>
      </c>
      <c r="AE47" s="368" t="str">
        <f t="shared" si="28"/>
        <v>－</v>
      </c>
      <c r="AF47" s="368" t="str">
        <f t="shared" si="28"/>
        <v>－</v>
      </c>
      <c r="AG47" s="369">
        <f>IF(AG$13="NO","－",AG13/AG$5)</f>
        <v>9.9697959536585612E-6</v>
      </c>
      <c r="AH47" s="369">
        <f t="shared" ref="AH47:BB47" si="29">IF(AH$13="NO","－",AH13/AH$5)</f>
        <v>2.7279615092133905E-5</v>
      </c>
      <c r="AI47" s="369">
        <f t="shared" si="29"/>
        <v>7.632340547279833E-5</v>
      </c>
      <c r="AJ47" s="368">
        <f t="shared" si="29"/>
        <v>1.5465789201377119E-4</v>
      </c>
      <c r="AK47" s="368">
        <f t="shared" si="29"/>
        <v>2.0254837107604919E-4</v>
      </c>
      <c r="AL47" s="368">
        <f t="shared" si="29"/>
        <v>2.7517814929548055E-4</v>
      </c>
      <c r="AM47" s="368">
        <f t="shared" si="29"/>
        <v>3.6864341177240761E-4</v>
      </c>
      <c r="AN47" s="368">
        <f t="shared" si="29"/>
        <v>4.0303397712189719E-4</v>
      </c>
      <c r="AO47" s="368">
        <f t="shared" si="29"/>
        <v>5.6355108580545131E-4</v>
      </c>
      <c r="AP47" s="368">
        <f t="shared" si="29"/>
        <v>5.7407155884646509E-4</v>
      </c>
      <c r="AQ47" s="368">
        <f t="shared" si="29"/>
        <v>5.0996270928380528E-4</v>
      </c>
      <c r="AR47" s="368">
        <f t="shared" si="29"/>
        <v>4.6169432804039239E-4</v>
      </c>
      <c r="AS47" s="368">
        <f t="shared" si="29"/>
        <v>4.0671894477336813E-4</v>
      </c>
      <c r="AT47" s="368">
        <f t="shared" si="29"/>
        <v>3.8613576236401102E-4</v>
      </c>
      <c r="AU47" s="368">
        <f t="shared" si="29"/>
        <v>3.55702566871869E-4</v>
      </c>
      <c r="AV47" s="368">
        <f t="shared" si="29"/>
        <v>3.2236970993846124E-4</v>
      </c>
      <c r="AW47" s="368">
        <f t="shared" si="29"/>
        <v>2.9382616558382022E-4</v>
      </c>
      <c r="AX47" s="368">
        <f t="shared" si="29"/>
        <v>2.7419735269400324E-4</v>
      </c>
      <c r="AY47" s="368">
        <f t="shared" si="29"/>
        <v>2.5311413719490689E-4</v>
      </c>
      <c r="AZ47" s="368">
        <f t="shared" si="29"/>
        <v>2.3886848489408175E-4</v>
      </c>
      <c r="BA47" s="368">
        <f t="shared" si="29"/>
        <v>2.2348159222350443E-4</v>
      </c>
      <c r="BB47" s="368">
        <f t="shared" si="29"/>
        <v>2.1666055633165623E-4</v>
      </c>
      <c r="BC47" s="368" t="str">
        <f t="shared" ref="BC47:BE47" si="30">IF(BC$13="NO","-",BC13/BC$5)</f>
        <v>-</v>
      </c>
      <c r="BD47" s="368" t="str">
        <f t="shared" si="30"/>
        <v>-</v>
      </c>
      <c r="BE47" s="368" t="str">
        <f t="shared" si="30"/>
        <v>-</v>
      </c>
      <c r="BF47" s="1596"/>
      <c r="BH47" s="99"/>
      <c r="BI47" s="99"/>
    </row>
    <row r="48" spans="2:64" ht="17.100000000000001" customHeight="1">
      <c r="U48" s="757"/>
      <c r="V48" s="714" t="s">
        <v>335</v>
      </c>
      <c r="X48" s="915"/>
      <c r="Y48" s="714" t="s">
        <v>896</v>
      </c>
      <c r="Z48" s="115"/>
      <c r="AA48" s="1389">
        <f>IF(AA14="NO","－",AA14/AA$5)</f>
        <v>4.5191187359603299E-8</v>
      </c>
      <c r="AB48" s="447" t="str">
        <f>IF(AB$14="NO","－",AB14/AB$5)</f>
        <v>－</v>
      </c>
      <c r="AC48" s="668">
        <f>IF(AC14="NO","－",AC14/AC$5)</f>
        <v>1.2157217107558982E-6</v>
      </c>
      <c r="AD48" s="668">
        <f>IF(AD14="NO","－",AD14/AD$5)</f>
        <v>7.7444301491381586E-6</v>
      </c>
      <c r="AE48" s="307">
        <f>IF(AE14="NO","－",AE14/AE$5)</f>
        <v>1.1457400749869372E-5</v>
      </c>
      <c r="AF48" s="307">
        <f t="shared" ref="AF48:BB48" si="31">IF(AF14="NO","－",AF14/AF$5)</f>
        <v>1.0565897812642109E-5</v>
      </c>
      <c r="AG48" s="307">
        <f t="shared" si="31"/>
        <v>1.0721800553437461E-5</v>
      </c>
      <c r="AH48" s="307">
        <f t="shared" si="31"/>
        <v>3.4340022421347805E-5</v>
      </c>
      <c r="AI48" s="307">
        <f t="shared" si="31"/>
        <v>3.3437308258351108E-5</v>
      </c>
      <c r="AJ48" s="192">
        <f t="shared" si="31"/>
        <v>1.5381670885702151E-4</v>
      </c>
      <c r="AK48" s="307">
        <f t="shared" si="31"/>
        <v>8.0437605122614142E-5</v>
      </c>
      <c r="AL48" s="307">
        <f t="shared" si="31"/>
        <v>5.9610570271570722E-5</v>
      </c>
      <c r="AM48" s="192">
        <f t="shared" si="31"/>
        <v>1.1738643559248094E-4</v>
      </c>
      <c r="AN48" s="192">
        <f t="shared" si="31"/>
        <v>1.0188336746377362E-4</v>
      </c>
      <c r="AO48" s="192">
        <f t="shared" si="31"/>
        <v>2.4515750125023834E-4</v>
      </c>
      <c r="AP48" s="192">
        <f t="shared" si="31"/>
        <v>2.3296414793601056E-4</v>
      </c>
      <c r="AQ48" s="192">
        <f t="shared" si="31"/>
        <v>1.9339466578780374E-4</v>
      </c>
      <c r="AR48" s="192">
        <f t="shared" si="31"/>
        <v>1.8320310489238978E-4</v>
      </c>
      <c r="AS48" s="307">
        <f t="shared" si="31"/>
        <v>1.4687552431565055E-4</v>
      </c>
      <c r="AT48" s="192">
        <f t="shared" si="31"/>
        <v>1.0978102814867438E-4</v>
      </c>
      <c r="AU48" s="192">
        <f t="shared" si="31"/>
        <v>1.2956754549579245E-4</v>
      </c>
      <c r="AV48" s="192">
        <f t="shared" si="31"/>
        <v>1.2551677838395508E-4</v>
      </c>
      <c r="AW48" s="307">
        <f t="shared" si="31"/>
        <v>8.1352174526190676E-5</v>
      </c>
      <c r="AX48" s="307">
        <f t="shared" si="31"/>
        <v>7.3753053777902538E-5</v>
      </c>
      <c r="AY48" s="307">
        <f t="shared" si="31"/>
        <v>6.3147435111655565E-5</v>
      </c>
      <c r="AZ48" s="307">
        <f t="shared" si="31"/>
        <v>4.9210354873298382E-5</v>
      </c>
      <c r="BA48" s="307">
        <f t="shared" si="31"/>
        <v>4.5435798664005103E-5</v>
      </c>
      <c r="BB48" s="307">
        <f t="shared" si="31"/>
        <v>4.2519531228198906E-5</v>
      </c>
      <c r="BC48" s="192" t="str">
        <f t="shared" ref="BC48:BE48" si="32">IF(BC14="NO","-",BC14/BC$5)</f>
        <v>-</v>
      </c>
      <c r="BD48" s="307" t="str">
        <f t="shared" si="32"/>
        <v>-</v>
      </c>
      <c r="BE48" s="307" t="str">
        <f t="shared" si="32"/>
        <v>-</v>
      </c>
      <c r="BF48" s="1598"/>
      <c r="BH48" s="99"/>
    </row>
    <row r="49" spans="21:61" ht="17.100000000000001" customHeight="1">
      <c r="U49" s="758"/>
      <c r="V49" s="1573" t="s">
        <v>1294</v>
      </c>
      <c r="X49" s="915"/>
      <c r="Y49" s="714" t="s">
        <v>880</v>
      </c>
      <c r="Z49" s="115"/>
      <c r="AA49" s="364" t="str">
        <f>IF(AA$15="NO","－",AA15/AA$5)</f>
        <v>－</v>
      </c>
      <c r="AB49" s="364" t="str">
        <f>IF(AB$15="NO","－",AB15/AB$5)</f>
        <v>－</v>
      </c>
      <c r="AC49" s="364" t="str">
        <f t="shared" ref="AC49:BB49" si="33">IF(AC$15="NO","－",AC15/AC$5)</f>
        <v>－</v>
      </c>
      <c r="AD49" s="364" t="str">
        <f t="shared" si="33"/>
        <v>－</v>
      </c>
      <c r="AE49" s="364" t="str">
        <f t="shared" si="33"/>
        <v>－</v>
      </c>
      <c r="AF49" s="364" t="str">
        <f t="shared" si="33"/>
        <v>－</v>
      </c>
      <c r="AG49" s="364" t="str">
        <f t="shared" si="33"/>
        <v>－</v>
      </c>
      <c r="AH49" s="364" t="str">
        <f t="shared" si="33"/>
        <v>－</v>
      </c>
      <c r="AI49" s="364" t="str">
        <f t="shared" si="33"/>
        <v>－</v>
      </c>
      <c r="AJ49" s="364" t="str">
        <f t="shared" si="33"/>
        <v>－</v>
      </c>
      <c r="AK49" s="364" t="str">
        <f t="shared" si="33"/>
        <v>－</v>
      </c>
      <c r="AL49" s="364" t="str">
        <f t="shared" si="33"/>
        <v>－</v>
      </c>
      <c r="AM49" s="364" t="str">
        <f t="shared" si="33"/>
        <v>－</v>
      </c>
      <c r="AN49" s="364" t="str">
        <f t="shared" si="33"/>
        <v>－</v>
      </c>
      <c r="AO49" s="364" t="str">
        <f t="shared" si="33"/>
        <v>－</v>
      </c>
      <c r="AP49" s="364" t="str">
        <f t="shared" si="33"/>
        <v>－</v>
      </c>
      <c r="AQ49" s="364" t="str">
        <f t="shared" si="33"/>
        <v>－</v>
      </c>
      <c r="AR49" s="364" t="str">
        <f t="shared" si="33"/>
        <v>－</v>
      </c>
      <c r="AS49" s="364" t="str">
        <f t="shared" si="33"/>
        <v>－</v>
      </c>
      <c r="AT49" s="364" t="str">
        <f t="shared" si="33"/>
        <v>－</v>
      </c>
      <c r="AU49" s="364" t="str">
        <f t="shared" si="33"/>
        <v>－</v>
      </c>
      <c r="AV49" s="369">
        <f t="shared" si="33"/>
        <v>3.8344233456846585E-5</v>
      </c>
      <c r="AW49" s="369">
        <f t="shared" si="33"/>
        <v>4.3832902229268052E-5</v>
      </c>
      <c r="AX49" s="369">
        <f t="shared" si="33"/>
        <v>4.0087642354850312E-5</v>
      </c>
      <c r="AY49" s="369">
        <f t="shared" si="33"/>
        <v>3.596552575206188E-5</v>
      </c>
      <c r="AZ49" s="369">
        <f t="shared" si="33"/>
        <v>2.185396443114782E-5</v>
      </c>
      <c r="BA49" s="369">
        <f t="shared" si="33"/>
        <v>2.6871748496003487E-5</v>
      </c>
      <c r="BB49" s="369">
        <f t="shared" si="33"/>
        <v>3.1858930432536049E-5</v>
      </c>
      <c r="BC49" s="369" t="str">
        <f t="shared" ref="BC49:BE49" si="34">IF(BC$15="NO","-",BC15/BC$5)</f>
        <v>-</v>
      </c>
      <c r="BD49" s="369" t="str">
        <f t="shared" si="34"/>
        <v>-</v>
      </c>
      <c r="BE49" s="369" t="str">
        <f t="shared" si="34"/>
        <v>-</v>
      </c>
      <c r="BF49" s="1599"/>
      <c r="BH49" s="99"/>
    </row>
    <row r="50" spans="21:61" ht="17.100000000000001" customHeight="1">
      <c r="U50" s="920" t="s">
        <v>20</v>
      </c>
      <c r="V50" s="930"/>
      <c r="X50" s="917" t="s">
        <v>897</v>
      </c>
      <c r="Y50" s="918"/>
      <c r="Z50" s="189"/>
      <c r="AA50" s="309">
        <f t="shared" ref="AA50:BE50" si="35">SUM(AA51:AA56)</f>
        <v>1</v>
      </c>
      <c r="AB50" s="309">
        <f t="shared" si="35"/>
        <v>1.0000000000000002</v>
      </c>
      <c r="AC50" s="309">
        <f t="shared" si="35"/>
        <v>1</v>
      </c>
      <c r="AD50" s="309">
        <f t="shared" si="35"/>
        <v>1</v>
      </c>
      <c r="AE50" s="309">
        <f t="shared" si="35"/>
        <v>1</v>
      </c>
      <c r="AF50" s="309">
        <f t="shared" si="35"/>
        <v>1</v>
      </c>
      <c r="AG50" s="309">
        <f t="shared" si="35"/>
        <v>0.99999999999999989</v>
      </c>
      <c r="AH50" s="309">
        <f t="shared" si="35"/>
        <v>1</v>
      </c>
      <c r="AI50" s="309">
        <f t="shared" si="35"/>
        <v>1</v>
      </c>
      <c r="AJ50" s="309">
        <f t="shared" si="35"/>
        <v>1</v>
      </c>
      <c r="AK50" s="309">
        <f t="shared" si="35"/>
        <v>0.99999999999999989</v>
      </c>
      <c r="AL50" s="309">
        <f t="shared" si="35"/>
        <v>1</v>
      </c>
      <c r="AM50" s="309">
        <f t="shared" si="35"/>
        <v>1</v>
      </c>
      <c r="AN50" s="309">
        <f t="shared" si="35"/>
        <v>0.99999999999999989</v>
      </c>
      <c r="AO50" s="309">
        <f t="shared" si="35"/>
        <v>1</v>
      </c>
      <c r="AP50" s="309">
        <f t="shared" si="35"/>
        <v>1</v>
      </c>
      <c r="AQ50" s="309">
        <f t="shared" si="35"/>
        <v>1</v>
      </c>
      <c r="AR50" s="309">
        <f t="shared" si="35"/>
        <v>1</v>
      </c>
      <c r="AS50" s="309">
        <f t="shared" si="35"/>
        <v>1.0000000000000002</v>
      </c>
      <c r="AT50" s="309">
        <f t="shared" si="35"/>
        <v>0.99999999999999989</v>
      </c>
      <c r="AU50" s="309">
        <f t="shared" si="35"/>
        <v>1.0000000000000002</v>
      </c>
      <c r="AV50" s="309">
        <f t="shared" si="35"/>
        <v>1.0000000000000002</v>
      </c>
      <c r="AW50" s="309">
        <f t="shared" si="35"/>
        <v>1</v>
      </c>
      <c r="AX50" s="309">
        <f t="shared" si="35"/>
        <v>0.99999999999999989</v>
      </c>
      <c r="AY50" s="309">
        <f t="shared" si="35"/>
        <v>1</v>
      </c>
      <c r="AZ50" s="309">
        <f t="shared" si="35"/>
        <v>1</v>
      </c>
      <c r="BA50" s="309">
        <f t="shared" si="35"/>
        <v>0.99999999999999978</v>
      </c>
      <c r="BB50" s="309">
        <f t="shared" si="35"/>
        <v>0.99999999999999989</v>
      </c>
      <c r="BC50" s="309">
        <f t="shared" si="35"/>
        <v>0</v>
      </c>
      <c r="BD50" s="309">
        <f t="shared" si="35"/>
        <v>0</v>
      </c>
      <c r="BE50" s="309">
        <f t="shared" si="35"/>
        <v>0</v>
      </c>
      <c r="BF50" s="1594"/>
      <c r="BH50" s="99"/>
      <c r="BI50" s="99"/>
    </row>
    <row r="51" spans="21:61" ht="17.100000000000001" customHeight="1">
      <c r="U51" s="920"/>
      <c r="V51" s="714" t="s">
        <v>336</v>
      </c>
      <c r="X51" s="920"/>
      <c r="Y51" s="714" t="s">
        <v>874</v>
      </c>
      <c r="Z51" s="116"/>
      <c r="AA51" s="191">
        <f>IF(AA17="NO","－",AA17/AA$16)</f>
        <v>0.21767336937425263</v>
      </c>
      <c r="AB51" s="191">
        <f t="shared" ref="AB51:BB51" si="36">IF(AB17="NO","－",AB17/AB$16)</f>
        <v>0.2195551803218036</v>
      </c>
      <c r="AC51" s="191">
        <f t="shared" si="36"/>
        <v>0.22129151757992757</v>
      </c>
      <c r="AD51" s="191">
        <f t="shared" si="36"/>
        <v>0.22250405676443746</v>
      </c>
      <c r="AE51" s="191">
        <f t="shared" si="36"/>
        <v>0.22291114821196845</v>
      </c>
      <c r="AF51" s="191">
        <f t="shared" si="36"/>
        <v>0.22334944168198601</v>
      </c>
      <c r="AG51" s="191">
        <f t="shared" si="36"/>
        <v>0.25307507558155207</v>
      </c>
      <c r="AH51" s="191">
        <f t="shared" si="36"/>
        <v>0.29042425604605904</v>
      </c>
      <c r="AI51" s="191">
        <f t="shared" si="36"/>
        <v>0.35535163194898295</v>
      </c>
      <c r="AJ51" s="191">
        <f t="shared" si="36"/>
        <v>0.47891062486432484</v>
      </c>
      <c r="AK51" s="191">
        <f t="shared" si="36"/>
        <v>0.57031999439948455</v>
      </c>
      <c r="AL51" s="191">
        <f t="shared" si="36"/>
        <v>0.52683023613404423</v>
      </c>
      <c r="AM51" s="191">
        <f t="shared" si="36"/>
        <v>0.56379545217012761</v>
      </c>
      <c r="AN51" s="191">
        <f t="shared" si="36"/>
        <v>0.58032970043633514</v>
      </c>
      <c r="AO51" s="191">
        <f t="shared" si="36"/>
        <v>0.5895039105909502</v>
      </c>
      <c r="AP51" s="191">
        <f t="shared" si="36"/>
        <v>0.53275267881879163</v>
      </c>
      <c r="AQ51" s="191">
        <f t="shared" si="36"/>
        <v>0.548384104741516</v>
      </c>
      <c r="AR51" s="191">
        <f t="shared" si="36"/>
        <v>0.55993025329038315</v>
      </c>
      <c r="AS51" s="191">
        <f t="shared" si="36"/>
        <v>0.58134419188444042</v>
      </c>
      <c r="AT51" s="191">
        <f t="shared" si="36"/>
        <v>0.52116271418027826</v>
      </c>
      <c r="AU51" s="191">
        <f t="shared" si="36"/>
        <v>0.5210755178380847</v>
      </c>
      <c r="AV51" s="191">
        <f t="shared" si="36"/>
        <v>0.49616661890753688</v>
      </c>
      <c r="AW51" s="191">
        <f t="shared" si="36"/>
        <v>0.47264754954690397</v>
      </c>
      <c r="AX51" s="191">
        <f t="shared" si="36"/>
        <v>0.47430006734286378</v>
      </c>
      <c r="AY51" s="191">
        <f t="shared" si="36"/>
        <v>0.48100364945412566</v>
      </c>
      <c r="AZ51" s="191">
        <f t="shared" si="36"/>
        <v>0.47828666102948075</v>
      </c>
      <c r="BA51" s="191">
        <f t="shared" si="36"/>
        <v>0.50995632820771319</v>
      </c>
      <c r="BB51" s="191">
        <f t="shared" si="36"/>
        <v>0.52587510643276181</v>
      </c>
      <c r="BC51" s="308" t="str">
        <f t="shared" ref="BC51:BE51" si="37">IF(BC17="NO","-",BC17/BC$16)</f>
        <v>-</v>
      </c>
      <c r="BD51" s="308" t="str">
        <f t="shared" si="37"/>
        <v>-</v>
      </c>
      <c r="BE51" s="308" t="str">
        <f t="shared" si="37"/>
        <v>-</v>
      </c>
      <c r="BF51" s="1594"/>
    </row>
    <row r="52" spans="21:61" ht="17.100000000000001" customHeight="1">
      <c r="U52" s="919"/>
      <c r="V52" s="716" t="s">
        <v>337</v>
      </c>
      <c r="X52" s="920"/>
      <c r="Y52" s="714" t="s">
        <v>882</v>
      </c>
      <c r="Z52" s="116"/>
      <c r="AA52" s="191">
        <f>IF(AA18="NO","－",AA18/AA$16)</f>
        <v>0.69578379718268168</v>
      </c>
      <c r="AB52" s="191">
        <f t="shared" ref="AB52:BB52" si="38">IF(AB18="NO","－",AB18/AB$16)</f>
        <v>0.70179892696374258</v>
      </c>
      <c r="AC52" s="191">
        <f t="shared" si="38"/>
        <v>0.70734905619691546</v>
      </c>
      <c r="AD52" s="191">
        <f t="shared" si="38"/>
        <v>0.71122488685298679</v>
      </c>
      <c r="AE52" s="191">
        <f t="shared" si="38"/>
        <v>0.71252613759384675</v>
      </c>
      <c r="AF52" s="191">
        <f t="shared" si="38"/>
        <v>0.71392712429114391</v>
      </c>
      <c r="AG52" s="191">
        <f t="shared" si="38"/>
        <v>0.67089608678571322</v>
      </c>
      <c r="AH52" s="191">
        <f t="shared" si="38"/>
        <v>0.6130506223902914</v>
      </c>
      <c r="AI52" s="191">
        <f t="shared" si="38"/>
        <v>0.53058553459273183</v>
      </c>
      <c r="AJ52" s="191">
        <f t="shared" si="38"/>
        <v>0.38185930157093934</v>
      </c>
      <c r="AK52" s="191">
        <f t="shared" si="38"/>
        <v>0.26950392855594746</v>
      </c>
      <c r="AL52" s="191">
        <f t="shared" si="38"/>
        <v>0.3216726332636422</v>
      </c>
      <c r="AM52" s="191">
        <f t="shared" si="38"/>
        <v>0.27741156861339417</v>
      </c>
      <c r="AN52" s="191">
        <f t="shared" si="38"/>
        <v>0.26133989311032008</v>
      </c>
      <c r="AO52" s="191">
        <f t="shared" si="38"/>
        <v>0.27084187152663824</v>
      </c>
      <c r="AP52" s="191">
        <f t="shared" si="38"/>
        <v>0.32638921700953483</v>
      </c>
      <c r="AQ52" s="191">
        <f t="shared" si="38"/>
        <v>0.31033741140225157</v>
      </c>
      <c r="AR52" s="191">
        <f t="shared" si="38"/>
        <v>0.30026689164375353</v>
      </c>
      <c r="AS52" s="191">
        <f t="shared" si="38"/>
        <v>0.28696308859983077</v>
      </c>
      <c r="AT52" s="191">
        <f t="shared" si="38"/>
        <v>0.3509932474821113</v>
      </c>
      <c r="AU52" s="191">
        <f t="shared" si="38"/>
        <v>0.40491057261425506</v>
      </c>
      <c r="AV52" s="191">
        <f t="shared" si="38"/>
        <v>0.4274765138217253</v>
      </c>
      <c r="AW52" s="191">
        <f t="shared" si="38"/>
        <v>0.46067925793873804</v>
      </c>
      <c r="AX52" s="191">
        <f t="shared" si="38"/>
        <v>0.46277979518128121</v>
      </c>
      <c r="AY52" s="191">
        <f t="shared" si="38"/>
        <v>0.45711120547372558</v>
      </c>
      <c r="AZ52" s="191">
        <f t="shared" si="38"/>
        <v>0.45857532408036283</v>
      </c>
      <c r="BA52" s="191">
        <f t="shared" si="38"/>
        <v>0.43401251672669611</v>
      </c>
      <c r="BB52" s="191">
        <f t="shared" si="38"/>
        <v>0.42249130374395821</v>
      </c>
      <c r="BC52" s="308" t="str">
        <f t="shared" ref="BC52:BE52" si="39">IF(BC18="NO","-",BC18/BC$16)</f>
        <v>-</v>
      </c>
      <c r="BD52" s="308" t="str">
        <f t="shared" si="39"/>
        <v>-</v>
      </c>
      <c r="BE52" s="308" t="str">
        <f t="shared" si="39"/>
        <v>-</v>
      </c>
      <c r="BF52" s="1594"/>
    </row>
    <row r="53" spans="21:61" ht="17.100000000000001" customHeight="1">
      <c r="U53" s="920"/>
      <c r="V53" s="714" t="s">
        <v>335</v>
      </c>
      <c r="X53" s="920"/>
      <c r="Y53" s="714" t="s">
        <v>879</v>
      </c>
      <c r="Z53" s="116"/>
      <c r="AA53" s="1759">
        <f>IF(AA19="NO","－",AA19/AA$16)</f>
        <v>4.7940230627845654E-3</v>
      </c>
      <c r="AB53" s="1759">
        <f t="shared" ref="AB53:BB53" si="40">IF(AB19="NO","－",AB19/AB$16)</f>
        <v>4.8354679354775084E-3</v>
      </c>
      <c r="AC53" s="1759">
        <f t="shared" si="40"/>
        <v>4.8737089058090996E-3</v>
      </c>
      <c r="AD53" s="1759">
        <f t="shared" si="40"/>
        <v>4.9004137840024256E-3</v>
      </c>
      <c r="AE53" s="1759">
        <f t="shared" si="40"/>
        <v>4.9093795375704267E-3</v>
      </c>
      <c r="AF53" s="1759">
        <f t="shared" si="40"/>
        <v>4.9190324822993674E-3</v>
      </c>
      <c r="AG53" s="1759">
        <f t="shared" si="40"/>
        <v>4.5768256509103817E-3</v>
      </c>
      <c r="AH53" s="1759">
        <f t="shared" si="40"/>
        <v>7.7797153923143889E-3</v>
      </c>
      <c r="AI53" s="191">
        <f t="shared" si="40"/>
        <v>1.0304844195159023E-2</v>
      </c>
      <c r="AJ53" s="191">
        <f t="shared" si="40"/>
        <v>1.6257286066614075E-2</v>
      </c>
      <c r="AK53" s="191">
        <f t="shared" si="40"/>
        <v>1.8032280795797221E-2</v>
      </c>
      <c r="AL53" s="191">
        <f t="shared" si="40"/>
        <v>1.4547821552635769E-2</v>
      </c>
      <c r="AM53" s="191">
        <f t="shared" si="40"/>
        <v>1.9743730093056001E-2</v>
      </c>
      <c r="AN53" s="191">
        <f t="shared" si="40"/>
        <v>1.8980621827555479E-2</v>
      </c>
      <c r="AO53" s="191">
        <f t="shared" si="40"/>
        <v>1.9443197089784217E-2</v>
      </c>
      <c r="AP53" s="191">
        <f t="shared" si="40"/>
        <v>1.7629480452024365E-2</v>
      </c>
      <c r="AQ53" s="191">
        <f t="shared" si="40"/>
        <v>1.7513351735042846E-2</v>
      </c>
      <c r="AR53" s="191">
        <f t="shared" si="40"/>
        <v>1.3508499188601147E-2</v>
      </c>
      <c r="AS53" s="191">
        <f t="shared" si="40"/>
        <v>1.453809903673739E-2</v>
      </c>
      <c r="AT53" s="191">
        <f t="shared" si="40"/>
        <v>9.7165286501197864E-3</v>
      </c>
      <c r="AU53" s="191">
        <f t="shared" si="40"/>
        <v>1.0942328324310302E-2</v>
      </c>
      <c r="AV53" s="191">
        <f t="shared" si="40"/>
        <v>1.5743690264875577E-2</v>
      </c>
      <c r="AW53" s="191">
        <f t="shared" si="40"/>
        <v>1.9851193453911318E-2</v>
      </c>
      <c r="AX53" s="191">
        <f t="shared" si="40"/>
        <v>2.3057312535299735E-2</v>
      </c>
      <c r="AY53" s="191">
        <f t="shared" si="40"/>
        <v>2.6695830985778601E-2</v>
      </c>
      <c r="AZ53" s="191">
        <f t="shared" si="40"/>
        <v>2.6135088884543252E-2</v>
      </c>
      <c r="BA53" s="191">
        <f t="shared" si="40"/>
        <v>2.1097597788520168E-2</v>
      </c>
      <c r="BB53" s="191">
        <f t="shared" si="40"/>
        <v>2.3961552773370372E-2</v>
      </c>
      <c r="BC53" s="308" t="str">
        <f t="shared" ref="BC53:BE53" si="41">IF(BC19="NO","-",BC19/BC$16)</f>
        <v>-</v>
      </c>
      <c r="BD53" s="308" t="str">
        <f t="shared" si="41"/>
        <v>-</v>
      </c>
      <c r="BE53" s="308" t="str">
        <f t="shared" si="41"/>
        <v>-</v>
      </c>
      <c r="BF53" s="1594"/>
    </row>
    <row r="54" spans="21:61" ht="17.100000000000001" customHeight="1">
      <c r="U54" s="920"/>
      <c r="V54" s="714" t="s">
        <v>338</v>
      </c>
      <c r="X54" s="920"/>
      <c r="Y54" s="714" t="s">
        <v>921</v>
      </c>
      <c r="Z54" s="191"/>
      <c r="AA54" s="191">
        <f>IF(AA20="NO","－",AA20/AA$16)</f>
        <v>5.0604576933414427E-2</v>
      </c>
      <c r="AB54" s="191">
        <f t="shared" ref="AB54:BB54" si="42">IF(AB20="NO","－",AB20/AB$16)</f>
        <v>5.1042059236110604E-2</v>
      </c>
      <c r="AC54" s="191">
        <f t="shared" si="42"/>
        <v>5.1445721901018489E-2</v>
      </c>
      <c r="AD54" s="191">
        <f t="shared" si="42"/>
        <v>5.1727612297733989E-2</v>
      </c>
      <c r="AE54" s="191">
        <f t="shared" si="42"/>
        <v>5.1822252678110976E-2</v>
      </c>
      <c r="AF54" s="191">
        <f t="shared" si="42"/>
        <v>5.1924146886330728E-2</v>
      </c>
      <c r="AG54" s="191">
        <f t="shared" si="42"/>
        <v>6.6094221627238062E-2</v>
      </c>
      <c r="AH54" s="191">
        <f t="shared" si="42"/>
        <v>8.4329270650254876E-2</v>
      </c>
      <c r="AI54" s="191">
        <f t="shared" si="42"/>
        <v>9.9330800683882545E-2</v>
      </c>
      <c r="AJ54" s="191">
        <f t="shared" si="42"/>
        <v>0.11967626589795403</v>
      </c>
      <c r="AK54" s="191">
        <f t="shared" si="42"/>
        <v>0.13991953385425968</v>
      </c>
      <c r="AL54" s="191">
        <f t="shared" si="42"/>
        <v>0.13463261120389008</v>
      </c>
      <c r="AM54" s="191">
        <f t="shared" si="42"/>
        <v>0.13667180171762192</v>
      </c>
      <c r="AN54" s="191">
        <f t="shared" si="42"/>
        <v>0.13683700729989681</v>
      </c>
      <c r="AO54" s="191">
        <f t="shared" si="42"/>
        <v>0.11783436729841164</v>
      </c>
      <c r="AP54" s="191">
        <f t="shared" si="42"/>
        <v>0.12067198940367099</v>
      </c>
      <c r="AQ54" s="191">
        <f t="shared" si="42"/>
        <v>0.12127054955157431</v>
      </c>
      <c r="AR54" s="191">
        <f t="shared" si="42"/>
        <v>0.12338804715473875</v>
      </c>
      <c r="AS54" s="191">
        <f t="shared" si="42"/>
        <v>0.11299255842054019</v>
      </c>
      <c r="AT54" s="191">
        <f t="shared" si="42"/>
        <v>0.1133453154835953</v>
      </c>
      <c r="AU54" s="191">
        <f t="shared" si="42"/>
        <v>5.845615843079837E-2</v>
      </c>
      <c r="AV54" s="191">
        <f t="shared" si="42"/>
        <v>5.4973489948465654E-2</v>
      </c>
      <c r="AW54" s="191">
        <f t="shared" si="42"/>
        <v>4.2960970786419035E-2</v>
      </c>
      <c r="AX54" s="191">
        <f t="shared" si="42"/>
        <v>3.3779572142029778E-2</v>
      </c>
      <c r="AY54" s="191">
        <f t="shared" si="42"/>
        <v>3.1942699949902849E-2</v>
      </c>
      <c r="AZ54" s="191">
        <f t="shared" si="42"/>
        <v>3.4637658473344525E-2</v>
      </c>
      <c r="BA54" s="191">
        <f t="shared" si="42"/>
        <v>2.8769044827293075E-2</v>
      </c>
      <c r="BB54" s="191">
        <f t="shared" si="42"/>
        <v>2.2111975949372975E-2</v>
      </c>
      <c r="BC54" s="308" t="str">
        <f t="shared" ref="BC54:BE54" si="43">IF(BC20="NO","-",BC20/BC$16)</f>
        <v>-</v>
      </c>
      <c r="BD54" s="308" t="str">
        <f t="shared" si="43"/>
        <v>-</v>
      </c>
      <c r="BE54" s="308" t="str">
        <f t="shared" si="43"/>
        <v>-</v>
      </c>
      <c r="BF54" s="1594"/>
    </row>
    <row r="55" spans="21:61" ht="17.100000000000001" customHeight="1">
      <c r="U55" s="919"/>
      <c r="V55" s="921" t="s">
        <v>339</v>
      </c>
      <c r="X55" s="920"/>
      <c r="Y55" s="714" t="s">
        <v>898</v>
      </c>
      <c r="Z55" s="215"/>
      <c r="AA55" s="213" t="str">
        <f>IF(AA$21="NO","－",AA21/AA$16)</f>
        <v>－</v>
      </c>
      <c r="AB55" s="213" t="str">
        <f t="shared" ref="AB55:AL55" si="44">IF(AB$21="NO","－",AB21/AB$16)</f>
        <v>－</v>
      </c>
      <c r="AC55" s="213" t="str">
        <f t="shared" si="44"/>
        <v>－</v>
      </c>
      <c r="AD55" s="213" t="str">
        <f t="shared" si="44"/>
        <v>－</v>
      </c>
      <c r="AE55" s="213" t="str">
        <f t="shared" si="44"/>
        <v>－</v>
      </c>
      <c r="AF55" s="213" t="str">
        <f t="shared" si="44"/>
        <v>－</v>
      </c>
      <c r="AG55" s="213" t="str">
        <f t="shared" si="44"/>
        <v>－</v>
      </c>
      <c r="AH55" s="213" t="str">
        <f t="shared" si="44"/>
        <v>－</v>
      </c>
      <c r="AI55" s="213" t="str">
        <f t="shared" si="44"/>
        <v>－</v>
      </c>
      <c r="AJ55" s="213" t="str">
        <f t="shared" si="44"/>
        <v>－</v>
      </c>
      <c r="AK55" s="213" t="str">
        <f t="shared" si="44"/>
        <v>－</v>
      </c>
      <c r="AL55" s="213" t="str">
        <f t="shared" si="44"/>
        <v>－</v>
      </c>
      <c r="AM55" s="671">
        <f>IF(AM$21="NO","－",AM21/AM$16)</f>
        <v>4.2550410342470349E-6</v>
      </c>
      <c r="AN55" s="670">
        <f>IF(AN$21="NO","－",AN21/AN$16)</f>
        <v>1.0960342384765611E-5</v>
      </c>
      <c r="AO55" s="670">
        <f t="shared" ref="AO55:BB55" si="45">IF(AO$21="NO","－",AO21/AO$16)</f>
        <v>1.8343261124110907E-5</v>
      </c>
      <c r="AP55" s="670">
        <f t="shared" si="45"/>
        <v>3.3497729586869497E-5</v>
      </c>
      <c r="AQ55" s="670">
        <f t="shared" si="45"/>
        <v>7.0422783089547821E-5</v>
      </c>
      <c r="AR55" s="670">
        <f t="shared" si="45"/>
        <v>1.7524430616534686E-4</v>
      </c>
      <c r="AS55" s="661">
        <f t="shared" si="45"/>
        <v>4.0319134518142577E-4</v>
      </c>
      <c r="AT55" s="661">
        <f t="shared" si="45"/>
        <v>7.737805726198728E-4</v>
      </c>
      <c r="AU55" s="661">
        <f t="shared" si="45"/>
        <v>1.0207657760921984E-3</v>
      </c>
      <c r="AV55" s="661">
        <f t="shared" si="45"/>
        <v>1.5804037349039153E-3</v>
      </c>
      <c r="AW55" s="661" t="str">
        <f t="shared" si="45"/>
        <v>－</v>
      </c>
      <c r="AX55" s="661">
        <f t="shared" si="45"/>
        <v>3.1587921977964664E-3</v>
      </c>
      <c r="AY55" s="661">
        <f t="shared" si="45"/>
        <v>2.6778144926667222E-3</v>
      </c>
      <c r="AZ55" s="661">
        <f t="shared" si="45"/>
        <v>2.3652675322685195E-3</v>
      </c>
      <c r="BA55" s="661">
        <f t="shared" si="45"/>
        <v>6.1645124497773677E-3</v>
      </c>
      <c r="BB55" s="661">
        <f t="shared" si="45"/>
        <v>5.5600611005365069E-3</v>
      </c>
      <c r="BC55" s="213" t="str">
        <f t="shared" ref="BC55:BE55" si="46">IF(BC$21="NO","-",BC21/BC$16)</f>
        <v>-</v>
      </c>
      <c r="BD55" s="213" t="str">
        <f t="shared" si="46"/>
        <v>-</v>
      </c>
      <c r="BE55" s="213" t="str">
        <f t="shared" si="46"/>
        <v>-</v>
      </c>
      <c r="BF55" s="1600"/>
    </row>
    <row r="56" spans="21:61" ht="17.100000000000001" customHeight="1">
      <c r="U56" s="922"/>
      <c r="V56" s="714" t="s">
        <v>340</v>
      </c>
      <c r="X56" s="1424"/>
      <c r="Y56" s="714" t="s">
        <v>899</v>
      </c>
      <c r="Z56" s="115"/>
      <c r="AA56" s="305">
        <f>IF(AA22="NO","－",AA22/AA$16)</f>
        <v>3.1144233446866693E-2</v>
      </c>
      <c r="AB56" s="305">
        <f t="shared" ref="AB56:BB56" si="47">IF(AB22="NO","－",AB22/AB$16)</f>
        <v>2.2768365542865796E-2</v>
      </c>
      <c r="AC56" s="305">
        <f t="shared" si="47"/>
        <v>1.5039995416329359E-2</v>
      </c>
      <c r="AD56" s="192">
        <f t="shared" si="47"/>
        <v>9.6430303008393156E-3</v>
      </c>
      <c r="AE56" s="192">
        <f t="shared" si="47"/>
        <v>7.8310819785033601E-3</v>
      </c>
      <c r="AF56" s="192">
        <f t="shared" si="47"/>
        <v>5.8802546582400091E-3</v>
      </c>
      <c r="AG56" s="192">
        <f t="shared" si="47"/>
        <v>5.3577903545861732E-3</v>
      </c>
      <c r="AH56" s="192">
        <f t="shared" si="47"/>
        <v>4.4161355210804156E-3</v>
      </c>
      <c r="AI56" s="192">
        <f t="shared" si="47"/>
        <v>4.4271885792436065E-3</v>
      </c>
      <c r="AJ56" s="192">
        <f t="shared" si="47"/>
        <v>3.2965216001678136E-3</v>
      </c>
      <c r="AK56" s="192">
        <f t="shared" si="47"/>
        <v>2.22426239451089E-3</v>
      </c>
      <c r="AL56" s="192">
        <f t="shared" si="47"/>
        <v>2.3166978457878681E-3</v>
      </c>
      <c r="AM56" s="192">
        <f t="shared" si="47"/>
        <v>2.3731923647659372E-3</v>
      </c>
      <c r="AN56" s="192">
        <f t="shared" si="47"/>
        <v>2.5018169835077466E-3</v>
      </c>
      <c r="AO56" s="192">
        <f t="shared" si="47"/>
        <v>2.35831023309161E-3</v>
      </c>
      <c r="AP56" s="192">
        <f t="shared" si="47"/>
        <v>2.5231365863913903E-3</v>
      </c>
      <c r="AQ56" s="192">
        <f t="shared" si="47"/>
        <v>2.4241597865256848E-3</v>
      </c>
      <c r="AR56" s="192">
        <f t="shared" si="47"/>
        <v>2.7310644163581217E-3</v>
      </c>
      <c r="AS56" s="192">
        <f t="shared" si="47"/>
        <v>3.7588707132698695E-3</v>
      </c>
      <c r="AT56" s="192">
        <f t="shared" si="47"/>
        <v>4.0084136312754223E-3</v>
      </c>
      <c r="AU56" s="192">
        <f t="shared" si="47"/>
        <v>3.5946570164594898E-3</v>
      </c>
      <c r="AV56" s="192">
        <f t="shared" si="47"/>
        <v>4.0592833224928461E-3</v>
      </c>
      <c r="AW56" s="192">
        <f t="shared" si="47"/>
        <v>3.8610282740276286E-3</v>
      </c>
      <c r="AX56" s="192">
        <f t="shared" si="47"/>
        <v>2.9244606007289694E-3</v>
      </c>
      <c r="AY56" s="368">
        <f t="shared" si="47"/>
        <v>5.6879964380074127E-4</v>
      </c>
      <c r="AZ56" s="368" t="str">
        <f t="shared" si="47"/>
        <v>－</v>
      </c>
      <c r="BA56" s="368" t="str">
        <f t="shared" si="47"/>
        <v>－</v>
      </c>
      <c r="BB56" s="368" t="str">
        <f t="shared" si="47"/>
        <v>－</v>
      </c>
      <c r="BC56" s="192" t="str">
        <f t="shared" ref="BC56:BE56" si="48">IF(BC22="NO","-",BC22/BC$16)</f>
        <v>-</v>
      </c>
      <c r="BD56" s="306" t="str">
        <f t="shared" si="48"/>
        <v>-</v>
      </c>
      <c r="BE56" s="306" t="str">
        <f t="shared" si="48"/>
        <v>-</v>
      </c>
      <c r="BF56" s="1594"/>
    </row>
    <row r="57" spans="21:61" ht="17.100000000000001" customHeight="1">
      <c r="U57" s="923" t="s">
        <v>1055</v>
      </c>
      <c r="V57" s="924"/>
      <c r="X57" s="923" t="s">
        <v>1055</v>
      </c>
      <c r="Y57" s="924"/>
      <c r="Z57" s="190"/>
      <c r="AA57" s="310">
        <f>SUM(AA58:AA63)</f>
        <v>1</v>
      </c>
      <c r="AB57" s="310">
        <f t="shared" ref="AB57:BA57" si="49">SUM(AB58:AB63)</f>
        <v>0.99999999999999989</v>
      </c>
      <c r="AC57" s="310">
        <f t="shared" si="49"/>
        <v>1</v>
      </c>
      <c r="AD57" s="310">
        <f t="shared" si="49"/>
        <v>1</v>
      </c>
      <c r="AE57" s="310">
        <f t="shared" si="49"/>
        <v>1</v>
      </c>
      <c r="AF57" s="310">
        <f t="shared" si="49"/>
        <v>1.0000000000000002</v>
      </c>
      <c r="AG57" s="310">
        <f t="shared" si="49"/>
        <v>1</v>
      </c>
      <c r="AH57" s="310">
        <f t="shared" si="49"/>
        <v>1</v>
      </c>
      <c r="AI57" s="310">
        <f t="shared" si="49"/>
        <v>1</v>
      </c>
      <c r="AJ57" s="310">
        <f t="shared" si="49"/>
        <v>1</v>
      </c>
      <c r="AK57" s="310">
        <f t="shared" si="49"/>
        <v>1</v>
      </c>
      <c r="AL57" s="310">
        <f t="shared" si="49"/>
        <v>1</v>
      </c>
      <c r="AM57" s="310">
        <f t="shared" si="49"/>
        <v>0.99999999999999989</v>
      </c>
      <c r="AN57" s="310">
        <f t="shared" si="49"/>
        <v>1</v>
      </c>
      <c r="AO57" s="310">
        <f t="shared" si="49"/>
        <v>0.99999999999999978</v>
      </c>
      <c r="AP57" s="310">
        <f t="shared" si="49"/>
        <v>1</v>
      </c>
      <c r="AQ57" s="310">
        <f t="shared" si="49"/>
        <v>0.99999999999999978</v>
      </c>
      <c r="AR57" s="310">
        <f t="shared" si="49"/>
        <v>0.99999999999999989</v>
      </c>
      <c r="AS57" s="310">
        <f t="shared" si="49"/>
        <v>0.99999999999999978</v>
      </c>
      <c r="AT57" s="310">
        <f t="shared" si="49"/>
        <v>1</v>
      </c>
      <c r="AU57" s="310">
        <f t="shared" si="49"/>
        <v>1</v>
      </c>
      <c r="AV57" s="310">
        <f t="shared" si="49"/>
        <v>0.99999999999999989</v>
      </c>
      <c r="AW57" s="310">
        <f t="shared" si="49"/>
        <v>0.99999999999999989</v>
      </c>
      <c r="AX57" s="310">
        <f t="shared" si="49"/>
        <v>1</v>
      </c>
      <c r="AY57" s="310">
        <f t="shared" si="49"/>
        <v>0.99999999999999978</v>
      </c>
      <c r="AZ57" s="310">
        <f t="shared" si="49"/>
        <v>1</v>
      </c>
      <c r="BA57" s="310">
        <f t="shared" si="49"/>
        <v>1</v>
      </c>
      <c r="BB57" s="310">
        <f t="shared" ref="BB57:BE57" si="50">SUM(BB58:BB63)</f>
        <v>0.99999999999999989</v>
      </c>
      <c r="BC57" s="310">
        <f t="shared" si="50"/>
        <v>0</v>
      </c>
      <c r="BD57" s="310">
        <f t="shared" si="50"/>
        <v>0</v>
      </c>
      <c r="BE57" s="310">
        <f t="shared" si="50"/>
        <v>0</v>
      </c>
      <c r="BF57" s="1594"/>
    </row>
    <row r="58" spans="21:61" ht="17.100000000000001" customHeight="1">
      <c r="U58" s="925"/>
      <c r="V58" s="714" t="s">
        <v>341</v>
      </c>
      <c r="X58" s="923"/>
      <c r="Y58" s="714" t="s">
        <v>900</v>
      </c>
      <c r="Z58" s="115"/>
      <c r="AA58" s="305">
        <f t="shared" ref="AA58:AA63" si="51">IF(AA24="NO","－",AA24/AA$23)</f>
        <v>5.4596778287062449E-2</v>
      </c>
      <c r="AB58" s="305">
        <f t="shared" ref="AB58:BB58" si="52">IF(AB24="NO","－",AB24/AB$23)</f>
        <v>4.6857246772034414E-2</v>
      </c>
      <c r="AC58" s="305">
        <f t="shared" si="52"/>
        <v>4.4951908489247544E-2</v>
      </c>
      <c r="AD58" s="305">
        <f t="shared" si="52"/>
        <v>4.8633063256181296E-2</v>
      </c>
      <c r="AE58" s="305">
        <f t="shared" si="52"/>
        <v>5.2652246592596187E-2</v>
      </c>
      <c r="AF58" s="305">
        <f t="shared" si="52"/>
        <v>4.8735798418687526E-2</v>
      </c>
      <c r="AG58" s="305">
        <f t="shared" si="52"/>
        <v>4.8050436484261327E-2</v>
      </c>
      <c r="AH58" s="305">
        <f t="shared" si="52"/>
        <v>5.6617126372750855E-2</v>
      </c>
      <c r="AI58" s="305">
        <f t="shared" si="52"/>
        <v>6.2441935714714771E-2</v>
      </c>
      <c r="AJ58" s="305">
        <f t="shared" si="52"/>
        <v>8.9889248289987969E-2</v>
      </c>
      <c r="AK58" s="305">
        <f t="shared" si="52"/>
        <v>0.11584013730793179</v>
      </c>
      <c r="AL58" s="305">
        <f t="shared" si="52"/>
        <v>0.13318921811484902</v>
      </c>
      <c r="AM58" s="305">
        <f t="shared" si="52"/>
        <v>0.14458448472692956</v>
      </c>
      <c r="AN58" s="305">
        <f t="shared" si="52"/>
        <v>0.14926098528448617</v>
      </c>
      <c r="AO58" s="305">
        <f t="shared" si="52"/>
        <v>0.16204758868228133</v>
      </c>
      <c r="AP58" s="305">
        <f t="shared" si="52"/>
        <v>0.17164709812272469</v>
      </c>
      <c r="AQ58" s="305">
        <f t="shared" si="52"/>
        <v>0.168645615990199</v>
      </c>
      <c r="AR58" s="305">
        <f t="shared" si="52"/>
        <v>0.18475572060983972</v>
      </c>
      <c r="AS58" s="305">
        <f t="shared" si="52"/>
        <v>0.20903101597305168</v>
      </c>
      <c r="AT58" s="305">
        <f t="shared" si="52"/>
        <v>0.35338974525507211</v>
      </c>
      <c r="AU58" s="305">
        <f t="shared" si="52"/>
        <v>0.34036957776768562</v>
      </c>
      <c r="AV58" s="305">
        <f t="shared" si="52"/>
        <v>0.37016493560586189</v>
      </c>
      <c r="AW58" s="305">
        <f t="shared" si="52"/>
        <v>0.38241934159188956</v>
      </c>
      <c r="AX58" s="305">
        <f t="shared" si="52"/>
        <v>0.40696446733667679</v>
      </c>
      <c r="AY58" s="305">
        <f t="shared" si="52"/>
        <v>0.41334063455386455</v>
      </c>
      <c r="AZ58" s="305">
        <f t="shared" si="52"/>
        <v>0.41201517110196956</v>
      </c>
      <c r="BA58" s="305">
        <f t="shared" si="52"/>
        <v>0.38805149918244863</v>
      </c>
      <c r="BB58" s="305">
        <f t="shared" si="52"/>
        <v>0.40543077838024738</v>
      </c>
      <c r="BC58" s="306" t="str">
        <f t="shared" ref="BC58:BE58" si="53">IF(BC24="NO","-",BC24/BC$23)</f>
        <v>-</v>
      </c>
      <c r="BD58" s="306" t="str">
        <f t="shared" si="53"/>
        <v>-</v>
      </c>
      <c r="BE58" s="306" t="str">
        <f t="shared" si="53"/>
        <v>-</v>
      </c>
      <c r="BF58" s="1594"/>
    </row>
    <row r="59" spans="21:61" ht="17.100000000000001" customHeight="1">
      <c r="U59" s="925"/>
      <c r="V59" s="716" t="s">
        <v>342</v>
      </c>
      <c r="X59" s="923"/>
      <c r="Y59" s="714" t="s">
        <v>901</v>
      </c>
      <c r="Z59" s="116"/>
      <c r="AA59" s="305">
        <f t="shared" si="51"/>
        <v>0.63131703393094751</v>
      </c>
      <c r="AB59" s="305">
        <f t="shared" ref="AB59:BB59" si="54">IF(AB25="NO","－",AB25/AB$23)</f>
        <v>0.6382408117101479</v>
      </c>
      <c r="AC59" s="305">
        <f t="shared" si="54"/>
        <v>0.64091816117840661</v>
      </c>
      <c r="AD59" s="305">
        <f t="shared" si="54"/>
        <v>0.63821823859811389</v>
      </c>
      <c r="AE59" s="305">
        <f t="shared" si="54"/>
        <v>0.635426637349917</v>
      </c>
      <c r="AF59" s="305">
        <f t="shared" si="54"/>
        <v>0.63830200561902206</v>
      </c>
      <c r="AG59" s="305">
        <f t="shared" si="54"/>
        <v>0.66007026567114024</v>
      </c>
      <c r="AH59" s="305">
        <f t="shared" si="54"/>
        <v>0.68768272380234097</v>
      </c>
      <c r="AI59" s="305">
        <f t="shared" si="54"/>
        <v>0.66715006446792036</v>
      </c>
      <c r="AJ59" s="305">
        <f t="shared" si="54"/>
        <v>0.52928419844506402</v>
      </c>
      <c r="AK59" s="305">
        <f t="shared" si="54"/>
        <v>0.41381619653608398</v>
      </c>
      <c r="AL59" s="305">
        <f t="shared" si="54"/>
        <v>0.35006834449973279</v>
      </c>
      <c r="AM59" s="305">
        <f t="shared" si="54"/>
        <v>0.28196069471273777</v>
      </c>
      <c r="AN59" s="305">
        <f t="shared" si="54"/>
        <v>0.25523343165207574</v>
      </c>
      <c r="AO59" s="305">
        <f t="shared" si="54"/>
        <v>0.22419933017776217</v>
      </c>
      <c r="AP59" s="305">
        <f t="shared" si="54"/>
        <v>0.17799661254383842</v>
      </c>
      <c r="AQ59" s="305">
        <f t="shared" si="54"/>
        <v>0.18492237514451257</v>
      </c>
      <c r="AR59" s="305">
        <f t="shared" si="54"/>
        <v>0.18590093868556024</v>
      </c>
      <c r="AS59" s="305">
        <f t="shared" si="54"/>
        <v>0.19824610943865556</v>
      </c>
      <c r="AT59" s="305">
        <f t="shared" si="54"/>
        <v>0.29066281366253283</v>
      </c>
      <c r="AU59" s="305">
        <f t="shared" si="54"/>
        <v>0.25670722143089281</v>
      </c>
      <c r="AV59" s="305">
        <f t="shared" si="54"/>
        <v>0.3143672914251821</v>
      </c>
      <c r="AW59" s="305">
        <f t="shared" si="54"/>
        <v>0.32172004066561261</v>
      </c>
      <c r="AX59" s="305">
        <f t="shared" si="54"/>
        <v>0.30580519775369103</v>
      </c>
      <c r="AY59" s="305">
        <f t="shared" si="54"/>
        <v>0.29137326408324166</v>
      </c>
      <c r="AZ59" s="305">
        <f t="shared" si="54"/>
        <v>0.28340788466015221</v>
      </c>
      <c r="BA59" s="305">
        <f t="shared" si="54"/>
        <v>0.29291432166436104</v>
      </c>
      <c r="BB59" s="305">
        <f t="shared" si="54"/>
        <v>0.29035248897956423</v>
      </c>
      <c r="BC59" s="306" t="str">
        <f t="shared" ref="BC59:BE59" si="55">IF(BC25="NO","-",BC25/BC$23)</f>
        <v>-</v>
      </c>
      <c r="BD59" s="306" t="str">
        <f t="shared" si="55"/>
        <v>-</v>
      </c>
      <c r="BE59" s="306" t="str">
        <f t="shared" si="55"/>
        <v>-</v>
      </c>
      <c r="BF59" s="1594"/>
    </row>
    <row r="60" spans="21:61" ht="17.100000000000001" customHeight="1">
      <c r="U60" s="925"/>
      <c r="V60" s="1774" t="s">
        <v>1294</v>
      </c>
      <c r="X60" s="923"/>
      <c r="Y60" s="714" t="s">
        <v>902</v>
      </c>
      <c r="Z60" s="116"/>
      <c r="AA60" s="305">
        <f t="shared" si="51"/>
        <v>1.1404039618769752E-2</v>
      </c>
      <c r="AB60" s="192">
        <f>IF(AB26="NO","－",AB26/AB$23)</f>
        <v>8.9002188476905164E-3</v>
      </c>
      <c r="AC60" s="192">
        <f t="shared" ref="AC60:BB60" si="56">IF(AC26="NO","－",AC26/AC$23)</f>
        <v>6.844564350093515E-3</v>
      </c>
      <c r="AD60" s="192">
        <f t="shared" si="56"/>
        <v>7.1577980538925362E-3</v>
      </c>
      <c r="AE60" s="192">
        <f t="shared" si="56"/>
        <v>7.2686367862852845E-3</v>
      </c>
      <c r="AF60" s="192">
        <f t="shared" si="56"/>
        <v>6.9311341443233079E-3</v>
      </c>
      <c r="AG60" s="192">
        <f t="shared" si="56"/>
        <v>8.0365697930739506E-3</v>
      </c>
      <c r="AH60" s="305">
        <f t="shared" si="56"/>
        <v>1.2570172714935631E-2</v>
      </c>
      <c r="AI60" s="305">
        <f t="shared" si="56"/>
        <v>2.931012041854153E-2</v>
      </c>
      <c r="AJ60" s="305">
        <f t="shared" si="56"/>
        <v>6.7083547324226514E-2</v>
      </c>
      <c r="AK60" s="305">
        <f t="shared" si="56"/>
        <v>0.13943250652612357</v>
      </c>
      <c r="AL60" s="305">
        <f t="shared" si="56"/>
        <v>0.18041493119636029</v>
      </c>
      <c r="AM60" s="305">
        <f t="shared" si="56"/>
        <v>0.18683699545589161</v>
      </c>
      <c r="AN60" s="305">
        <f t="shared" si="56"/>
        <v>0.19860580131256536</v>
      </c>
      <c r="AO60" s="305">
        <f t="shared" si="56"/>
        <v>0.20154898983915673</v>
      </c>
      <c r="AP60" s="305">
        <f t="shared" si="56"/>
        <v>0.21849282375759529</v>
      </c>
      <c r="AQ60" s="305">
        <f t="shared" si="56"/>
        <v>0.19906027719265579</v>
      </c>
      <c r="AR60" s="305">
        <f t="shared" si="56"/>
        <v>0.21954484933248219</v>
      </c>
      <c r="AS60" s="305">
        <f t="shared" si="56"/>
        <v>0.14901002122599746</v>
      </c>
      <c r="AT60" s="305">
        <f t="shared" si="56"/>
        <v>9.3189276972245633E-2</v>
      </c>
      <c r="AU60" s="305">
        <f t="shared" si="56"/>
        <v>0.121183149422826</v>
      </c>
      <c r="AV60" s="305">
        <f t="shared" si="56"/>
        <v>8.1151687474931428E-2</v>
      </c>
      <c r="AW60" s="305">
        <f t="shared" si="56"/>
        <v>8.1627418652095898E-2</v>
      </c>
      <c r="AX60" s="305">
        <f t="shared" si="56"/>
        <v>7.5934441427807586E-2</v>
      </c>
      <c r="AY60" s="305">
        <f t="shared" si="56"/>
        <v>8.8326425666430106E-2</v>
      </c>
      <c r="AZ60" s="305">
        <f t="shared" si="56"/>
        <v>0.10591287860022292</v>
      </c>
      <c r="BA60" s="305">
        <f t="shared" si="56"/>
        <v>0.14062535709302873</v>
      </c>
      <c r="BB60" s="305">
        <f t="shared" si="56"/>
        <v>0.11532693363197197</v>
      </c>
      <c r="BC60" s="306" t="str">
        <f t="shared" ref="BC60:BE60" si="57">IF(BC26="NO","-",BC26/BC$23)</f>
        <v>-</v>
      </c>
      <c r="BD60" s="306" t="str">
        <f t="shared" si="57"/>
        <v>-</v>
      </c>
      <c r="BE60" s="306" t="str">
        <f t="shared" si="57"/>
        <v>-</v>
      </c>
      <c r="BF60" s="1594"/>
    </row>
    <row r="61" spans="21:61" ht="17.100000000000001" customHeight="1">
      <c r="U61" s="925"/>
      <c r="V61" s="858" t="s">
        <v>332</v>
      </c>
      <c r="X61" s="923"/>
      <c r="Y61" s="714" t="s">
        <v>874</v>
      </c>
      <c r="Z61" s="116"/>
      <c r="AA61" s="305">
        <f t="shared" si="51"/>
        <v>2.4053310671427408E-2</v>
      </c>
      <c r="AB61" s="305">
        <f t="shared" ref="AB61:BB61" si="58">IF(AB27="NO","－",AB27/AB$23)</f>
        <v>2.4317108048960624E-2</v>
      </c>
      <c r="AC61" s="305">
        <f t="shared" si="58"/>
        <v>2.4419115622136691E-2</v>
      </c>
      <c r="AD61" s="305">
        <f t="shared" si="58"/>
        <v>2.4316248008683879E-2</v>
      </c>
      <c r="AE61" s="305">
        <f t="shared" si="58"/>
        <v>2.4209887418861795E-2</v>
      </c>
      <c r="AF61" s="305">
        <f t="shared" si="58"/>
        <v>2.4319439549652416E-2</v>
      </c>
      <c r="AG61" s="305">
        <f t="shared" si="58"/>
        <v>2.5226983653043853E-2</v>
      </c>
      <c r="AH61" s="305">
        <f t="shared" si="58"/>
        <v>3.6517536417504035E-2</v>
      </c>
      <c r="AI61" s="305">
        <f t="shared" si="58"/>
        <v>4.0340485436667413E-2</v>
      </c>
      <c r="AJ61" s="305">
        <f t="shared" si="58"/>
        <v>6.0117396217272377E-2</v>
      </c>
      <c r="AK61" s="305">
        <f t="shared" si="58"/>
        <v>8.9415549930172769E-2</v>
      </c>
      <c r="AL61" s="305">
        <f t="shared" si="58"/>
        <v>7.6450622696572754E-2</v>
      </c>
      <c r="AM61" s="305">
        <f t="shared" si="58"/>
        <v>8.6124450692218302E-2</v>
      </c>
      <c r="AN61" s="305">
        <f t="shared" si="58"/>
        <v>9.5526676108764891E-2</v>
      </c>
      <c r="AO61" s="305">
        <f t="shared" si="58"/>
        <v>0.11180528635013286</v>
      </c>
      <c r="AP61" s="305">
        <f t="shared" si="58"/>
        <v>0.10690808064032198</v>
      </c>
      <c r="AQ61" s="305">
        <f t="shared" si="58"/>
        <v>8.8613732320713345E-2</v>
      </c>
      <c r="AR61" s="305">
        <f t="shared" si="58"/>
        <v>9.0970290512974242E-2</v>
      </c>
      <c r="AS61" s="305">
        <f t="shared" si="58"/>
        <v>7.8670033160346861E-2</v>
      </c>
      <c r="AT61" s="305">
        <f t="shared" si="58"/>
        <v>8.6209462330244693E-2</v>
      </c>
      <c r="AU61" s="305">
        <f t="shared" si="58"/>
        <v>9.273845447636285E-2</v>
      </c>
      <c r="AV61" s="305">
        <f t="shared" si="58"/>
        <v>8.7423851780212822E-2</v>
      </c>
      <c r="AW61" s="305">
        <f t="shared" si="58"/>
        <v>8.2140097602099255E-2</v>
      </c>
      <c r="AX61" s="305">
        <f t="shared" si="58"/>
        <v>8.6337033312492095E-2</v>
      </c>
      <c r="AY61" s="305">
        <f t="shared" si="58"/>
        <v>8.4624427311382755E-2</v>
      </c>
      <c r="AZ61" s="305">
        <f t="shared" si="58"/>
        <v>8.5460585283993792E-2</v>
      </c>
      <c r="BA61" s="305">
        <f t="shared" si="58"/>
        <v>8.5878101223706316E-2</v>
      </c>
      <c r="BB61" s="305">
        <f t="shared" si="58"/>
        <v>9.3645344065712594E-2</v>
      </c>
      <c r="BC61" s="306" t="str">
        <f t="shared" ref="BC61:BE61" si="59">IF(BC27="NO","-",BC27/BC$23)</f>
        <v>-</v>
      </c>
      <c r="BD61" s="306" t="str">
        <f t="shared" si="59"/>
        <v>-</v>
      </c>
      <c r="BE61" s="306" t="str">
        <f t="shared" si="59"/>
        <v>-</v>
      </c>
      <c r="BF61" s="1594"/>
    </row>
    <row r="62" spans="21:61" ht="17.100000000000001" customHeight="1">
      <c r="U62" s="925"/>
      <c r="V62" s="714" t="s">
        <v>335</v>
      </c>
      <c r="X62" s="925"/>
      <c r="Y62" s="714" t="s">
        <v>903</v>
      </c>
      <c r="Z62" s="116"/>
      <c r="AA62" s="192">
        <f t="shared" si="51"/>
        <v>8.5305538528303946E-3</v>
      </c>
      <c r="AB62" s="192">
        <f t="shared" ref="AB62:AF62" si="60">IF(AB28="NO","－",AB28/AB$23)</f>
        <v>8.6241101106787448E-3</v>
      </c>
      <c r="AC62" s="192">
        <f t="shared" si="60"/>
        <v>8.660287296774323E-3</v>
      </c>
      <c r="AD62" s="192">
        <f t="shared" si="60"/>
        <v>8.6238050957061045E-3</v>
      </c>
      <c r="AE62" s="192">
        <f t="shared" si="60"/>
        <v>8.5860841037108566E-3</v>
      </c>
      <c r="AF62" s="192">
        <f t="shared" si="60"/>
        <v>8.6249369819764617E-3</v>
      </c>
      <c r="AG62" s="305">
        <f>IF(AG28="NO","－",AG28/AG$23)</f>
        <v>2.4215792100490425E-2</v>
      </c>
      <c r="AH62" s="305">
        <f>IF(AH28="NO","－",AH28/AH$23)</f>
        <v>3.691510904083755E-2</v>
      </c>
      <c r="AI62" s="305">
        <f t="shared" ref="AI62:BB62" si="61">IF(AI28="NO","－",AI28/AI$23)</f>
        <v>4.9034417677940957E-2</v>
      </c>
      <c r="AJ62" s="305">
        <f t="shared" si="61"/>
        <v>9.4612756806763981E-2</v>
      </c>
      <c r="AK62" s="305">
        <f t="shared" si="61"/>
        <v>0.12476141818944486</v>
      </c>
      <c r="AL62" s="305">
        <f t="shared" si="61"/>
        <v>0.13584161829498748</v>
      </c>
      <c r="AM62" s="305">
        <f t="shared" si="61"/>
        <v>0.15738418640345464</v>
      </c>
      <c r="AN62" s="305">
        <f t="shared" si="61"/>
        <v>0.15798512341778617</v>
      </c>
      <c r="AO62" s="305">
        <f t="shared" si="61"/>
        <v>0.16165735233277112</v>
      </c>
      <c r="AP62" s="305">
        <f t="shared" si="61"/>
        <v>0.14085904237720445</v>
      </c>
      <c r="AQ62" s="305">
        <f t="shared" si="61"/>
        <v>0.10947508664694978</v>
      </c>
      <c r="AR62" s="305">
        <f t="shared" si="61"/>
        <v>7.721846355335385E-2</v>
      </c>
      <c r="AS62" s="305">
        <f t="shared" si="61"/>
        <v>7.0843547524978942E-2</v>
      </c>
      <c r="AT62" s="305">
        <f t="shared" si="61"/>
        <v>8.1495639268214182E-2</v>
      </c>
      <c r="AU62" s="305">
        <f t="shared" si="61"/>
        <v>0.11092815591725591</v>
      </c>
      <c r="AV62" s="305">
        <f t="shared" si="61"/>
        <v>8.8057260294486364E-2</v>
      </c>
      <c r="AW62" s="305">
        <f t="shared" si="61"/>
        <v>7.6994593898137842E-2</v>
      </c>
      <c r="AX62" s="305">
        <f t="shared" si="61"/>
        <v>8.0808406367735813E-2</v>
      </c>
      <c r="AY62" s="305">
        <f t="shared" si="61"/>
        <v>9.2525079722660539E-2</v>
      </c>
      <c r="AZ62" s="305">
        <f t="shared" si="61"/>
        <v>8.8843518275610295E-2</v>
      </c>
      <c r="BA62" s="305">
        <f t="shared" si="61"/>
        <v>6.9989903209549745E-2</v>
      </c>
      <c r="BB62" s="305">
        <f t="shared" si="61"/>
        <v>7.6183475990316829E-2</v>
      </c>
      <c r="BC62" s="306" t="str">
        <f t="shared" ref="BC62:BE62" si="62">IF(BC28="NO","-",BC28/BC$23)</f>
        <v>-</v>
      </c>
      <c r="BD62" s="306" t="str">
        <f t="shared" si="62"/>
        <v>-</v>
      </c>
      <c r="BE62" s="306" t="str">
        <f t="shared" si="62"/>
        <v>-</v>
      </c>
      <c r="BF62" s="1594"/>
    </row>
    <row r="63" spans="21:61" ht="17.100000000000001" customHeight="1">
      <c r="U63" s="926"/>
      <c r="V63" s="714" t="s">
        <v>343</v>
      </c>
      <c r="X63" s="926"/>
      <c r="Y63" s="714" t="s">
        <v>1056</v>
      </c>
      <c r="Z63" s="115"/>
      <c r="AA63" s="305">
        <f t="shared" si="51"/>
        <v>0.27009828363896243</v>
      </c>
      <c r="AB63" s="305">
        <f t="shared" ref="AB63:BB63" si="63">IF(AB29="NO","－",AB29/AB$23)</f>
        <v>0.27306050451048769</v>
      </c>
      <c r="AC63" s="305">
        <f t="shared" si="63"/>
        <v>0.27420596306334122</v>
      </c>
      <c r="AD63" s="305">
        <f t="shared" si="63"/>
        <v>0.27305084698742221</v>
      </c>
      <c r="AE63" s="305">
        <f t="shared" si="63"/>
        <v>0.27185650774862885</v>
      </c>
      <c r="AF63" s="305">
        <f t="shared" si="63"/>
        <v>0.27308668528633834</v>
      </c>
      <c r="AG63" s="305">
        <f t="shared" si="63"/>
        <v>0.23439995229799018</v>
      </c>
      <c r="AH63" s="305">
        <f t="shared" si="63"/>
        <v>0.16969733165163101</v>
      </c>
      <c r="AI63" s="305">
        <f t="shared" si="63"/>
        <v>0.15172297628421497</v>
      </c>
      <c r="AJ63" s="305">
        <f t="shared" si="63"/>
        <v>0.15901285291668507</v>
      </c>
      <c r="AK63" s="305">
        <f t="shared" si="63"/>
        <v>0.11673419151024299</v>
      </c>
      <c r="AL63" s="305">
        <f t="shared" si="63"/>
        <v>0.12403526519749769</v>
      </c>
      <c r="AM63" s="305">
        <f t="shared" si="63"/>
        <v>0.14310918800876804</v>
      </c>
      <c r="AN63" s="305">
        <f t="shared" si="63"/>
        <v>0.14338798222432175</v>
      </c>
      <c r="AO63" s="305">
        <f t="shared" si="63"/>
        <v>0.13874145261789567</v>
      </c>
      <c r="AP63" s="305">
        <f t="shared" si="63"/>
        <v>0.1840963425583152</v>
      </c>
      <c r="AQ63" s="305">
        <f t="shared" si="63"/>
        <v>0.24928291270496933</v>
      </c>
      <c r="AR63" s="305">
        <f t="shared" si="63"/>
        <v>0.24160973730578975</v>
      </c>
      <c r="AS63" s="305">
        <f t="shared" si="63"/>
        <v>0.29419927267696933</v>
      </c>
      <c r="AT63" s="305">
        <f t="shared" si="63"/>
        <v>9.5053062511690531E-2</v>
      </c>
      <c r="AU63" s="305">
        <f t="shared" si="63"/>
        <v>7.8073440984976789E-2</v>
      </c>
      <c r="AV63" s="305">
        <f t="shared" si="63"/>
        <v>5.8834973419325289E-2</v>
      </c>
      <c r="AW63" s="305">
        <f t="shared" si="63"/>
        <v>5.5098507590164741E-2</v>
      </c>
      <c r="AX63" s="305">
        <f t="shared" si="63"/>
        <v>4.4150453801596705E-2</v>
      </c>
      <c r="AY63" s="305">
        <f t="shared" si="63"/>
        <v>2.9810168662420165E-2</v>
      </c>
      <c r="AZ63" s="305">
        <f t="shared" si="63"/>
        <v>2.4359962078051266E-2</v>
      </c>
      <c r="BA63" s="305">
        <f t="shared" si="63"/>
        <v>2.2540817626905463E-2</v>
      </c>
      <c r="BB63" s="305">
        <f t="shared" si="63"/>
        <v>1.906097895218687E-2</v>
      </c>
      <c r="BC63" s="306" t="str">
        <f t="shared" ref="BC63:BE63" si="64">IF(BC29="NO","-",BC29/BC$23)</f>
        <v>-</v>
      </c>
      <c r="BD63" s="306" t="str">
        <f t="shared" si="64"/>
        <v>-</v>
      </c>
      <c r="BE63" s="306" t="str">
        <f t="shared" si="64"/>
        <v>-</v>
      </c>
      <c r="BF63" s="1594"/>
    </row>
    <row r="64" spans="21:61" ht="17.100000000000001" customHeight="1">
      <c r="U64" s="818" t="s">
        <v>1057</v>
      </c>
      <c r="V64" s="927"/>
      <c r="X64" s="818" t="s">
        <v>1057</v>
      </c>
      <c r="Y64" s="927"/>
      <c r="Z64" s="254"/>
      <c r="AA64" s="311">
        <f>SUM(AA65:AA67)</f>
        <v>1.0000000000000002</v>
      </c>
      <c r="AB64" s="311">
        <f t="shared" ref="AB64:BA64" si="65">SUM(AB65:AB67)</f>
        <v>1.0000000000000002</v>
      </c>
      <c r="AC64" s="311">
        <f t="shared" si="65"/>
        <v>1.0000000000000002</v>
      </c>
      <c r="AD64" s="311">
        <f t="shared" si="65"/>
        <v>1</v>
      </c>
      <c r="AE64" s="311">
        <f t="shared" si="65"/>
        <v>1</v>
      </c>
      <c r="AF64" s="311">
        <f t="shared" si="65"/>
        <v>1</v>
      </c>
      <c r="AG64" s="311">
        <f t="shared" si="65"/>
        <v>1</v>
      </c>
      <c r="AH64" s="311">
        <f t="shared" si="65"/>
        <v>1</v>
      </c>
      <c r="AI64" s="311">
        <f t="shared" si="65"/>
        <v>1</v>
      </c>
      <c r="AJ64" s="311">
        <f t="shared" si="65"/>
        <v>0.99999999999999978</v>
      </c>
      <c r="AK64" s="311">
        <f t="shared" si="65"/>
        <v>1</v>
      </c>
      <c r="AL64" s="311">
        <f t="shared" si="65"/>
        <v>1</v>
      </c>
      <c r="AM64" s="311">
        <f t="shared" si="65"/>
        <v>1</v>
      </c>
      <c r="AN64" s="311">
        <f t="shared" si="65"/>
        <v>1</v>
      </c>
      <c r="AO64" s="311">
        <f t="shared" si="65"/>
        <v>1</v>
      </c>
      <c r="AP64" s="311">
        <f t="shared" si="65"/>
        <v>1</v>
      </c>
      <c r="AQ64" s="311">
        <f t="shared" si="65"/>
        <v>0.99999999999999989</v>
      </c>
      <c r="AR64" s="311">
        <f t="shared" si="65"/>
        <v>0.99999999999999989</v>
      </c>
      <c r="AS64" s="311">
        <f t="shared" si="65"/>
        <v>0.99999999999999989</v>
      </c>
      <c r="AT64" s="311">
        <f t="shared" si="65"/>
        <v>1</v>
      </c>
      <c r="AU64" s="311">
        <f t="shared" si="65"/>
        <v>0.99999999999999989</v>
      </c>
      <c r="AV64" s="311">
        <f t="shared" si="65"/>
        <v>0.99999999999999989</v>
      </c>
      <c r="AW64" s="311">
        <f t="shared" si="65"/>
        <v>1.0000000000000002</v>
      </c>
      <c r="AX64" s="311">
        <f t="shared" si="65"/>
        <v>1</v>
      </c>
      <c r="AY64" s="311">
        <f t="shared" si="65"/>
        <v>0.99999999999999989</v>
      </c>
      <c r="AZ64" s="311">
        <f t="shared" si="65"/>
        <v>0.99999999999999989</v>
      </c>
      <c r="BA64" s="311">
        <f t="shared" si="65"/>
        <v>0.99999999999999989</v>
      </c>
      <c r="BB64" s="311">
        <f t="shared" ref="BB64:BE64" si="66">SUM(BB65:BB67)</f>
        <v>1</v>
      </c>
      <c r="BC64" s="311">
        <f t="shared" si="66"/>
        <v>0</v>
      </c>
      <c r="BD64" s="311">
        <f t="shared" si="66"/>
        <v>0</v>
      </c>
      <c r="BE64" s="311">
        <f t="shared" si="66"/>
        <v>0</v>
      </c>
      <c r="BF64" s="1594"/>
    </row>
    <row r="65" spans="2:62" ht="17.100000000000001" customHeight="1">
      <c r="U65" s="818"/>
      <c r="V65" s="858" t="s">
        <v>344</v>
      </c>
      <c r="X65" s="818"/>
      <c r="Y65" s="858" t="s">
        <v>1058</v>
      </c>
      <c r="Z65" s="11"/>
      <c r="AA65" s="305">
        <f>IF(AA31="NO","－",AA31/AA$30)</f>
        <v>8.5532097156091016E-2</v>
      </c>
      <c r="AB65" s="305">
        <f t="shared" ref="AB65:BB65" si="67">IF(AB31="NO","－",AB31/AB$30)</f>
        <v>8.5532097156091016E-2</v>
      </c>
      <c r="AC65" s="305">
        <f t="shared" si="67"/>
        <v>8.5532097156091016E-2</v>
      </c>
      <c r="AD65" s="305">
        <f t="shared" si="67"/>
        <v>8.5532097156091003E-2</v>
      </c>
      <c r="AE65" s="305">
        <f t="shared" si="67"/>
        <v>8.5532097156091003E-2</v>
      </c>
      <c r="AF65" s="305">
        <f t="shared" si="67"/>
        <v>8.5532097156091044E-2</v>
      </c>
      <c r="AG65" s="305">
        <f t="shared" si="67"/>
        <v>8.9325530987640817E-2</v>
      </c>
      <c r="AH65" s="305">
        <f t="shared" si="67"/>
        <v>0.10054989661336823</v>
      </c>
      <c r="AI65" s="305">
        <f t="shared" si="67"/>
        <v>0.1828477459774023</v>
      </c>
      <c r="AJ65" s="305">
        <f t="shared" si="67"/>
        <v>0.16366966622289184</v>
      </c>
      <c r="AK65" s="305">
        <f t="shared" si="67"/>
        <v>0.42131398610545684</v>
      </c>
      <c r="AL65" s="305">
        <f t="shared" si="67"/>
        <v>0.40839459778352805</v>
      </c>
      <c r="AM65" s="305">
        <f t="shared" si="67"/>
        <v>0.41670835425660613</v>
      </c>
      <c r="AN65" s="305">
        <f t="shared" si="67"/>
        <v>0.33069270119730509</v>
      </c>
      <c r="AO65" s="305">
        <f t="shared" si="67"/>
        <v>0.28664405398629605</v>
      </c>
      <c r="AP65" s="305">
        <f t="shared" si="67"/>
        <v>0.84261438097494479</v>
      </c>
      <c r="AQ65" s="305">
        <f t="shared" si="67"/>
        <v>0.80150501973499677</v>
      </c>
      <c r="AR65" s="305">
        <f t="shared" si="67"/>
        <v>0.77393620410524755</v>
      </c>
      <c r="AS65" s="305">
        <f t="shared" si="67"/>
        <v>0.82571725666288132</v>
      </c>
      <c r="AT65" s="305">
        <f t="shared" si="67"/>
        <v>0.84846983005408783</v>
      </c>
      <c r="AU65" s="305">
        <f t="shared" si="67"/>
        <v>0.85902732662608849</v>
      </c>
      <c r="AV65" s="305">
        <f t="shared" si="67"/>
        <v>0.88943446808757376</v>
      </c>
      <c r="AW65" s="305">
        <f t="shared" si="67"/>
        <v>0.86918546474127001</v>
      </c>
      <c r="AX65" s="305">
        <f t="shared" si="67"/>
        <v>0.91890036153147592</v>
      </c>
      <c r="AY65" s="305">
        <f t="shared" si="67"/>
        <v>0.85911206681712549</v>
      </c>
      <c r="AZ65" s="305">
        <f t="shared" si="67"/>
        <v>0.70784237951674778</v>
      </c>
      <c r="BA65" s="305">
        <f t="shared" si="67"/>
        <v>0.68047918734705404</v>
      </c>
      <c r="BB65" s="305">
        <f t="shared" si="67"/>
        <v>0.52046434206340597</v>
      </c>
      <c r="BC65" s="306" t="str">
        <f t="shared" ref="BC65:BE65" si="68">IF(BC31="NO","-",BC31/BC$30)</f>
        <v>-</v>
      </c>
      <c r="BD65" s="306" t="str">
        <f t="shared" si="68"/>
        <v>-</v>
      </c>
      <c r="BE65" s="306" t="str">
        <f t="shared" si="68"/>
        <v>-</v>
      </c>
      <c r="BF65" s="1594"/>
    </row>
    <row r="66" spans="2:62" ht="17.100000000000001" customHeight="1">
      <c r="U66" s="818"/>
      <c r="V66" s="858" t="s">
        <v>332</v>
      </c>
      <c r="X66" s="818"/>
      <c r="Y66" s="858" t="s">
        <v>874</v>
      </c>
      <c r="Z66" s="11"/>
      <c r="AA66" s="305">
        <f>IF(AA32="NO","－",AA32/AA$30)</f>
        <v>0.83682805928008575</v>
      </c>
      <c r="AB66" s="305">
        <f t="shared" ref="AB66:BB66" si="69">IF(AB32="NO","－",AB32/AB$30)</f>
        <v>0.83682805928008575</v>
      </c>
      <c r="AC66" s="305">
        <f t="shared" si="69"/>
        <v>0.83682805928008575</v>
      </c>
      <c r="AD66" s="305">
        <f t="shared" si="69"/>
        <v>0.83682805928008563</v>
      </c>
      <c r="AE66" s="305">
        <f t="shared" si="69"/>
        <v>0.83682805928008563</v>
      </c>
      <c r="AF66" s="305">
        <f t="shared" si="69"/>
        <v>0.83682805928008563</v>
      </c>
      <c r="AG66" s="305">
        <f t="shared" si="69"/>
        <v>0.87739936244972261</v>
      </c>
      <c r="AH66" s="305">
        <f t="shared" si="69"/>
        <v>0.72658568102851706</v>
      </c>
      <c r="AI66" s="305">
        <f t="shared" si="69"/>
        <v>0.63091936727090736</v>
      </c>
      <c r="AJ66" s="305">
        <f t="shared" si="69"/>
        <v>0.67111743699176363</v>
      </c>
      <c r="AK66" s="305">
        <f t="shared" si="69"/>
        <v>0.34835448978581235</v>
      </c>
      <c r="AL66" s="305">
        <f t="shared" si="69"/>
        <v>0.39763983278258819</v>
      </c>
      <c r="AM66" s="305">
        <f t="shared" si="69"/>
        <v>0.44827376352653381</v>
      </c>
      <c r="AN66" s="305">
        <f t="shared" si="69"/>
        <v>0.31322392933428533</v>
      </c>
      <c r="AO66" s="305">
        <f t="shared" si="69"/>
        <v>0.373492123744042</v>
      </c>
      <c r="AP66" s="305">
        <f t="shared" si="69"/>
        <v>0.10942005833983967</v>
      </c>
      <c r="AQ66" s="305">
        <f t="shared" si="69"/>
        <v>0.13784202871370516</v>
      </c>
      <c r="AR66" s="305">
        <f t="shared" si="69"/>
        <v>0.15450061104472851</v>
      </c>
      <c r="AS66" s="305">
        <f t="shared" si="69"/>
        <v>0.15346741085468713</v>
      </c>
      <c r="AT66" s="305">
        <f t="shared" si="69"/>
        <v>0.13449843658077545</v>
      </c>
      <c r="AU66" s="305">
        <f t="shared" si="69"/>
        <v>0.12384733501404112</v>
      </c>
      <c r="AV66" s="305">
        <f t="shared" si="69"/>
        <v>9.7103373041196928E-2</v>
      </c>
      <c r="AW66" s="305">
        <f t="shared" si="69"/>
        <v>0.11709611024830607</v>
      </c>
      <c r="AX66" s="305">
        <f t="shared" si="69"/>
        <v>6.7878846090226527E-2</v>
      </c>
      <c r="AY66" s="305">
        <f t="shared" si="69"/>
        <v>0.11756468686300117</v>
      </c>
      <c r="AZ66" s="305">
        <f t="shared" si="69"/>
        <v>0.25332000089257611</v>
      </c>
      <c r="BA66" s="305">
        <f t="shared" si="69"/>
        <v>0.28860630990858799</v>
      </c>
      <c r="BB66" s="305">
        <f t="shared" si="69"/>
        <v>0.43075103680998716</v>
      </c>
      <c r="BC66" s="306" t="str">
        <f t="shared" ref="BC66:BE66" si="70">IF(BC32="NO","-",BC32/BC$30)</f>
        <v>-</v>
      </c>
      <c r="BD66" s="306" t="str">
        <f t="shared" si="70"/>
        <v>-</v>
      </c>
      <c r="BE66" s="306" t="str">
        <f t="shared" si="70"/>
        <v>-</v>
      </c>
      <c r="BF66" s="1594"/>
    </row>
    <row r="67" spans="2:62" ht="17.100000000000001" customHeight="1" thickBot="1">
      <c r="U67" s="818"/>
      <c r="V67" s="715" t="s">
        <v>335</v>
      </c>
      <c r="X67" s="818"/>
      <c r="Y67" s="715" t="s">
        <v>891</v>
      </c>
      <c r="Z67" s="148"/>
      <c r="AA67" s="1760">
        <f>IF(AA33="NO","－",AA33/AA$30)</f>
        <v>7.7639843563823391E-2</v>
      </c>
      <c r="AB67" s="1760">
        <f t="shared" ref="AB67:BB67" si="71">IF(AB33="NO","－",AB33/AB$30)</f>
        <v>7.7639843563823391E-2</v>
      </c>
      <c r="AC67" s="1760">
        <f t="shared" si="71"/>
        <v>7.7639843563823391E-2</v>
      </c>
      <c r="AD67" s="1760">
        <f t="shared" si="71"/>
        <v>7.7639843563823377E-2</v>
      </c>
      <c r="AE67" s="1760">
        <f t="shared" si="71"/>
        <v>7.7639843563823377E-2</v>
      </c>
      <c r="AF67" s="1760">
        <f t="shared" si="71"/>
        <v>7.7639843563823432E-2</v>
      </c>
      <c r="AG67" s="1760">
        <f t="shared" si="71"/>
        <v>3.3275106562636513E-2</v>
      </c>
      <c r="AH67" s="1760">
        <f t="shared" si="71"/>
        <v>0.17286442235811478</v>
      </c>
      <c r="AI67" s="1760">
        <f t="shared" si="71"/>
        <v>0.18623288675169031</v>
      </c>
      <c r="AJ67" s="1760">
        <f t="shared" si="71"/>
        <v>0.16521289678534434</v>
      </c>
      <c r="AK67" s="1760">
        <f t="shared" si="71"/>
        <v>0.23033152410873076</v>
      </c>
      <c r="AL67" s="1760">
        <f t="shared" si="71"/>
        <v>0.19396556943388385</v>
      </c>
      <c r="AM67" s="1760">
        <f t="shared" si="71"/>
        <v>0.13501788221686009</v>
      </c>
      <c r="AN67" s="1760">
        <f t="shared" si="71"/>
        <v>0.35608336946840963</v>
      </c>
      <c r="AO67" s="1760">
        <f t="shared" si="71"/>
        <v>0.33986382226966189</v>
      </c>
      <c r="AP67" s="1760">
        <f t="shared" si="71"/>
        <v>4.7965560685215569E-2</v>
      </c>
      <c r="AQ67" s="1760">
        <f t="shared" si="71"/>
        <v>6.065295155129799E-2</v>
      </c>
      <c r="AR67" s="1760">
        <f t="shared" si="71"/>
        <v>7.1563184850023914E-2</v>
      </c>
      <c r="AS67" s="1760">
        <f t="shared" si="71"/>
        <v>2.08153324824315E-2</v>
      </c>
      <c r="AT67" s="1760">
        <f t="shared" si="71"/>
        <v>1.7031733365136754E-2</v>
      </c>
      <c r="AU67" s="1760">
        <f t="shared" si="71"/>
        <v>1.7125338359870266E-2</v>
      </c>
      <c r="AV67" s="1760">
        <f t="shared" si="71"/>
        <v>1.3462158871229288E-2</v>
      </c>
      <c r="AW67" s="1760">
        <f t="shared" si="71"/>
        <v>1.3718425010424027E-2</v>
      </c>
      <c r="AX67" s="1760">
        <f t="shared" si="71"/>
        <v>1.322079237829751E-2</v>
      </c>
      <c r="AY67" s="1760">
        <f t="shared" si="71"/>
        <v>2.3323246319873286E-2</v>
      </c>
      <c r="AZ67" s="1760">
        <f t="shared" si="71"/>
        <v>3.8837619590676026E-2</v>
      </c>
      <c r="BA67" s="1760">
        <f t="shared" si="71"/>
        <v>3.0914502744357964E-2</v>
      </c>
      <c r="BB67" s="1760">
        <f t="shared" si="71"/>
        <v>4.8784621126606857E-2</v>
      </c>
      <c r="BC67" s="669" t="str">
        <f t="shared" ref="BC67:BE67" si="72">IF(BC33="NO","-",BC33/BC$30)</f>
        <v>-</v>
      </c>
      <c r="BD67" s="669" t="str">
        <f t="shared" si="72"/>
        <v>-</v>
      </c>
      <c r="BE67" s="669" t="str">
        <f t="shared" si="72"/>
        <v>-</v>
      </c>
      <c r="BF67" s="1594"/>
    </row>
    <row r="68" spans="2:62" ht="17.100000000000001" customHeight="1" thickTop="1">
      <c r="B68" s="1" t="s">
        <v>21</v>
      </c>
      <c r="U68" s="460" t="s">
        <v>64</v>
      </c>
      <c r="V68" s="929"/>
      <c r="X68" s="460" t="s">
        <v>893</v>
      </c>
      <c r="Y68" s="929"/>
      <c r="Z68" s="117"/>
      <c r="AA68" s="117"/>
      <c r="AB68" s="117"/>
      <c r="AC68" s="117"/>
      <c r="AD68" s="117"/>
      <c r="AE68" s="117"/>
      <c r="AF68" s="117"/>
      <c r="AG68" s="117"/>
      <c r="AH68" s="117"/>
      <c r="AI68" s="117"/>
      <c r="AJ68" s="117"/>
      <c r="AK68" s="117"/>
      <c r="AL68" s="117"/>
      <c r="AM68" s="117"/>
      <c r="AN68" s="117"/>
      <c r="AO68" s="117"/>
      <c r="AP68" s="117"/>
      <c r="AQ68" s="117"/>
      <c r="AR68" s="117"/>
      <c r="AS68" s="117"/>
      <c r="AT68" s="117"/>
      <c r="AU68" s="117"/>
      <c r="AV68" s="117"/>
      <c r="AW68" s="117"/>
      <c r="AX68" s="117"/>
      <c r="AY68" s="117"/>
      <c r="AZ68" s="117"/>
      <c r="BA68" s="117"/>
      <c r="BB68" s="117"/>
      <c r="BC68" s="117"/>
      <c r="BD68" s="117"/>
      <c r="BE68" s="117"/>
      <c r="BF68" s="256"/>
      <c r="BH68" s="99"/>
      <c r="BI68" s="99"/>
      <c r="BJ68" s="99"/>
    </row>
    <row r="70" spans="2:62">
      <c r="U70" s="1" t="s">
        <v>346</v>
      </c>
      <c r="X70" s="1" t="s">
        <v>1061</v>
      </c>
    </row>
    <row r="71" spans="2:62">
      <c r="U71" s="913"/>
      <c r="V71" s="914"/>
      <c r="X71" s="913"/>
      <c r="Y71" s="914"/>
      <c r="Z71" s="218"/>
      <c r="AA71" s="118">
        <v>1990</v>
      </c>
      <c r="AB71" s="118">
        <f>AA71+1</f>
        <v>1991</v>
      </c>
      <c r="AC71" s="118">
        <f>AB71+1</f>
        <v>1992</v>
      </c>
      <c r="AD71" s="118">
        <f>AC71+1</f>
        <v>1993</v>
      </c>
      <c r="AE71" s="118">
        <f>AD71+1</f>
        <v>1994</v>
      </c>
      <c r="AF71" s="118">
        <v>1995</v>
      </c>
      <c r="AG71" s="118">
        <f t="shared" ref="AG71:BA71" si="73">AF71+1</f>
        <v>1996</v>
      </c>
      <c r="AH71" s="118">
        <f t="shared" si="73"/>
        <v>1997</v>
      </c>
      <c r="AI71" s="118">
        <f t="shared" si="73"/>
        <v>1998</v>
      </c>
      <c r="AJ71" s="118">
        <f t="shared" si="73"/>
        <v>1999</v>
      </c>
      <c r="AK71" s="118">
        <f t="shared" si="73"/>
        <v>2000</v>
      </c>
      <c r="AL71" s="118">
        <f t="shared" si="73"/>
        <v>2001</v>
      </c>
      <c r="AM71" s="118">
        <f t="shared" si="73"/>
        <v>2002</v>
      </c>
      <c r="AN71" s="118">
        <f t="shared" si="73"/>
        <v>2003</v>
      </c>
      <c r="AO71" s="118">
        <f t="shared" si="73"/>
        <v>2004</v>
      </c>
      <c r="AP71" s="118">
        <f t="shared" si="73"/>
        <v>2005</v>
      </c>
      <c r="AQ71" s="118">
        <f t="shared" si="73"/>
        <v>2006</v>
      </c>
      <c r="AR71" s="118">
        <f t="shared" si="73"/>
        <v>2007</v>
      </c>
      <c r="AS71" s="118">
        <f t="shared" si="73"/>
        <v>2008</v>
      </c>
      <c r="AT71" s="118">
        <f t="shared" si="73"/>
        <v>2009</v>
      </c>
      <c r="AU71" s="118">
        <f t="shared" si="73"/>
        <v>2010</v>
      </c>
      <c r="AV71" s="118">
        <f t="shared" si="73"/>
        <v>2011</v>
      </c>
      <c r="AW71" s="118">
        <f t="shared" si="73"/>
        <v>2012</v>
      </c>
      <c r="AX71" s="118">
        <f t="shared" si="73"/>
        <v>2013</v>
      </c>
      <c r="AY71" s="118">
        <f t="shared" si="73"/>
        <v>2014</v>
      </c>
      <c r="AZ71" s="118">
        <f t="shared" si="73"/>
        <v>2015</v>
      </c>
      <c r="BA71" s="118">
        <f t="shared" si="73"/>
        <v>2016</v>
      </c>
      <c r="BB71" s="118">
        <f t="shared" ref="BB71" si="74">BA71+1</f>
        <v>2017</v>
      </c>
      <c r="BC71" s="118">
        <f t="shared" ref="BC71" si="75">BB71+1</f>
        <v>2018</v>
      </c>
      <c r="BD71" s="118">
        <f t="shared" ref="BD71" si="76">BC71+1</f>
        <v>2019</v>
      </c>
      <c r="BE71" s="118">
        <f t="shared" ref="BE71" si="77">BD71+1</f>
        <v>2020</v>
      </c>
      <c r="BF71" s="1592"/>
    </row>
    <row r="72" spans="2:62" ht="17.100000000000001" customHeight="1">
      <c r="U72" s="842" t="s">
        <v>19</v>
      </c>
      <c r="V72" s="801"/>
      <c r="X72" s="842" t="s">
        <v>904</v>
      </c>
      <c r="Y72" s="801"/>
      <c r="Z72" s="249"/>
      <c r="AA72" s="267">
        <f t="shared" ref="AA72:BE72" si="78">AA5/$AA5-1</f>
        <v>0</v>
      </c>
      <c r="AB72" s="267">
        <f t="shared" si="78"/>
        <v>8.8957790566543071E-2</v>
      </c>
      <c r="AC72" s="267">
        <f t="shared" si="78"/>
        <v>0.11516937535412142</v>
      </c>
      <c r="AD72" s="267">
        <f t="shared" si="78"/>
        <v>0.13788637322829</v>
      </c>
      <c r="AE72" s="267">
        <f t="shared" si="78"/>
        <v>0.32133352895417455</v>
      </c>
      <c r="AF72" s="267">
        <f t="shared" si="78"/>
        <v>0.5825194999564387</v>
      </c>
      <c r="AG72" s="267">
        <f t="shared" si="78"/>
        <v>0.5439134357442923</v>
      </c>
      <c r="AH72" s="267">
        <f t="shared" si="78"/>
        <v>0.53378842393750525</v>
      </c>
      <c r="AI72" s="267">
        <f t="shared" si="78"/>
        <v>0.49018583666207305</v>
      </c>
      <c r="AJ72" s="267">
        <f t="shared" si="78"/>
        <v>0.52948794720372439</v>
      </c>
      <c r="AK72" s="267">
        <f t="shared" si="78"/>
        <v>0.4343179555532457</v>
      </c>
      <c r="AL72" s="267">
        <f t="shared" si="78"/>
        <v>0.22157562694254684</v>
      </c>
      <c r="AM72" s="267">
        <f t="shared" si="78"/>
        <v>1.9085866344463076E-2</v>
      </c>
      <c r="AN72" s="267">
        <f t="shared" si="78"/>
        <v>1.863814883453152E-2</v>
      </c>
      <c r="AO72" s="267">
        <f t="shared" si="78"/>
        <v>-0.22029107424279326</v>
      </c>
      <c r="AP72" s="267">
        <f t="shared" si="78"/>
        <v>-0.19760397933239793</v>
      </c>
      <c r="AQ72" s="267">
        <f t="shared" si="78"/>
        <v>-8.1734610006585551E-2</v>
      </c>
      <c r="AR72" s="267">
        <f t="shared" si="78"/>
        <v>4.9010556990878307E-2</v>
      </c>
      <c r="AS72" s="267">
        <f t="shared" si="78"/>
        <v>0.21097590382209708</v>
      </c>
      <c r="AT72" s="267">
        <f t="shared" si="78"/>
        <v>0.31397322093727831</v>
      </c>
      <c r="AU72" s="267">
        <f t="shared" si="78"/>
        <v>0.46343116401460982</v>
      </c>
      <c r="AV72" s="267">
        <f t="shared" si="78"/>
        <v>0.63853330405357522</v>
      </c>
      <c r="AW72" s="267">
        <f t="shared" si="78"/>
        <v>0.84289068934507094</v>
      </c>
      <c r="AX72" s="698">
        <f t="shared" si="78"/>
        <v>1.0150660567724108</v>
      </c>
      <c r="AY72" s="698">
        <f t="shared" si="78"/>
        <v>1.2460188115186908</v>
      </c>
      <c r="AZ72" s="698">
        <f t="shared" si="78"/>
        <v>1.4642133821162622</v>
      </c>
      <c r="BA72" s="698">
        <f t="shared" si="78"/>
        <v>1.6720916758374966</v>
      </c>
      <c r="BB72" s="698">
        <f t="shared" si="78"/>
        <v>1.8172546322380545</v>
      </c>
      <c r="BC72" s="698">
        <f t="shared" si="78"/>
        <v>-1</v>
      </c>
      <c r="BD72" s="698">
        <f t="shared" si="78"/>
        <v>-1</v>
      </c>
      <c r="BE72" s="698">
        <f t="shared" si="78"/>
        <v>-1</v>
      </c>
      <c r="BF72" s="1594"/>
      <c r="BJ72" s="99"/>
    </row>
    <row r="73" spans="2:62" ht="17.100000000000001" customHeight="1">
      <c r="U73" s="915"/>
      <c r="V73" s="716" t="s">
        <v>329</v>
      </c>
      <c r="X73" s="915"/>
      <c r="Y73" s="714" t="s">
        <v>905</v>
      </c>
      <c r="Z73" s="264"/>
      <c r="AA73" s="356"/>
      <c r="AB73" s="448"/>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1594"/>
      <c r="BH73" s="99"/>
    </row>
    <row r="74" spans="2:62" ht="17.100000000000001" customHeight="1">
      <c r="U74" s="915"/>
      <c r="V74" s="916" t="s">
        <v>1050</v>
      </c>
      <c r="X74" s="915"/>
      <c r="Y74" s="916" t="s">
        <v>871</v>
      </c>
      <c r="Z74" s="265"/>
      <c r="AA74" s="365">
        <f>IF(AA7="NO","－",AA7/$AA7-1)</f>
        <v>0</v>
      </c>
      <c r="AB74" s="365" t="str">
        <f>IF(AB7="NO","－",AB7/$AA7-1)</f>
        <v>－</v>
      </c>
      <c r="AC74" s="364">
        <f>IF(AC7="NO","－",AC7/$AA7-1)</f>
        <v>28.999999999999996</v>
      </c>
      <c r="AD74" s="364">
        <f t="shared" ref="AD74:BB74" si="79">IF(AD7="NO","－",AD7/$AA7-1)</f>
        <v>194</v>
      </c>
      <c r="AE74" s="364">
        <f t="shared" si="79"/>
        <v>333.99999999999994</v>
      </c>
      <c r="AF74" s="364">
        <f t="shared" si="79"/>
        <v>368.99999999999994</v>
      </c>
      <c r="AG74" s="364">
        <f t="shared" si="79"/>
        <v>335.87321254501364</v>
      </c>
      <c r="AH74" s="364">
        <f t="shared" si="79"/>
        <v>347.82908103666347</v>
      </c>
      <c r="AI74" s="364">
        <f t="shared" si="79"/>
        <v>334.67196223283838</v>
      </c>
      <c r="AJ74" s="364">
        <f t="shared" si="79"/>
        <v>337.86883806362732</v>
      </c>
      <c r="AK74" s="364">
        <f t="shared" si="79"/>
        <v>359.92728129607104</v>
      </c>
      <c r="AL74" s="364">
        <f t="shared" si="79"/>
        <v>335.43388430584309</v>
      </c>
      <c r="AM74" s="364">
        <f t="shared" si="79"/>
        <v>364.941048224025</v>
      </c>
      <c r="AN74" s="364">
        <f t="shared" si="79"/>
        <v>542.80092529092258</v>
      </c>
      <c r="AO74" s="364">
        <f t="shared" si="79"/>
        <v>670.42192641360487</v>
      </c>
      <c r="AP74" s="364">
        <f t="shared" si="79"/>
        <v>697.60553829464777</v>
      </c>
      <c r="AQ74" s="364">
        <f t="shared" si="79"/>
        <v>889.12523633138255</v>
      </c>
      <c r="AR74" s="364">
        <f t="shared" si="79"/>
        <v>1063.980778036258</v>
      </c>
      <c r="AS74" s="364">
        <f t="shared" si="79"/>
        <v>1123.9128780341418</v>
      </c>
      <c r="AT74" s="364">
        <f t="shared" si="79"/>
        <v>1197.3932379151258</v>
      </c>
      <c r="AU74" s="364">
        <f t="shared" si="79"/>
        <v>1302.2460406445443</v>
      </c>
      <c r="AV74" s="364">
        <f t="shared" si="79"/>
        <v>1432.3110828586925</v>
      </c>
      <c r="AW74" s="364">
        <f t="shared" si="79"/>
        <v>1549.6187647863644</v>
      </c>
      <c r="AX74" s="364">
        <f t="shared" si="79"/>
        <v>1660.2614151742673</v>
      </c>
      <c r="AY74" s="364">
        <f t="shared" si="79"/>
        <v>1767.3072970793824</v>
      </c>
      <c r="AZ74" s="364">
        <f t="shared" si="79"/>
        <v>1849.9080332087317</v>
      </c>
      <c r="BA74" s="364">
        <f t="shared" si="79"/>
        <v>1974.4910816905531</v>
      </c>
      <c r="BB74" s="364">
        <f t="shared" si="79"/>
        <v>2086.572333654236</v>
      </c>
      <c r="BC74" s="306" t="str">
        <f t="shared" ref="BC74:BE74" si="80">IF(BC7="NO","-",BC7/$AA7-1)</f>
        <v>-</v>
      </c>
      <c r="BD74" s="306" t="str">
        <f t="shared" si="80"/>
        <v>-</v>
      </c>
      <c r="BE74" s="306" t="str">
        <f t="shared" si="80"/>
        <v>-</v>
      </c>
      <c r="BF74" s="1594"/>
      <c r="BH74" s="99"/>
    </row>
    <row r="75" spans="2:62" ht="17.100000000000001" customHeight="1">
      <c r="U75" s="915"/>
      <c r="V75" s="714" t="s">
        <v>330</v>
      </c>
      <c r="X75" s="915"/>
      <c r="Y75" s="714" t="s">
        <v>872</v>
      </c>
      <c r="Z75" s="264"/>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1594"/>
      <c r="BH75" s="99"/>
      <c r="BI75" s="99"/>
    </row>
    <row r="76" spans="2:62" ht="17.100000000000001" customHeight="1">
      <c r="U76" s="915"/>
      <c r="V76" s="858" t="s">
        <v>332</v>
      </c>
      <c r="X76" s="915"/>
      <c r="Y76" s="714" t="s">
        <v>874</v>
      </c>
      <c r="Z76" s="264"/>
      <c r="AA76" s="365">
        <f>IF(AA9="NO","－",AA9/$AA9-1)</f>
        <v>0</v>
      </c>
      <c r="AB76" s="365" t="str">
        <f>IF(AB9="NO","－",AB9/$AA9-1)</f>
        <v>－</v>
      </c>
      <c r="AC76" s="364">
        <f>IF(AC9="NO","－",AC9/$AA9-1)</f>
        <v>29</v>
      </c>
      <c r="AD76" s="364">
        <f t="shared" ref="AD76:BB76" si="81">IF(AD9="NO","－",AD9/$AA9-1)</f>
        <v>193.99999999999994</v>
      </c>
      <c r="AE76" s="364">
        <f t="shared" si="81"/>
        <v>333.99999999999994</v>
      </c>
      <c r="AF76" s="364">
        <f t="shared" si="81"/>
        <v>369</v>
      </c>
      <c r="AG76" s="364">
        <f t="shared" si="81"/>
        <v>360.09894871658543</v>
      </c>
      <c r="AH76" s="364">
        <f t="shared" si="81"/>
        <v>401.59738189849543</v>
      </c>
      <c r="AI76" s="364">
        <f t="shared" si="81"/>
        <v>370.95449115430819</v>
      </c>
      <c r="AJ76" s="364">
        <f t="shared" si="81"/>
        <v>372.69586657428789</v>
      </c>
      <c r="AK76" s="364">
        <f t="shared" si="81"/>
        <v>385.54305883766949</v>
      </c>
      <c r="AL76" s="364">
        <f t="shared" si="81"/>
        <v>299.68783969574218</v>
      </c>
      <c r="AM76" s="364">
        <f t="shared" si="81"/>
        <v>290.89488126993922</v>
      </c>
      <c r="AN76" s="364">
        <f t="shared" si="81"/>
        <v>281.09299386946071</v>
      </c>
      <c r="AO76" s="364">
        <f t="shared" si="81"/>
        <v>317.25704288192986</v>
      </c>
      <c r="AP76" s="364">
        <f t="shared" si="81"/>
        <v>305.23210799187348</v>
      </c>
      <c r="AQ76" s="364">
        <f t="shared" si="81"/>
        <v>330.86482923576455</v>
      </c>
      <c r="AR76" s="364">
        <f t="shared" si="81"/>
        <v>358.28448252583985</v>
      </c>
      <c r="AS76" s="364">
        <f t="shared" si="81"/>
        <v>319.22070223334345</v>
      </c>
      <c r="AT76" s="364">
        <f t="shared" si="81"/>
        <v>203.82862758756258</v>
      </c>
      <c r="AU76" s="364">
        <f t="shared" si="81"/>
        <v>224.49749458053256</v>
      </c>
      <c r="AV76" s="364">
        <f t="shared" si="81"/>
        <v>193.41224899087612</v>
      </c>
      <c r="AW76" s="364">
        <f t="shared" si="81"/>
        <v>165.29579595769081</v>
      </c>
      <c r="AX76" s="364">
        <f t="shared" si="81"/>
        <v>148.36002462008321</v>
      </c>
      <c r="AY76" s="364">
        <f t="shared" si="81"/>
        <v>153.35490289687522</v>
      </c>
      <c r="AZ76" s="364">
        <f t="shared" si="81"/>
        <v>153.61137743038884</v>
      </c>
      <c r="BA76" s="364">
        <f t="shared" si="81"/>
        <v>159.42449935850652</v>
      </c>
      <c r="BB76" s="364">
        <f t="shared" si="81"/>
        <v>167.34601298695688</v>
      </c>
      <c r="BC76" s="306" t="str">
        <f>IF(BC9="NO","-",BC9/$AA9-1)</f>
        <v>-</v>
      </c>
      <c r="BD76" s="306" t="str">
        <f>IF(BD9="NO","-",BD9/$AA9-1)</f>
        <v>-</v>
      </c>
      <c r="BE76" s="306" t="str">
        <f>IF(BE9="NO","-",BE9/$AA9-1)</f>
        <v>-</v>
      </c>
      <c r="BF76" s="1594"/>
    </row>
    <row r="77" spans="2:62" ht="17.100000000000001" customHeight="1">
      <c r="U77" s="915"/>
      <c r="V77" s="1849" t="s">
        <v>1380</v>
      </c>
      <c r="X77" s="915"/>
      <c r="Y77" s="916" t="s">
        <v>875</v>
      </c>
      <c r="Z77" s="264"/>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1594"/>
      <c r="BH77" s="99"/>
      <c r="BI77" s="99"/>
    </row>
    <row r="78" spans="2:62" ht="17.100000000000001" customHeight="1">
      <c r="U78" s="915"/>
      <c r="V78" s="714" t="s">
        <v>331</v>
      </c>
      <c r="X78" s="915"/>
      <c r="Y78" s="714" t="s">
        <v>873</v>
      </c>
      <c r="Z78" s="264"/>
      <c r="AA78" s="365">
        <f t="shared" ref="AA78:BB78" si="82">IF(AA11="NO","－",AA11/$AA11-1)</f>
        <v>0</v>
      </c>
      <c r="AB78" s="365" t="str">
        <f t="shared" si="82"/>
        <v>－</v>
      </c>
      <c r="AC78" s="364">
        <f t="shared" si="82"/>
        <v>29.000000000000004</v>
      </c>
      <c r="AD78" s="364">
        <f t="shared" si="82"/>
        <v>194.00000000000006</v>
      </c>
      <c r="AE78" s="364">
        <f t="shared" si="82"/>
        <v>334.00000000000006</v>
      </c>
      <c r="AF78" s="364">
        <f t="shared" si="82"/>
        <v>369.00000000000006</v>
      </c>
      <c r="AG78" s="364">
        <f t="shared" si="82"/>
        <v>351.52454428322801</v>
      </c>
      <c r="AH78" s="364">
        <f t="shared" si="82"/>
        <v>282.68136415567864</v>
      </c>
      <c r="AI78" s="364">
        <f t="shared" si="82"/>
        <v>202.91544652218332</v>
      </c>
      <c r="AJ78" s="364">
        <f t="shared" si="82"/>
        <v>123.86200291968531</v>
      </c>
      <c r="AK78" s="364">
        <f t="shared" si="82"/>
        <v>195.06655634293861</v>
      </c>
      <c r="AL78" s="364">
        <f t="shared" si="82"/>
        <v>287.78997898202005</v>
      </c>
      <c r="AM78" s="364">
        <f t="shared" si="82"/>
        <v>270.69202143460114</v>
      </c>
      <c r="AN78" s="364">
        <f t="shared" si="82"/>
        <v>343.41124570903486</v>
      </c>
      <c r="AO78" s="364">
        <f t="shared" si="82"/>
        <v>372.93772157640353</v>
      </c>
      <c r="AP78" s="364">
        <f t="shared" si="82"/>
        <v>296.43764558185188</v>
      </c>
      <c r="AQ78" s="364">
        <f t="shared" si="82"/>
        <v>241.62542143152143</v>
      </c>
      <c r="AR78" s="364">
        <f t="shared" si="82"/>
        <v>235.11704929930599</v>
      </c>
      <c r="AS78" s="364">
        <f t="shared" si="82"/>
        <v>201.85743034151866</v>
      </c>
      <c r="AT78" s="364">
        <f t="shared" si="82"/>
        <v>153.72458526845841</v>
      </c>
      <c r="AU78" s="364">
        <f t="shared" si="82"/>
        <v>83.763857608827649</v>
      </c>
      <c r="AV78" s="364">
        <f t="shared" si="82"/>
        <v>99.177681197441899</v>
      </c>
      <c r="AW78" s="364">
        <f t="shared" si="82"/>
        <v>78.74298426366947</v>
      </c>
      <c r="AX78" s="364">
        <f t="shared" si="82"/>
        <v>85.813160843324937</v>
      </c>
      <c r="AY78" s="364">
        <f t="shared" si="82"/>
        <v>65.566156085401175</v>
      </c>
      <c r="AZ78" s="364">
        <f t="shared" si="82"/>
        <v>53.925748345611431</v>
      </c>
      <c r="BA78" s="364">
        <f t="shared" si="82"/>
        <v>97.395735221752275</v>
      </c>
      <c r="BB78" s="364">
        <f t="shared" si="82"/>
        <v>61.849862057298566</v>
      </c>
      <c r="BC78" s="306" t="str">
        <f t="shared" ref="BC78:BE79" si="83">IF(BC11="NO","-",BC11/$AA11-1)</f>
        <v>-</v>
      </c>
      <c r="BD78" s="306" t="str">
        <f t="shared" si="83"/>
        <v>-</v>
      </c>
      <c r="BE78" s="306" t="str">
        <f t="shared" si="83"/>
        <v>-</v>
      </c>
      <c r="BF78" s="1594"/>
      <c r="BH78" s="99"/>
    </row>
    <row r="79" spans="2:62" ht="17.100000000000001" customHeight="1">
      <c r="U79" s="915"/>
      <c r="V79" s="714" t="s">
        <v>333</v>
      </c>
      <c r="X79" s="915"/>
      <c r="Y79" s="714" t="s">
        <v>895</v>
      </c>
      <c r="Z79" s="258"/>
      <c r="AA79" s="699">
        <f t="shared" ref="AA79:AJ79" si="84">IF(AA12="NO","－",AA12/$AA12-1)</f>
        <v>0</v>
      </c>
      <c r="AB79" s="699">
        <f t="shared" si="84"/>
        <v>8.9202866941598291E-2</v>
      </c>
      <c r="AC79" s="699">
        <f t="shared" si="84"/>
        <v>0.10367316967990781</v>
      </c>
      <c r="AD79" s="699">
        <f t="shared" si="84"/>
        <v>5.4241346689209768E-2</v>
      </c>
      <c r="AE79" s="699">
        <f t="shared" si="84"/>
        <v>0.15620403449494802</v>
      </c>
      <c r="AF79" s="699">
        <f t="shared" si="84"/>
        <v>0.34725158416212842</v>
      </c>
      <c r="AG79" s="699">
        <f t="shared" si="84"/>
        <v>0.23854231840559814</v>
      </c>
      <c r="AH79" s="699">
        <f t="shared" si="84"/>
        <v>0.16699861359147117</v>
      </c>
      <c r="AI79" s="699">
        <f t="shared" si="84"/>
        <v>9.4525769753784461E-2</v>
      </c>
      <c r="AJ79" s="699">
        <f t="shared" si="84"/>
        <v>0.1196125233899068</v>
      </c>
      <c r="AK79" s="699">
        <f>IF(AK12="NO","－",AK12/$AA12-1)</f>
        <v>-1.5112635026305998E-2</v>
      </c>
      <c r="AL79" s="699">
        <f t="shared" ref="AL79:BB79" si="85">IF(AL12="NO","－",AL12/$AA12-1)</f>
        <v>-0.2585470591990493</v>
      </c>
      <c r="AM79" s="699">
        <f t="shared" si="85"/>
        <v>-0.51591856872519382</v>
      </c>
      <c r="AN79" s="699">
        <f t="shared" si="85"/>
        <v>-0.6011206171856539</v>
      </c>
      <c r="AO79" s="699">
        <f t="shared" si="85"/>
        <v>-0.91916490495027225</v>
      </c>
      <c r="AP79" s="699">
        <f t="shared" si="85"/>
        <v>-0.96320609466702045</v>
      </c>
      <c r="AQ79" s="699">
        <f t="shared" si="85"/>
        <v>-0.94782884382710098</v>
      </c>
      <c r="AR79" s="699">
        <f t="shared" si="85"/>
        <v>-0.98271801416178239</v>
      </c>
      <c r="AS79" s="699">
        <f t="shared" si="85"/>
        <v>-0.96274152515524047</v>
      </c>
      <c r="AT79" s="699">
        <f t="shared" si="85"/>
        <v>-0.99684092731989571</v>
      </c>
      <c r="AU79" s="699">
        <f t="shared" si="85"/>
        <v>-0.99665509951518372</v>
      </c>
      <c r="AV79" s="699">
        <f t="shared" si="85"/>
        <v>-0.99897794707408394</v>
      </c>
      <c r="AW79" s="699">
        <f t="shared" si="85"/>
        <v>-0.99888503317172794</v>
      </c>
      <c r="AX79" s="699">
        <f t="shared" si="85"/>
        <v>-0.99897794707408394</v>
      </c>
      <c r="AY79" s="699">
        <f t="shared" si="85"/>
        <v>-0.99851337756230385</v>
      </c>
      <c r="AZ79" s="699">
        <f t="shared" si="85"/>
        <v>-0.99814172195287987</v>
      </c>
      <c r="BA79" s="699">
        <f t="shared" si="85"/>
        <v>-0.99851337756230385</v>
      </c>
      <c r="BB79" s="699">
        <f t="shared" si="85"/>
        <v>-0.99758423853874378</v>
      </c>
      <c r="BC79" s="699" t="str">
        <f t="shared" si="83"/>
        <v>-</v>
      </c>
      <c r="BD79" s="699" t="str">
        <f t="shared" si="83"/>
        <v>-</v>
      </c>
      <c r="BE79" s="699" t="str">
        <f t="shared" si="83"/>
        <v>-</v>
      </c>
      <c r="BF79" s="1601"/>
      <c r="BJ79" s="99"/>
    </row>
    <row r="80" spans="2:62" ht="17.100000000000001" customHeight="1">
      <c r="U80" s="915"/>
      <c r="V80" s="858" t="s">
        <v>334</v>
      </c>
      <c r="X80" s="915"/>
      <c r="Y80" s="714" t="s">
        <v>877</v>
      </c>
      <c r="Z80" s="264"/>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1594"/>
      <c r="BH80" s="99"/>
      <c r="BI80" s="99"/>
    </row>
    <row r="81" spans="21:61" ht="17.100000000000001" customHeight="1">
      <c r="U81" s="915"/>
      <c r="V81" s="714" t="s">
        <v>335</v>
      </c>
      <c r="X81" s="915"/>
      <c r="Y81" s="714" t="s">
        <v>878</v>
      </c>
      <c r="Z81" s="264"/>
      <c r="AA81" s="365">
        <f>IF(AA14="NO","－",AA14/$AA14-1)</f>
        <v>0</v>
      </c>
      <c r="AB81" s="365" t="str">
        <f t="shared" ref="AB81:BB81" si="86">IF(AB14="NO","－",AB14/$AA14-1)</f>
        <v>－</v>
      </c>
      <c r="AC81" s="364">
        <f t="shared" si="86"/>
        <v>29</v>
      </c>
      <c r="AD81" s="364">
        <f t="shared" si="86"/>
        <v>194</v>
      </c>
      <c r="AE81" s="364">
        <f t="shared" si="86"/>
        <v>334</v>
      </c>
      <c r="AF81" s="364">
        <f t="shared" si="86"/>
        <v>369</v>
      </c>
      <c r="AG81" s="364">
        <f t="shared" si="86"/>
        <v>365.3</v>
      </c>
      <c r="AH81" s="364">
        <f t="shared" si="86"/>
        <v>1164.5</v>
      </c>
      <c r="AI81" s="364">
        <f t="shared" si="86"/>
        <v>1101.5999999999999</v>
      </c>
      <c r="AJ81" s="364">
        <f t="shared" si="86"/>
        <v>5204.8999999999996</v>
      </c>
      <c r="AK81" s="364">
        <f t="shared" si="86"/>
        <v>2551.9999999999995</v>
      </c>
      <c r="AL81" s="364">
        <f t="shared" si="86"/>
        <v>1610.3499999999995</v>
      </c>
      <c r="AM81" s="364">
        <f t="shared" si="86"/>
        <v>2646.1280000000002</v>
      </c>
      <c r="AN81" s="364">
        <f t="shared" si="86"/>
        <v>2295.5159999999996</v>
      </c>
      <c r="AO81" s="364">
        <f t="shared" si="86"/>
        <v>4228.8399999999992</v>
      </c>
      <c r="AP81" s="364">
        <f t="shared" si="86"/>
        <v>4135.4149999999991</v>
      </c>
      <c r="AQ81" s="364">
        <f t="shared" si="86"/>
        <v>3928.6960000000004</v>
      </c>
      <c r="AR81" s="364">
        <f t="shared" si="86"/>
        <v>4251.6430999999984</v>
      </c>
      <c r="AS81" s="364">
        <f t="shared" si="86"/>
        <v>3934.7833064258452</v>
      </c>
      <c r="AT81" s="364">
        <f t="shared" si="86"/>
        <v>3190.9792238799441</v>
      </c>
      <c r="AU81" s="364">
        <f t="shared" si="86"/>
        <v>4194.7999999999984</v>
      </c>
      <c r="AV81" s="364">
        <f t="shared" si="86"/>
        <v>4549.9629999999997</v>
      </c>
      <c r="AW81" s="364">
        <f t="shared" si="86"/>
        <v>3316.5309999999999</v>
      </c>
      <c r="AX81" s="364">
        <f t="shared" si="86"/>
        <v>3287.634</v>
      </c>
      <c r="AY81" s="364">
        <f t="shared" si="86"/>
        <v>3137.4509999999991</v>
      </c>
      <c r="AZ81" s="364">
        <f t="shared" si="86"/>
        <v>2682.3730667999998</v>
      </c>
      <c r="BA81" s="364">
        <f t="shared" si="86"/>
        <v>2685.5551999999993</v>
      </c>
      <c r="BB81" s="364">
        <f t="shared" si="86"/>
        <v>2649.7014599999998</v>
      </c>
      <c r="BC81" s="306" t="str">
        <f>IF(BC14="NO","-",BC14/$AA14-1)</f>
        <v>-</v>
      </c>
      <c r="BD81" s="306" t="str">
        <f>IF(BD14="NO","-",BD14/$AA14-1)</f>
        <v>-</v>
      </c>
      <c r="BE81" s="306" t="str">
        <f>IF(BE14="NO","-",BE14/$AA14-1)</f>
        <v>-</v>
      </c>
      <c r="BF81" s="1594"/>
      <c r="BH81" s="99"/>
    </row>
    <row r="82" spans="21:61" ht="17.100000000000001" customHeight="1">
      <c r="U82" s="915"/>
      <c r="V82" s="1573" t="s">
        <v>1294</v>
      </c>
      <c r="X82" s="915"/>
      <c r="Y82" s="714" t="s">
        <v>880</v>
      </c>
      <c r="Z82" s="264"/>
      <c r="AA82" s="357"/>
      <c r="AB82" s="448"/>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1594"/>
      <c r="BH82" s="99"/>
    </row>
    <row r="83" spans="21:61" ht="17.100000000000001" customHeight="1">
      <c r="U83" s="917" t="s">
        <v>20</v>
      </c>
      <c r="V83" s="918"/>
      <c r="X83" s="917" t="s">
        <v>897</v>
      </c>
      <c r="Y83" s="918"/>
      <c r="Z83" s="260"/>
      <c r="AA83" s="1762">
        <f t="shared" ref="AA83:BE83" si="87">AA16/$AA16-1</f>
        <v>0</v>
      </c>
      <c r="AB83" s="1762">
        <f t="shared" si="87"/>
        <v>0.14797040261001193</v>
      </c>
      <c r="AC83" s="1762">
        <f t="shared" si="87"/>
        <v>0.16484851353830798</v>
      </c>
      <c r="AD83" s="1762">
        <f t="shared" si="87"/>
        <v>0.6733898337656361</v>
      </c>
      <c r="AE83" s="664">
        <f t="shared" si="87"/>
        <v>1.0557954533645075</v>
      </c>
      <c r="AF83" s="664">
        <f t="shared" si="87"/>
        <v>1.6929366132771735</v>
      </c>
      <c r="AG83" s="664">
        <f t="shared" si="87"/>
        <v>1.7920693201569486</v>
      </c>
      <c r="AH83" s="664">
        <f t="shared" si="87"/>
        <v>2.0560281561152025</v>
      </c>
      <c r="AI83" s="664">
        <f t="shared" si="87"/>
        <v>1.5336775830373481</v>
      </c>
      <c r="AJ83" s="664">
        <f t="shared" si="87"/>
        <v>1.0060352094862335</v>
      </c>
      <c r="AK83" s="1762">
        <f t="shared" si="87"/>
        <v>0.81565474780023806</v>
      </c>
      <c r="AL83" s="1762">
        <f t="shared" si="87"/>
        <v>0.51063102193851795</v>
      </c>
      <c r="AM83" s="1762">
        <f t="shared" si="87"/>
        <v>0.40679287516260731</v>
      </c>
      <c r="AN83" s="1762">
        <f t="shared" si="87"/>
        <v>0.35399913292164986</v>
      </c>
      <c r="AO83" s="1762">
        <f t="shared" si="87"/>
        <v>0.40942324462616742</v>
      </c>
      <c r="AP83" s="1762">
        <f t="shared" si="87"/>
        <v>0.31869657888976266</v>
      </c>
      <c r="AQ83" s="1762">
        <f t="shared" si="87"/>
        <v>0.37610702425455944</v>
      </c>
      <c r="AR83" s="1762">
        <f t="shared" si="87"/>
        <v>0.21065716409355528</v>
      </c>
      <c r="AS83" s="1762">
        <f t="shared" si="87"/>
        <v>-0.12170945444394532</v>
      </c>
      <c r="AT83" s="1762">
        <f t="shared" si="87"/>
        <v>-0.38114590892502354</v>
      </c>
      <c r="AU83" s="1762">
        <f t="shared" si="87"/>
        <v>-0.35015305352667936</v>
      </c>
      <c r="AV83" s="1762">
        <f t="shared" si="87"/>
        <v>-0.42571118080215031</v>
      </c>
      <c r="AW83" s="1762">
        <f t="shared" si="87"/>
        <v>-0.47451123862699229</v>
      </c>
      <c r="AX83" s="1762">
        <f t="shared" si="87"/>
        <v>-0.49840814126899713</v>
      </c>
      <c r="AY83" s="1762">
        <f t="shared" si="87"/>
        <v>-0.4859655237894599</v>
      </c>
      <c r="AZ83" s="1762">
        <f t="shared" si="87"/>
        <v>-0.49411939894066026</v>
      </c>
      <c r="BA83" s="1762">
        <f t="shared" si="87"/>
        <v>-0.483839295933706</v>
      </c>
      <c r="BB83" s="1762">
        <f t="shared" si="87"/>
        <v>-0.46291698789436453</v>
      </c>
      <c r="BC83" s="664">
        <f t="shared" si="87"/>
        <v>-1</v>
      </c>
      <c r="BD83" s="664">
        <f t="shared" si="87"/>
        <v>-1</v>
      </c>
      <c r="BE83" s="664">
        <f t="shared" si="87"/>
        <v>-1</v>
      </c>
      <c r="BF83" s="1590"/>
      <c r="BH83" s="99"/>
      <c r="BI83" s="99"/>
    </row>
    <row r="84" spans="21:61" ht="17.100000000000001" customHeight="1">
      <c r="U84" s="919"/>
      <c r="V84" s="714" t="s">
        <v>336</v>
      </c>
      <c r="X84" s="920"/>
      <c r="Y84" s="714" t="s">
        <v>874</v>
      </c>
      <c r="Z84" s="259"/>
      <c r="AA84" s="699">
        <f t="shared" ref="AA84:AC84" si="88">IF(AA17="NO","－",AA17/$AA17-1)</f>
        <v>0</v>
      </c>
      <c r="AB84" s="699">
        <f t="shared" si="88"/>
        <v>0.15789473684210531</v>
      </c>
      <c r="AC84" s="699">
        <f t="shared" si="88"/>
        <v>0.1842105263157896</v>
      </c>
      <c r="AD84" s="699">
        <f t="shared" ref="AD84:AG87" si="89">IF(AD17="NO","－",AD17/$AA17-1)</f>
        <v>0.71052631578947389</v>
      </c>
      <c r="AE84" s="663">
        <f t="shared" si="89"/>
        <v>1.1052631578947372</v>
      </c>
      <c r="AF84" s="663">
        <f t="shared" si="89"/>
        <v>1.763157894736842</v>
      </c>
      <c r="AG84" s="663">
        <f t="shared" si="89"/>
        <v>2.2461626163040993</v>
      </c>
      <c r="AH84" s="663">
        <f t="shared" ref="AH84:AJ84" si="90">IF(AH17="NO","－",AH17/$AA17-1)</f>
        <v>3.077415194366675</v>
      </c>
      <c r="AI84" s="663">
        <f t="shared" si="90"/>
        <v>3.1362269833609391</v>
      </c>
      <c r="AJ84" s="663">
        <f t="shared" si="90"/>
        <v>3.4135466751704824</v>
      </c>
      <c r="AK84" s="663">
        <f>IF(AK17="NO","－",AK17/$AA17-1)</f>
        <v>3.7571469517543719</v>
      </c>
      <c r="AL84" s="663">
        <f t="shared" ref="AL84:BB84" si="91">IF(AL17="NO","－",AL17/$AA17-1)</f>
        <v>2.6561482017166682</v>
      </c>
      <c r="AM84" s="663">
        <f t="shared" si="91"/>
        <v>2.6437320166544573</v>
      </c>
      <c r="AN84" s="663">
        <f t="shared" si="91"/>
        <v>2.6098394280307513</v>
      </c>
      <c r="AO84" s="663">
        <f t="shared" si="91"/>
        <v>2.8170058044922657</v>
      </c>
      <c r="AP84" s="663">
        <f t="shared" si="91"/>
        <v>2.2274923522904619</v>
      </c>
      <c r="AQ84" s="663">
        <f t="shared" si="91"/>
        <v>2.4668238043712192</v>
      </c>
      <c r="AR84" s="663">
        <f t="shared" si="91"/>
        <v>2.1142237311226388</v>
      </c>
      <c r="AS84" s="663">
        <f t="shared" si="91"/>
        <v>1.3456663941658253</v>
      </c>
      <c r="AT84" s="699">
        <f t="shared" si="91"/>
        <v>0.48168643097391861</v>
      </c>
      <c r="AU84" s="699">
        <f t="shared" si="91"/>
        <v>0.55563050786835055</v>
      </c>
      <c r="AV84" s="699">
        <f t="shared" si="91"/>
        <v>0.30903905478619897</v>
      </c>
      <c r="AW84" s="699">
        <f t="shared" si="91"/>
        <v>0.14102600649488672</v>
      </c>
      <c r="AX84" s="699">
        <f t="shared" si="91"/>
        <v>9.2945145557559172E-2</v>
      </c>
      <c r="AY84" s="699">
        <f t="shared" si="91"/>
        <v>0.1358874983802032</v>
      </c>
      <c r="AZ84" s="699">
        <f t="shared" si="91"/>
        <v>0.11155509861317014</v>
      </c>
      <c r="BA84" s="699">
        <f t="shared" si="91"/>
        <v>0.20924033182117929</v>
      </c>
      <c r="BB84" s="699">
        <f t="shared" si="91"/>
        <v>0.29753394715305692</v>
      </c>
      <c r="BC84" s="663" t="str">
        <f t="shared" ref="BC84:BE84" si="92">IF(BC17="NO","-",BC17/$AA17-1)</f>
        <v>-</v>
      </c>
      <c r="BD84" s="663" t="str">
        <f t="shared" si="92"/>
        <v>-</v>
      </c>
      <c r="BE84" s="663" t="str">
        <f t="shared" si="92"/>
        <v>-</v>
      </c>
      <c r="BF84" s="1590"/>
    </row>
    <row r="85" spans="21:61" ht="17.100000000000001" customHeight="1">
      <c r="U85" s="920"/>
      <c r="V85" s="716" t="s">
        <v>337</v>
      </c>
      <c r="X85" s="920"/>
      <c r="Y85" s="714" t="s">
        <v>882</v>
      </c>
      <c r="Z85" s="259"/>
      <c r="AA85" s="699">
        <f t="shared" ref="AA85:AC85" si="93">IF(AA18="NO","－",AA18/$AA18-1)</f>
        <v>0</v>
      </c>
      <c r="AB85" s="699">
        <f t="shared" si="93"/>
        <v>0.15789473684210531</v>
      </c>
      <c r="AC85" s="699">
        <f t="shared" si="93"/>
        <v>0.1842105263157896</v>
      </c>
      <c r="AD85" s="699">
        <f t="shared" si="89"/>
        <v>0.71052631578947367</v>
      </c>
      <c r="AE85" s="663">
        <f t="shared" si="89"/>
        <v>1.1052631578947372</v>
      </c>
      <c r="AF85" s="663">
        <f t="shared" si="89"/>
        <v>1.7631578947368425</v>
      </c>
      <c r="AG85" s="663">
        <f t="shared" si="89"/>
        <v>1.6921989108003443</v>
      </c>
      <c r="AH85" s="663">
        <f t="shared" ref="AH85:AJ87" si="94">IF(AH18="NO","－",AH18/$AA18-1)</f>
        <v>1.6926467255126125</v>
      </c>
      <c r="AI85" s="699">
        <f t="shared" si="94"/>
        <v>0.932112648102569</v>
      </c>
      <c r="AJ85" s="699">
        <f t="shared" si="94"/>
        <v>0.10095004672838459</v>
      </c>
      <c r="AK85" s="699">
        <f>IF(AK18="NO","－",AK18/$AA18-1)</f>
        <v>-0.29672681454387606</v>
      </c>
      <c r="AL85" s="699">
        <f t="shared" ref="AL85:BB85" si="95">IF(AL18="NO","－",AL18/$AA18-1)</f>
        <v>-0.30160969444201247</v>
      </c>
      <c r="AM85" s="699">
        <f t="shared" si="95"/>
        <v>-0.43910648711105194</v>
      </c>
      <c r="AN85" s="699">
        <f t="shared" si="95"/>
        <v>-0.49143111681816909</v>
      </c>
      <c r="AO85" s="699">
        <f t="shared" si="95"/>
        <v>-0.45136573905087263</v>
      </c>
      <c r="AP85" s="699">
        <f t="shared" si="95"/>
        <v>-0.3814050490974914</v>
      </c>
      <c r="AQ85" s="699">
        <f t="shared" si="95"/>
        <v>-0.38622098782865277</v>
      </c>
      <c r="AR85" s="699">
        <f t="shared" si="95"/>
        <v>-0.47753847534168814</v>
      </c>
      <c r="AS85" s="699">
        <f t="shared" si="95"/>
        <v>-0.63776539686418965</v>
      </c>
      <c r="AT85" s="699">
        <f t="shared" si="95"/>
        <v>-0.68781450786361775</v>
      </c>
      <c r="AU85" s="699">
        <f t="shared" si="95"/>
        <v>-0.62182232430018591</v>
      </c>
      <c r="AV85" s="699">
        <f t="shared" si="95"/>
        <v>-0.64716772170962777</v>
      </c>
      <c r="AW85" s="699">
        <f t="shared" si="95"/>
        <v>-0.6520732824985519</v>
      </c>
      <c r="AX85" s="699">
        <f t="shared" si="95"/>
        <v>-0.66638116813291415</v>
      </c>
      <c r="AY85" s="699">
        <f t="shared" si="95"/>
        <v>-0.66229320080881071</v>
      </c>
      <c r="AZ85" s="699">
        <f t="shared" si="95"/>
        <v>-0.66658556649911938</v>
      </c>
      <c r="BA85" s="699">
        <f t="shared" si="95"/>
        <v>-0.67803187266745457</v>
      </c>
      <c r="BB85" s="699">
        <f t="shared" si="95"/>
        <v>-0.67387440908793561</v>
      </c>
      <c r="BC85" s="663" t="str">
        <f t="shared" ref="BC85:BE85" si="96">IF(BC18="NO","-",BC18/$AA18-1)</f>
        <v>-</v>
      </c>
      <c r="BD85" s="663" t="str">
        <f t="shared" si="96"/>
        <v>-</v>
      </c>
      <c r="BE85" s="663" t="str">
        <f t="shared" si="96"/>
        <v>-</v>
      </c>
      <c r="BF85" s="1590"/>
    </row>
    <row r="86" spans="21:61" ht="17.100000000000001" customHeight="1">
      <c r="U86" s="920"/>
      <c r="V86" s="714" t="s">
        <v>335</v>
      </c>
      <c r="X86" s="920"/>
      <c r="Y86" s="714" t="s">
        <v>906</v>
      </c>
      <c r="Z86" s="265"/>
      <c r="AA86" s="699">
        <f t="shared" ref="AA86:AC86" si="97">IF(AA19="NO","－",AA19/$AA19-1)</f>
        <v>0</v>
      </c>
      <c r="AB86" s="699">
        <f t="shared" si="97"/>
        <v>0.15789473684210531</v>
      </c>
      <c r="AC86" s="699">
        <f t="shared" si="97"/>
        <v>0.18421052631578938</v>
      </c>
      <c r="AD86" s="699">
        <f t="shared" si="89"/>
        <v>0.71052631578947367</v>
      </c>
      <c r="AE86" s="663">
        <f t="shared" si="89"/>
        <v>1.1052631578947367</v>
      </c>
      <c r="AF86" s="663">
        <f t="shared" si="89"/>
        <v>1.763157894736842</v>
      </c>
      <c r="AG86" s="663">
        <f t="shared" si="89"/>
        <v>1.6655721752393431</v>
      </c>
      <c r="AH86" s="663">
        <f t="shared" si="94"/>
        <v>3.9593064059366636</v>
      </c>
      <c r="AI86" s="663">
        <f t="shared" si="94"/>
        <v>4.4461883875046881</v>
      </c>
      <c r="AJ86" s="663">
        <f t="shared" si="94"/>
        <v>5.8027808446492966</v>
      </c>
      <c r="AK86" s="663">
        <f>IF(AK20="NO","－",AK20/$AA20-1)</f>
        <v>4.0202092646037979</v>
      </c>
      <c r="AL86" s="663">
        <f>IF(AL19="NO","－",AL19/$AA19-1)</f>
        <v>3.5841228236129048</v>
      </c>
      <c r="AM86" s="663">
        <f t="shared" ref="AM86:AT86" si="98">IF(AM19="NO","－",AM19/$AA19-1)</f>
        <v>4.7937432632857817</v>
      </c>
      <c r="AN86" s="663">
        <f t="shared" si="98"/>
        <v>4.360788874031071</v>
      </c>
      <c r="AO86" s="663">
        <f t="shared" si="98"/>
        <v>4.7162207126038602</v>
      </c>
      <c r="AP86" s="663">
        <f t="shared" si="98"/>
        <v>3.8493583062124701</v>
      </c>
      <c r="AQ86" s="663">
        <f t="shared" si="98"/>
        <v>4.0271444307226218</v>
      </c>
      <c r="AR86" s="663">
        <f t="shared" si="98"/>
        <v>2.411364756625261</v>
      </c>
      <c r="AS86" s="663">
        <f t="shared" si="98"/>
        <v>1.6634571354997747</v>
      </c>
      <c r="AT86" s="699">
        <f t="shared" si="98"/>
        <v>0.25429382116513755</v>
      </c>
      <c r="AU86" s="699">
        <f t="shared" ref="AU86:AW86" si="99">IF(AU19="NO","－",AU19/$AA19-1)</f>
        <v>0.48327168136969934</v>
      </c>
      <c r="AV86" s="699">
        <f t="shared" si="99"/>
        <v>0.88597868087443965</v>
      </c>
      <c r="AW86" s="663">
        <f t="shared" si="99"/>
        <v>1.1759551264679828</v>
      </c>
      <c r="AX86" s="663">
        <f t="shared" ref="AX86:BB86" si="100">IF(AX19="NO","－",AX19/$AA19-1)</f>
        <v>1.4124540287891332</v>
      </c>
      <c r="AY86" s="663">
        <f t="shared" si="100"/>
        <v>1.8624346020165312</v>
      </c>
      <c r="AZ86" s="663">
        <f t="shared" si="100"/>
        <v>1.7578579202688638</v>
      </c>
      <c r="BA86" s="663">
        <f t="shared" si="100"/>
        <v>1.2715266042764597</v>
      </c>
      <c r="BB86" s="663">
        <f t="shared" si="100"/>
        <v>1.6844557837347698</v>
      </c>
      <c r="BC86" s="663" t="str">
        <f t="shared" ref="BC86:BE86" si="101">IF(BC19="NO","-",BC19/$AA19-1)</f>
        <v>-</v>
      </c>
      <c r="BD86" s="663" t="str">
        <f t="shared" si="101"/>
        <v>-</v>
      </c>
      <c r="BE86" s="663" t="str">
        <f t="shared" si="101"/>
        <v>-</v>
      </c>
      <c r="BF86" s="1590"/>
    </row>
    <row r="87" spans="21:61" ht="16.5" customHeight="1">
      <c r="U87" s="920"/>
      <c r="V87" s="714" t="s">
        <v>338</v>
      </c>
      <c r="X87" s="920"/>
      <c r="Y87" s="714" t="s">
        <v>883</v>
      </c>
      <c r="Z87" s="259"/>
      <c r="AA87" s="699">
        <f>IF(AA20="NO","－",AA20/$AA20-1)</f>
        <v>0</v>
      </c>
      <c r="AB87" s="699">
        <f>IF(AB20="NO","－",AB20/$AA20-1)</f>
        <v>0.15789473684210531</v>
      </c>
      <c r="AC87" s="699">
        <f>IF(AC20="NO","－",AC20/$AA20-1)</f>
        <v>0.18421052631578938</v>
      </c>
      <c r="AD87" s="699">
        <f t="shared" si="89"/>
        <v>0.71052631578947367</v>
      </c>
      <c r="AE87" s="663">
        <f t="shared" si="89"/>
        <v>1.1052631578947372</v>
      </c>
      <c r="AF87" s="663">
        <f t="shared" si="89"/>
        <v>1.763157894736842</v>
      </c>
      <c r="AG87" s="663">
        <f t="shared" si="89"/>
        <v>2.6466987697156878</v>
      </c>
      <c r="AH87" s="663">
        <f t="shared" si="94"/>
        <v>4.0926742423108662</v>
      </c>
      <c r="AI87" s="663">
        <f t="shared" si="94"/>
        <v>3.9733094958792901</v>
      </c>
      <c r="AJ87" s="663">
        <f t="shared" si="94"/>
        <v>3.7441322046229768</v>
      </c>
      <c r="AK87" s="663">
        <f>IF(AK19="NO","－",AK19/$AA19-1)</f>
        <v>5.8294198446219641</v>
      </c>
      <c r="AL87" s="663">
        <f>IF(AL20="NO","－",AL20/$AA20-1)</f>
        <v>3.0190079904588787</v>
      </c>
      <c r="AM87" s="663">
        <f t="shared" ref="AM87:AT87" si="102">IF(AM20="NO","－",AM20/$AA20-1)</f>
        <v>2.7994372948710717</v>
      </c>
      <c r="AN87" s="663">
        <f t="shared" si="102"/>
        <v>2.6612733563495996</v>
      </c>
      <c r="AO87" s="663">
        <f t="shared" si="102"/>
        <v>2.2818868638053278</v>
      </c>
      <c r="AP87" s="663">
        <f t="shared" si="102"/>
        <v>2.1445720770242933</v>
      </c>
      <c r="AQ87" s="663">
        <f t="shared" si="102"/>
        <v>2.2977502270736223</v>
      </c>
      <c r="AR87" s="663">
        <f t="shared" si="102"/>
        <v>1.9519192196380404</v>
      </c>
      <c r="AS87" s="699">
        <f t="shared" si="102"/>
        <v>0.96109328034756936</v>
      </c>
      <c r="AT87" s="699">
        <f t="shared" si="102"/>
        <v>0.38612387340976451</v>
      </c>
      <c r="AU87" s="699">
        <f t="shared" ref="AU87:AW87" si="103">IF(AU20="NO","－",AU20/$AA20-1)</f>
        <v>-0.24932568631491459</v>
      </c>
      <c r="AV87" s="699">
        <f t="shared" si="103"/>
        <v>-0.3761303316253406</v>
      </c>
      <c r="AW87" s="699">
        <f t="shared" si="103"/>
        <v>-0.55388408136200429</v>
      </c>
      <c r="AX87" s="699">
        <f t="shared" ref="AX87:BB87" si="104">IF(AX20="NO","－",AX20/$AA20-1)</f>
        <v>-0.66517735342095485</v>
      </c>
      <c r="AY87" s="699">
        <f t="shared" si="104"/>
        <v>-0.67553035649119741</v>
      </c>
      <c r="AZ87" s="699">
        <f t="shared" si="104"/>
        <v>-0.65373646911741168</v>
      </c>
      <c r="BA87" s="699">
        <f t="shared" si="104"/>
        <v>-0.70655914280423104</v>
      </c>
      <c r="BB87" s="699">
        <f t="shared" si="104"/>
        <v>-0.76531832956289669</v>
      </c>
      <c r="BC87" s="663" t="str">
        <f t="shared" ref="BC87:BE87" si="105">IF(BC20="NO","-",BC20/$AA20-1)</f>
        <v>-</v>
      </c>
      <c r="BD87" s="663" t="str">
        <f t="shared" si="105"/>
        <v>-</v>
      </c>
      <c r="BE87" s="663" t="str">
        <f t="shared" si="105"/>
        <v>-</v>
      </c>
      <c r="BF87" s="1590"/>
    </row>
    <row r="88" spans="21:61" ht="17.100000000000001" customHeight="1">
      <c r="U88" s="919"/>
      <c r="V88" s="921" t="s">
        <v>339</v>
      </c>
      <c r="X88" s="920"/>
      <c r="Y88" s="714" t="s">
        <v>898</v>
      </c>
      <c r="Z88" s="264"/>
      <c r="AA88" s="357"/>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1595"/>
    </row>
    <row r="89" spans="21:61" ht="16.5" customHeight="1">
      <c r="U89" s="922"/>
      <c r="V89" s="714" t="s">
        <v>340</v>
      </c>
      <c r="X89" s="1424"/>
      <c r="Y89" s="714" t="s">
        <v>886</v>
      </c>
      <c r="Z89" s="653"/>
      <c r="AA89" s="699">
        <f>IF(AA22="NO","－",AA22/$AA22-1)</f>
        <v>0</v>
      </c>
      <c r="AB89" s="213">
        <f>IF(AB22="NO","－",AB22/$AA22-1)</f>
        <v>-0.16076246334310862</v>
      </c>
      <c r="AC89" s="213">
        <f t="shared" ref="AC89:BB89" si="106">IF(AC22="NO","－",AC22/$AA22-1)</f>
        <v>-0.43747800586510266</v>
      </c>
      <c r="AD89" s="213">
        <f t="shared" si="106"/>
        <v>-0.48187683284457483</v>
      </c>
      <c r="AE89" s="213">
        <f t="shared" si="106"/>
        <v>-0.48307917888563057</v>
      </c>
      <c r="AF89" s="213">
        <f t="shared" si="106"/>
        <v>-0.49155425219941351</v>
      </c>
      <c r="AG89" s="213">
        <f t="shared" si="106"/>
        <v>-0.51967602290182957</v>
      </c>
      <c r="AH89" s="213">
        <f t="shared" si="106"/>
        <v>-0.56666666666666676</v>
      </c>
      <c r="AI89" s="213">
        <f t="shared" si="106"/>
        <v>-0.63983481955832189</v>
      </c>
      <c r="AJ89" s="213">
        <f t="shared" si="106"/>
        <v>-0.78766732499451397</v>
      </c>
      <c r="AK89" s="213">
        <f t="shared" si="106"/>
        <v>-0.87032936341692102</v>
      </c>
      <c r="AL89" s="213">
        <f t="shared" si="106"/>
        <v>-0.88763006030391223</v>
      </c>
      <c r="AM89" s="213">
        <f t="shared" si="106"/>
        <v>-0.89280230268506089</v>
      </c>
      <c r="AN89" s="213">
        <f t="shared" si="106"/>
        <v>-0.89123321875372896</v>
      </c>
      <c r="AO89" s="213">
        <f t="shared" si="106"/>
        <v>-0.89327535493112387</v>
      </c>
      <c r="AP89" s="213">
        <f t="shared" si="106"/>
        <v>-0.89316636769300017</v>
      </c>
      <c r="AQ89" s="213">
        <f t="shared" si="106"/>
        <v>-0.89288857226668905</v>
      </c>
      <c r="AR89" s="213">
        <f t="shared" si="106"/>
        <v>-0.8938364398370644</v>
      </c>
      <c r="AS89" s="213">
        <f t="shared" si="106"/>
        <v>-0.89399705036681165</v>
      </c>
      <c r="AT89" s="213">
        <f t="shared" si="106"/>
        <v>-0.9203504822596601</v>
      </c>
      <c r="AU89" s="213">
        <f t="shared" si="106"/>
        <v>-0.92499488260803187</v>
      </c>
      <c r="AV89" s="213">
        <f t="shared" si="106"/>
        <v>-0.92514822912430761</v>
      </c>
      <c r="AW89" s="213">
        <f t="shared" si="106"/>
        <v>-0.93485384802273686</v>
      </c>
      <c r="AX89" s="213">
        <f t="shared" si="106"/>
        <v>-0.95290024938299434</v>
      </c>
      <c r="AY89" s="213">
        <f t="shared" si="106"/>
        <v>-0.99061198191091548</v>
      </c>
      <c r="AZ89" s="213" t="str">
        <f t="shared" si="106"/>
        <v>－</v>
      </c>
      <c r="BA89" s="213" t="str">
        <f t="shared" si="106"/>
        <v>－</v>
      </c>
      <c r="BB89" s="213" t="str">
        <f t="shared" si="106"/>
        <v>－</v>
      </c>
      <c r="BC89" s="663" t="str">
        <f>IF(BC22="NO","-",BC22/$AA22-1)</f>
        <v>-</v>
      </c>
      <c r="BD89" s="663" t="str">
        <f>IF(BD22="NO","-",BD22/$AA22-1)</f>
        <v>-</v>
      </c>
      <c r="BE89" s="663" t="str">
        <f>IF(BE22="NO","-",BE22/$AA22-1)</f>
        <v>-</v>
      </c>
      <c r="BF89" s="1590"/>
    </row>
    <row r="90" spans="21:61" ht="17.100000000000001" customHeight="1">
      <c r="U90" s="923" t="s">
        <v>1055</v>
      </c>
      <c r="V90" s="924"/>
      <c r="X90" s="923" t="s">
        <v>1055</v>
      </c>
      <c r="Y90" s="924"/>
      <c r="Z90" s="261"/>
      <c r="AA90" s="354">
        <f t="shared" ref="AA90:BE90" si="107">AA23/$AA23-1</f>
        <v>0</v>
      </c>
      <c r="AB90" s="1761">
        <f t="shared" si="107"/>
        <v>0.10552257582449287</v>
      </c>
      <c r="AC90" s="1761">
        <f t="shared" si="107"/>
        <v>0.21678907795562519</v>
      </c>
      <c r="AD90" s="1761">
        <f t="shared" si="107"/>
        <v>0.22193659037119362</v>
      </c>
      <c r="AE90" s="1761">
        <f t="shared" si="107"/>
        <v>0.16886179869525741</v>
      </c>
      <c r="AF90" s="1761">
        <f t="shared" si="107"/>
        <v>0.27995605106481247</v>
      </c>
      <c r="AG90" s="1761">
        <f t="shared" si="107"/>
        <v>0.32467666935426065</v>
      </c>
      <c r="AH90" s="1761">
        <f t="shared" si="107"/>
        <v>0.1292187994492775</v>
      </c>
      <c r="AI90" s="1761">
        <f t="shared" si="107"/>
        <v>2.9107341460523184E-2</v>
      </c>
      <c r="AJ90" s="1761">
        <f t="shared" si="107"/>
        <v>-0.28587028876379506</v>
      </c>
      <c r="AK90" s="1761">
        <f t="shared" si="107"/>
        <v>-0.45281551006819842</v>
      </c>
      <c r="AL90" s="1761">
        <f t="shared" si="107"/>
        <v>-0.52793900434169694</v>
      </c>
      <c r="AM90" s="1761">
        <f t="shared" si="107"/>
        <v>-0.55366150889473265</v>
      </c>
      <c r="AN90" s="1761">
        <f t="shared" si="107"/>
        <v>-0.57927771025294872</v>
      </c>
      <c r="AO90" s="1761">
        <f t="shared" si="107"/>
        <v>-0.59076469002750531</v>
      </c>
      <c r="AP90" s="1761">
        <f t="shared" si="107"/>
        <v>-0.60677206706906639</v>
      </c>
      <c r="AQ90" s="1761">
        <f t="shared" si="107"/>
        <v>-0.59308374444006762</v>
      </c>
      <c r="AR90" s="1761">
        <f t="shared" si="107"/>
        <v>-0.63164001009659065</v>
      </c>
      <c r="AS90" s="1761">
        <f t="shared" si="107"/>
        <v>-0.67493027176198206</v>
      </c>
      <c r="AT90" s="1761">
        <f t="shared" si="107"/>
        <v>-0.80960154693740694</v>
      </c>
      <c r="AU90" s="1761">
        <f t="shared" si="107"/>
        <v>-0.81137288197417123</v>
      </c>
      <c r="AV90" s="1761">
        <f t="shared" si="107"/>
        <v>-0.82508712038286947</v>
      </c>
      <c r="AW90" s="1761">
        <f t="shared" si="107"/>
        <v>-0.82610652674773499</v>
      </c>
      <c r="AX90" s="1761">
        <f t="shared" si="107"/>
        <v>-0.83643567147215969</v>
      </c>
      <c r="AY90" s="1761">
        <f t="shared" si="107"/>
        <v>-0.83929525920548465</v>
      </c>
      <c r="AZ90" s="1761">
        <f t="shared" si="107"/>
        <v>-0.83247462997857036</v>
      </c>
      <c r="BA90" s="1761">
        <f t="shared" si="107"/>
        <v>-0.82588154461500729</v>
      </c>
      <c r="BB90" s="1761">
        <f t="shared" si="107"/>
        <v>-0.83384157448518459</v>
      </c>
      <c r="BC90" s="700">
        <f t="shared" si="107"/>
        <v>-1</v>
      </c>
      <c r="BD90" s="700">
        <f t="shared" si="107"/>
        <v>-1</v>
      </c>
      <c r="BE90" s="700">
        <f t="shared" si="107"/>
        <v>-1</v>
      </c>
      <c r="BF90" s="1590"/>
    </row>
    <row r="91" spans="21:61" ht="17.100000000000001" customHeight="1">
      <c r="U91" s="925"/>
      <c r="V91" s="714" t="s">
        <v>341</v>
      </c>
      <c r="X91" s="923"/>
      <c r="Y91" s="714" t="s">
        <v>907</v>
      </c>
      <c r="Z91" s="264"/>
      <c r="AA91" s="699">
        <f t="shared" ref="AA91:AB93" si="108">IF(AA24="NO","－",AA24/$AA24-1)</f>
        <v>0</v>
      </c>
      <c r="AB91" s="699">
        <f t="shared" si="108"/>
        <v>-5.1194122204485271E-2</v>
      </c>
      <c r="AC91" s="1766">
        <f t="shared" ref="AC91:BB91" si="109">IF(AC24="NO","－",AC24/$AA24-1)</f>
        <v>1.8355111612593511E-3</v>
      </c>
      <c r="AD91" s="699">
        <f t="shared" si="109"/>
        <v>8.8462018438307366E-2</v>
      </c>
      <c r="AE91" s="699">
        <f t="shared" si="109"/>
        <v>0.12723134200304687</v>
      </c>
      <c r="AF91" s="699">
        <f t="shared" si="109"/>
        <v>0.14255240046381723</v>
      </c>
      <c r="AG91" s="699">
        <f t="shared" si="109"/>
        <v>0.16584337318073761</v>
      </c>
      <c r="AH91" s="699">
        <f t="shared" si="109"/>
        <v>0.17100542333751023</v>
      </c>
      <c r="AI91" s="699">
        <f t="shared" si="109"/>
        <v>0.17698253404535191</v>
      </c>
      <c r="AJ91" s="699">
        <f t="shared" si="109"/>
        <v>0.17575770839540672</v>
      </c>
      <c r="AK91" s="699">
        <f t="shared" si="109"/>
        <v>0.16098290842723206</v>
      </c>
      <c r="AL91" s="699">
        <f t="shared" si="109"/>
        <v>0.15159606275056259</v>
      </c>
      <c r="AM91" s="699">
        <f t="shared" si="109"/>
        <v>0.18200419099715548</v>
      </c>
      <c r="AN91" s="699">
        <f t="shared" si="109"/>
        <v>0.15020383013462113</v>
      </c>
      <c r="AO91" s="699">
        <f t="shared" si="109"/>
        <v>0.21464301127825403</v>
      </c>
      <c r="AP91" s="699">
        <f t="shared" si="109"/>
        <v>0.23627136446595953</v>
      </c>
      <c r="AQ91" s="699">
        <f t="shared" si="109"/>
        <v>0.25693575204219887</v>
      </c>
      <c r="AR91" s="699">
        <f t="shared" si="109"/>
        <v>0.24653170962955406</v>
      </c>
      <c r="AS91" s="699">
        <f t="shared" si="109"/>
        <v>0.24457262291937143</v>
      </c>
      <c r="AT91" s="699">
        <f t="shared" si="109"/>
        <v>0.23239617676660185</v>
      </c>
      <c r="AU91" s="699">
        <f t="shared" si="109"/>
        <v>0.17594727257378517</v>
      </c>
      <c r="AV91" s="699">
        <f t="shared" si="109"/>
        <v>0.18590541148201245</v>
      </c>
      <c r="AW91" s="699">
        <f t="shared" si="109"/>
        <v>0.21802475594088877</v>
      </c>
      <c r="AX91" s="699">
        <f t="shared" si="109"/>
        <v>0.21920875046188049</v>
      </c>
      <c r="AY91" s="699">
        <f t="shared" si="109"/>
        <v>0.21666152509148917</v>
      </c>
      <c r="AZ91" s="699">
        <f t="shared" si="109"/>
        <v>0.26423199607835013</v>
      </c>
      <c r="BA91" s="699">
        <f t="shared" si="109"/>
        <v>0.237562540636024</v>
      </c>
      <c r="BB91" s="699">
        <f t="shared" si="109"/>
        <v>0.23387756392342496</v>
      </c>
      <c r="BC91" s="663" t="str">
        <f t="shared" ref="BC91:BE96" si="110">IF(BC24="NO","-",BC24/$AA24-1)</f>
        <v>-</v>
      </c>
      <c r="BD91" s="663" t="str">
        <f t="shared" si="110"/>
        <v>-</v>
      </c>
      <c r="BE91" s="663" t="str">
        <f t="shared" si="110"/>
        <v>-</v>
      </c>
      <c r="BF91" s="1590"/>
    </row>
    <row r="92" spans="21:61" ht="17.100000000000001" customHeight="1">
      <c r="U92" s="925"/>
      <c r="V92" s="716" t="s">
        <v>342</v>
      </c>
      <c r="X92" s="923"/>
      <c r="Y92" s="714" t="s">
        <v>888</v>
      </c>
      <c r="Z92" s="259"/>
      <c r="AA92" s="699">
        <f t="shared" si="108"/>
        <v>0</v>
      </c>
      <c r="AB92" s="699">
        <f t="shared" si="108"/>
        <v>0.11764705882352944</v>
      </c>
      <c r="AC92" s="699">
        <f t="shared" ref="AC92:BB92" si="111">IF(AC25="NO","－",AC25/$AA25-1)</f>
        <v>0.2352941176470591</v>
      </c>
      <c r="AD92" s="699">
        <f t="shared" si="111"/>
        <v>0.2352941176470591</v>
      </c>
      <c r="AE92" s="699">
        <f t="shared" si="111"/>
        <v>0.17647058823529438</v>
      </c>
      <c r="AF92" s="699">
        <f t="shared" si="111"/>
        <v>0.29411764705882337</v>
      </c>
      <c r="AG92" s="699">
        <f t="shared" si="111"/>
        <v>0.38500885303954346</v>
      </c>
      <c r="AH92" s="699">
        <f t="shared" si="111"/>
        <v>0.2300385036957926</v>
      </c>
      <c r="AI92" s="699">
        <f t="shared" si="111"/>
        <v>8.7518619487929161E-2</v>
      </c>
      <c r="AJ92" s="699">
        <f t="shared" si="111"/>
        <v>-0.40128722736348277</v>
      </c>
      <c r="AK92" s="699">
        <f t="shared" si="111"/>
        <v>-0.64133107098788933</v>
      </c>
      <c r="AL92" s="699">
        <f t="shared" si="111"/>
        <v>-0.73823989790987821</v>
      </c>
      <c r="AM92" s="699">
        <f t="shared" si="111"/>
        <v>-0.8006549732303887</v>
      </c>
      <c r="AN92" s="699">
        <f t="shared" si="111"/>
        <v>-0.82990733971482833</v>
      </c>
      <c r="AO92" s="699">
        <f t="shared" si="111"/>
        <v>-0.85466845111143053</v>
      </c>
      <c r="AP92" s="699">
        <f t="shared" si="111"/>
        <v>-0.88913139317102974</v>
      </c>
      <c r="AQ92" s="699">
        <f t="shared" si="111"/>
        <v>-0.88080803080107506</v>
      </c>
      <c r="AR92" s="699">
        <f t="shared" si="111"/>
        <v>-0.89153077738001074</v>
      </c>
      <c r="AS92" s="699">
        <f t="shared" si="111"/>
        <v>-0.89792163769413369</v>
      </c>
      <c r="AT92" s="699">
        <f t="shared" si="111"/>
        <v>-0.91233920976347327</v>
      </c>
      <c r="AU92" s="699">
        <f t="shared" si="111"/>
        <v>-0.92330011586504424</v>
      </c>
      <c r="AV92" s="699">
        <f t="shared" si="111"/>
        <v>-0.91290130751227183</v>
      </c>
      <c r="AW92" s="699">
        <f t="shared" si="111"/>
        <v>-0.91138364359051571</v>
      </c>
      <c r="AX92" s="699">
        <f t="shared" si="111"/>
        <v>-0.92077067599545104</v>
      </c>
      <c r="AY92" s="699">
        <f t="shared" si="111"/>
        <v>-0.92582955573463765</v>
      </c>
      <c r="AZ92" s="699">
        <f t="shared" si="111"/>
        <v>-0.92479529587684828</v>
      </c>
      <c r="BA92" s="699">
        <f t="shared" si="111"/>
        <v>-0.91921366523127912</v>
      </c>
      <c r="BB92" s="699">
        <f t="shared" si="111"/>
        <v>-0.92358116473944363</v>
      </c>
      <c r="BC92" s="663" t="str">
        <f t="shared" si="110"/>
        <v>-</v>
      </c>
      <c r="BD92" s="663" t="str">
        <f t="shared" si="110"/>
        <v>-</v>
      </c>
      <c r="BE92" s="663" t="str">
        <f t="shared" si="110"/>
        <v>-</v>
      </c>
      <c r="BF92" s="1590"/>
    </row>
    <row r="93" spans="21:61" ht="17.100000000000001" customHeight="1">
      <c r="U93" s="925"/>
      <c r="V93" s="1774" t="s">
        <v>1294</v>
      </c>
      <c r="X93" s="923"/>
      <c r="Y93" s="714" t="s">
        <v>908</v>
      </c>
      <c r="Z93" s="259"/>
      <c r="AA93" s="305">
        <f t="shared" si="108"/>
        <v>0</v>
      </c>
      <c r="AB93" s="699">
        <f t="shared" si="108"/>
        <v>-0.13720109760878085</v>
      </c>
      <c r="AC93" s="699">
        <f t="shared" ref="AC93:BB93" si="112">IF(AC26="NO","－",AC26/$AA26-1)</f>
        <v>-0.26969815758526072</v>
      </c>
      <c r="AD93" s="699">
        <f t="shared" si="112"/>
        <v>-0.2330458643669151</v>
      </c>
      <c r="AE93" s="699">
        <f t="shared" si="112"/>
        <v>-0.25499803998432002</v>
      </c>
      <c r="AF93" s="699">
        <f t="shared" si="112"/>
        <v>-0.22206977655821258</v>
      </c>
      <c r="AG93" s="699">
        <f t="shared" si="112"/>
        <v>-6.6483731869855012E-2</v>
      </c>
      <c r="AH93" s="699">
        <f t="shared" si="112"/>
        <v>0.24468835750685991</v>
      </c>
      <c r="AI93" s="663">
        <f t="shared" si="112"/>
        <v>1.6449627597020773</v>
      </c>
      <c r="AJ93" s="663">
        <f t="shared" si="112"/>
        <v>3.2008232065856523</v>
      </c>
      <c r="AK93" s="663">
        <f t="shared" si="112"/>
        <v>5.6901999215993717</v>
      </c>
      <c r="AL93" s="663">
        <f t="shared" si="112"/>
        <v>6.4681301450411599</v>
      </c>
      <c r="AM93" s="663">
        <f t="shared" si="112"/>
        <v>6.3125441003528007</v>
      </c>
      <c r="AN93" s="663">
        <f t="shared" si="112"/>
        <v>6.3270428969523795</v>
      </c>
      <c r="AO93" s="663">
        <f t="shared" si="112"/>
        <v>6.2326093286905282</v>
      </c>
      <c r="AP93" s="663">
        <f t="shared" si="112"/>
        <v>6.5339515047835839</v>
      </c>
      <c r="AQ93" s="663">
        <f t="shared" si="112"/>
        <v>6.1028219239645116</v>
      </c>
      <c r="AR93" s="663">
        <f t="shared" si="112"/>
        <v>6.0914817193683986</v>
      </c>
      <c r="AS93" s="663">
        <f t="shared" si="112"/>
        <v>3.2474990199921594</v>
      </c>
      <c r="AT93" s="699">
        <f t="shared" si="112"/>
        <v>0.55586044688357483</v>
      </c>
      <c r="AU93" s="663">
        <f t="shared" si="112"/>
        <v>1.0044150137201093</v>
      </c>
      <c r="AV93" s="699">
        <f t="shared" si="112"/>
        <v>0.24468835750685991</v>
      </c>
      <c r="AW93" s="699">
        <f t="shared" si="112"/>
        <v>0.24468835750685991</v>
      </c>
      <c r="AX93" s="699">
        <f t="shared" si="112"/>
        <v>8.9102312818502227E-2</v>
      </c>
      <c r="AY93" s="699">
        <f t="shared" si="112"/>
        <v>0.24468835750685991</v>
      </c>
      <c r="AZ93" s="699">
        <f t="shared" si="112"/>
        <v>0.55586044688357483</v>
      </c>
      <c r="BA93" s="663">
        <f t="shared" si="112"/>
        <v>1.1470874166993332</v>
      </c>
      <c r="BB93" s="699">
        <f t="shared" si="112"/>
        <v>0.68032928263426107</v>
      </c>
      <c r="BC93" s="663" t="str">
        <f t="shared" si="110"/>
        <v>-</v>
      </c>
      <c r="BD93" s="663" t="str">
        <f t="shared" si="110"/>
        <v>-</v>
      </c>
      <c r="BE93" s="663" t="str">
        <f t="shared" si="110"/>
        <v>-</v>
      </c>
      <c r="BF93" s="1590"/>
    </row>
    <row r="94" spans="21:61" ht="17.100000000000001" customHeight="1">
      <c r="U94" s="925"/>
      <c r="V94" s="858" t="s">
        <v>332</v>
      </c>
      <c r="X94" s="923"/>
      <c r="Y94" s="714" t="s">
        <v>874</v>
      </c>
      <c r="Z94" s="259"/>
      <c r="AA94" s="305">
        <f>IF(AA27="NO","－",AA27/$AA27-1)</f>
        <v>0</v>
      </c>
      <c r="AB94" s="305">
        <f t="shared" ref="AB94:AF94" si="113">IF(AB27="NO","－",AB27/$AA27-1)</f>
        <v>0.11764705882352944</v>
      </c>
      <c r="AC94" s="305">
        <f t="shared" si="113"/>
        <v>0.23529411764705888</v>
      </c>
      <c r="AD94" s="305">
        <f t="shared" si="113"/>
        <v>0.23529411764705888</v>
      </c>
      <c r="AE94" s="305">
        <f t="shared" si="113"/>
        <v>0.17647058823529416</v>
      </c>
      <c r="AF94" s="305">
        <f t="shared" si="113"/>
        <v>0.29411764705882359</v>
      </c>
      <c r="AG94" s="305">
        <f t="shared" ref="AG94:BB94" si="114">IF(AG27="NO","-",AG27/$AA27-1)</f>
        <v>0.38931380963971862</v>
      </c>
      <c r="AH94" s="305">
        <f t="shared" si="114"/>
        <v>0.71437059935384251</v>
      </c>
      <c r="AI94" s="305">
        <f t="shared" si="114"/>
        <v>0.72594493490122636</v>
      </c>
      <c r="AJ94" s="305">
        <f t="shared" si="114"/>
        <v>0.78485279583201462</v>
      </c>
      <c r="AK94" s="663">
        <f t="shared" si="114"/>
        <v>1.0340984552547514</v>
      </c>
      <c r="AL94" s="699">
        <f t="shared" si="114"/>
        <v>0.50039042699063629</v>
      </c>
      <c r="AM94" s="699">
        <f t="shared" si="114"/>
        <v>0.59814413468237593</v>
      </c>
      <c r="AN94" s="699">
        <f t="shared" si="114"/>
        <v>0.67088025650231531</v>
      </c>
      <c r="AO94" s="699">
        <f t="shared" si="114"/>
        <v>0.90221926790358586</v>
      </c>
      <c r="AP94" s="699">
        <f t="shared" si="114"/>
        <v>0.74775290345978052</v>
      </c>
      <c r="AQ94" s="699">
        <f t="shared" si="114"/>
        <v>0.4991020836881328</v>
      </c>
      <c r="AR94" s="699">
        <f t="shared" si="114"/>
        <v>0.3931477355703572</v>
      </c>
      <c r="AS94" s="699">
        <f t="shared" si="114"/>
        <v>6.3190287991744754E-2</v>
      </c>
      <c r="AT94" s="699">
        <f t="shared" si="114"/>
        <v>-0.31759297124388708</v>
      </c>
      <c r="AU94" s="699">
        <f t="shared" si="114"/>
        <v>-0.27274096954871507</v>
      </c>
      <c r="AV94" s="699">
        <f t="shared" si="114"/>
        <v>-0.36426391065314534</v>
      </c>
      <c r="AW94" s="699">
        <f t="shared" si="114"/>
        <v>-0.40616794667370237</v>
      </c>
      <c r="AX94" s="699">
        <f t="shared" si="114"/>
        <v>-0.41290165525453126</v>
      </c>
      <c r="AY94" s="699">
        <f t="shared" si="114"/>
        <v>-0.43460811520990406</v>
      </c>
      <c r="AZ94" s="699">
        <f t="shared" si="114"/>
        <v>-0.40478812386705054</v>
      </c>
      <c r="BA94" s="699">
        <f t="shared" si="114"/>
        <v>-0.37834078057993847</v>
      </c>
      <c r="BB94" s="699">
        <f t="shared" si="114"/>
        <v>-0.35310514468033605</v>
      </c>
      <c r="BC94" s="663" t="str">
        <f t="shared" si="110"/>
        <v>-</v>
      </c>
      <c r="BD94" s="663" t="str">
        <f t="shared" si="110"/>
        <v>-</v>
      </c>
      <c r="BE94" s="663" t="str">
        <f t="shared" si="110"/>
        <v>-</v>
      </c>
      <c r="BF94" s="1590"/>
    </row>
    <row r="95" spans="21:61" ht="17.100000000000001" customHeight="1">
      <c r="U95" s="925"/>
      <c r="V95" s="714" t="s">
        <v>335</v>
      </c>
      <c r="X95" s="925"/>
      <c r="Y95" s="714" t="s">
        <v>878</v>
      </c>
      <c r="Z95" s="265"/>
      <c r="AA95" s="699">
        <f>IF(AA28="NO","－",AA28/$AA28-1)</f>
        <v>0</v>
      </c>
      <c r="AB95" s="699">
        <f t="shared" ref="AB95:AF95" si="115">IF(AB28="NO","－",AB28/$AA28-1)</f>
        <v>0.11764705882352944</v>
      </c>
      <c r="AC95" s="699">
        <f t="shared" si="115"/>
        <v>0.23529411764705888</v>
      </c>
      <c r="AD95" s="699">
        <f t="shared" si="115"/>
        <v>0.23529411764705888</v>
      </c>
      <c r="AE95" s="699">
        <f t="shared" si="115"/>
        <v>0.17647058823529416</v>
      </c>
      <c r="AF95" s="699">
        <f t="shared" si="115"/>
        <v>0.29411764705882359</v>
      </c>
      <c r="AG95" s="663">
        <f t="shared" ref="AG95:BB95" si="116">IF(AG28="NO","-",AG28/$AA28-1)</f>
        <v>2.7603765686104329</v>
      </c>
      <c r="AH95" s="663">
        <f t="shared" si="116"/>
        <v>3.8865801484627873</v>
      </c>
      <c r="AI95" s="663">
        <f t="shared" si="116"/>
        <v>4.9154048010455691</v>
      </c>
      <c r="AJ95" s="663">
        <f t="shared" si="116"/>
        <v>6.9204447757231673</v>
      </c>
      <c r="AK95" s="663">
        <f t="shared" si="116"/>
        <v>7.0027058210890676</v>
      </c>
      <c r="AL95" s="663">
        <f t="shared" si="116"/>
        <v>6.5171589899629332</v>
      </c>
      <c r="AM95" s="663">
        <f t="shared" si="116"/>
        <v>7.2347080265885211</v>
      </c>
      <c r="AN95" s="663">
        <f t="shared" si="116"/>
        <v>6.7917406087586905</v>
      </c>
      <c r="AO95" s="663">
        <f t="shared" si="116"/>
        <v>6.7551701604092429</v>
      </c>
      <c r="AP95" s="663">
        <f t="shared" si="116"/>
        <v>5.4930965824969107</v>
      </c>
      <c r="AQ95" s="663">
        <f t="shared" si="116"/>
        <v>4.2220750380346539</v>
      </c>
      <c r="AR95" s="663">
        <f t="shared" si="116"/>
        <v>2.3343898820159912</v>
      </c>
      <c r="AS95" s="663">
        <f t="shared" si="116"/>
        <v>1.6996011207081332</v>
      </c>
      <c r="AT95" s="699">
        <f t="shared" si="116"/>
        <v>0.81894914629332671</v>
      </c>
      <c r="AU95" s="663">
        <f t="shared" si="116"/>
        <v>1.4528370278852725</v>
      </c>
      <c r="AV95" s="699">
        <f t="shared" si="116"/>
        <v>0.80555087454179741</v>
      </c>
      <c r="AW95" s="699">
        <f t="shared" si="116"/>
        <v>0.56951794520967547</v>
      </c>
      <c r="AX95" s="699">
        <f t="shared" si="116"/>
        <v>0.54941554264476111</v>
      </c>
      <c r="AY95" s="699">
        <f t="shared" si="116"/>
        <v>0.74305434445953344</v>
      </c>
      <c r="AZ95" s="699">
        <f t="shared" si="116"/>
        <v>0.74473352257063286</v>
      </c>
      <c r="BA95" s="699">
        <f t="shared" si="116"/>
        <v>0.42857475020200653</v>
      </c>
      <c r="BB95" s="699">
        <f t="shared" si="116"/>
        <v>0.4839044028303916</v>
      </c>
      <c r="BC95" s="663" t="str">
        <f t="shared" si="110"/>
        <v>-</v>
      </c>
      <c r="BD95" s="663" t="str">
        <f t="shared" si="110"/>
        <v>-</v>
      </c>
      <c r="BE95" s="663" t="str">
        <f t="shared" si="110"/>
        <v>-</v>
      </c>
      <c r="BF95" s="1590"/>
    </row>
    <row r="96" spans="21:61" ht="17.100000000000001" customHeight="1">
      <c r="U96" s="926"/>
      <c r="V96" s="714" t="s">
        <v>343</v>
      </c>
      <c r="X96" s="926"/>
      <c r="Y96" s="714" t="s">
        <v>1056</v>
      </c>
      <c r="Z96" s="259"/>
      <c r="AA96" s="699">
        <f>IF(AA29="NO","－",AA29/$AA29-1)</f>
        <v>0</v>
      </c>
      <c r="AB96" s="699">
        <f t="shared" ref="AB96:AF96" si="117">IF(AB29="NO","－",AB29/$AA29-1)</f>
        <v>0.11764705882352966</v>
      </c>
      <c r="AC96" s="699">
        <f t="shared" si="117"/>
        <v>0.2352941176470591</v>
      </c>
      <c r="AD96" s="699">
        <f t="shared" si="117"/>
        <v>0.2352941176470591</v>
      </c>
      <c r="AE96" s="699">
        <f t="shared" si="117"/>
        <v>0.17647058823529416</v>
      </c>
      <c r="AF96" s="699">
        <f t="shared" si="117"/>
        <v>0.29411764705882382</v>
      </c>
      <c r="AG96" s="699">
        <f t="shared" ref="AG96:BB96" si="118">IF(AG29="NO","-",AG29/$AA29-1)</f>
        <v>0.1495968945954016</v>
      </c>
      <c r="AH96" s="699">
        <f t="shared" si="118"/>
        <v>-0.29053448790683778</v>
      </c>
      <c r="AI96" s="699">
        <f t="shared" si="118"/>
        <v>-0.42191699014631223</v>
      </c>
      <c r="AJ96" s="699">
        <f t="shared" si="118"/>
        <v>-0.57957599283368166</v>
      </c>
      <c r="AK96" s="699">
        <f t="shared" si="118"/>
        <v>-0.76351149596894596</v>
      </c>
      <c r="AL96" s="699">
        <f t="shared" si="118"/>
        <v>-0.78321887130486711</v>
      </c>
      <c r="AM96" s="699">
        <f t="shared" si="118"/>
        <v>-0.76351149596894596</v>
      </c>
      <c r="AN96" s="699">
        <f t="shared" si="118"/>
        <v>-0.7766497461928934</v>
      </c>
      <c r="AO96" s="699">
        <f t="shared" si="118"/>
        <v>-0.78978799641684083</v>
      </c>
      <c r="AP96" s="699">
        <f t="shared" si="118"/>
        <v>-0.73197969543147212</v>
      </c>
      <c r="AQ96" s="699">
        <f t="shared" si="118"/>
        <v>-0.62444311734846214</v>
      </c>
      <c r="AR96" s="699">
        <f t="shared" si="118"/>
        <v>-0.67049268438339804</v>
      </c>
      <c r="AS96" s="699">
        <f t="shared" si="118"/>
        <v>-0.64592415646461632</v>
      </c>
      <c r="AT96" s="699">
        <f t="shared" si="118"/>
        <v>-0.93299492385786797</v>
      </c>
      <c r="AU96" s="699">
        <f t="shared" si="118"/>
        <v>-0.94547626157061804</v>
      </c>
      <c r="AV96" s="699">
        <f t="shared" si="118"/>
        <v>-0.96189907435055244</v>
      </c>
      <c r="AW96" s="699">
        <f t="shared" si="118"/>
        <v>-0.96452672439534193</v>
      </c>
      <c r="AX96" s="699">
        <f t="shared" si="118"/>
        <v>-0.97326366079426696</v>
      </c>
      <c r="AY96" s="699">
        <f t="shared" si="118"/>
        <v>-0.98226336219767096</v>
      </c>
      <c r="AZ96" s="699">
        <f t="shared" si="118"/>
        <v>-0.98489101224246045</v>
      </c>
      <c r="BA96" s="699">
        <f t="shared" si="118"/>
        <v>-0.98546909556242201</v>
      </c>
      <c r="BB96" s="699">
        <f t="shared" si="118"/>
        <v>-0.98827411189439507</v>
      </c>
      <c r="BC96" s="663" t="str">
        <f t="shared" si="110"/>
        <v>-</v>
      </c>
      <c r="BD96" s="663" t="str">
        <f t="shared" si="110"/>
        <v>-</v>
      </c>
      <c r="BE96" s="663" t="str">
        <f t="shared" si="110"/>
        <v>-</v>
      </c>
      <c r="BF96" s="1590"/>
    </row>
    <row r="97" spans="2:62" ht="17.100000000000001" customHeight="1">
      <c r="U97" s="818" t="s">
        <v>1057</v>
      </c>
      <c r="V97" s="927"/>
      <c r="X97" s="818" t="s">
        <v>1057</v>
      </c>
      <c r="Y97" s="927"/>
      <c r="Z97" s="654"/>
      <c r="AA97" s="655">
        <f t="shared" ref="AA97:BE97" si="119">AA30/$AA30-1</f>
        <v>0</v>
      </c>
      <c r="AB97" s="1763">
        <f t="shared" si="119"/>
        <v>0</v>
      </c>
      <c r="AC97" s="1763">
        <f t="shared" si="119"/>
        <v>0</v>
      </c>
      <c r="AD97" s="1763">
        <f t="shared" si="119"/>
        <v>0.33333333333333348</v>
      </c>
      <c r="AE97" s="666">
        <f t="shared" si="119"/>
        <v>1.3333333333333339</v>
      </c>
      <c r="AF97" s="666">
        <f t="shared" si="119"/>
        <v>5.1666666666666643</v>
      </c>
      <c r="AG97" s="666">
        <f t="shared" si="119"/>
        <v>4.9047836226749046</v>
      </c>
      <c r="AH97" s="666">
        <f t="shared" si="119"/>
        <v>4.2456337622174782</v>
      </c>
      <c r="AI97" s="666">
        <f t="shared" si="119"/>
        <v>4.7692582387944471</v>
      </c>
      <c r="AJ97" s="666">
        <f t="shared" si="119"/>
        <v>8.6679111890702174</v>
      </c>
      <c r="AK97" s="666">
        <f t="shared" si="119"/>
        <v>7.7633822968169159</v>
      </c>
      <c r="AL97" s="666">
        <f t="shared" si="119"/>
        <v>8.0406081453481093</v>
      </c>
      <c r="AM97" s="666">
        <f t="shared" si="119"/>
        <v>10.391735595586026</v>
      </c>
      <c r="AN97" s="666">
        <f t="shared" si="119"/>
        <v>11.759832449954526</v>
      </c>
      <c r="AO97" s="666">
        <f t="shared" si="119"/>
        <v>13.904646349827996</v>
      </c>
      <c r="AP97" s="666">
        <f t="shared" si="119"/>
        <v>44.132146791215824</v>
      </c>
      <c r="AQ97" s="666">
        <f t="shared" si="119"/>
        <v>41.972095173144396</v>
      </c>
      <c r="AR97" s="666">
        <f t="shared" si="119"/>
        <v>47.660060322886132</v>
      </c>
      <c r="AS97" s="666">
        <f t="shared" si="119"/>
        <v>44.416936239954353</v>
      </c>
      <c r="AT97" s="666">
        <f t="shared" si="119"/>
        <v>40.52595724735793</v>
      </c>
      <c r="AU97" s="666">
        <f t="shared" si="119"/>
        <v>46.217061377636426</v>
      </c>
      <c r="AV97" s="666">
        <f t="shared" si="119"/>
        <v>54.209691409698692</v>
      </c>
      <c r="AW97" s="666">
        <f t="shared" si="119"/>
        <v>45.361822274760272</v>
      </c>
      <c r="AX97" s="666">
        <f t="shared" si="119"/>
        <v>48.593517722437284</v>
      </c>
      <c r="AY97" s="666">
        <f t="shared" si="119"/>
        <v>33.433375358040131</v>
      </c>
      <c r="AZ97" s="666">
        <f t="shared" si="119"/>
        <v>16.510997888163207</v>
      </c>
      <c r="BA97" s="666">
        <f t="shared" si="119"/>
        <v>18.455324354047669</v>
      </c>
      <c r="BB97" s="666">
        <f t="shared" si="119"/>
        <v>12.792619232384444</v>
      </c>
      <c r="BC97" s="666">
        <f t="shared" si="119"/>
        <v>-1</v>
      </c>
      <c r="BD97" s="666">
        <f t="shared" si="119"/>
        <v>-1</v>
      </c>
      <c r="BE97" s="666">
        <f t="shared" si="119"/>
        <v>-1</v>
      </c>
      <c r="BF97" s="1590"/>
    </row>
    <row r="98" spans="2:62" ht="17.100000000000001" customHeight="1">
      <c r="U98" s="818"/>
      <c r="V98" s="858" t="s">
        <v>344</v>
      </c>
      <c r="X98" s="818"/>
      <c r="Y98" s="858" t="s">
        <v>1058</v>
      </c>
      <c r="Z98" s="434" t="s">
        <v>48</v>
      </c>
      <c r="AA98" s="305">
        <f t="shared" ref="AA98:AE100" si="120">IF(AA31="NO","－",AA31/$AA31-1)</f>
        <v>0</v>
      </c>
      <c r="AB98" s="305">
        <f t="shared" si="120"/>
        <v>0</v>
      </c>
      <c r="AC98" s="305">
        <f t="shared" si="120"/>
        <v>0</v>
      </c>
      <c r="AD98" s="305">
        <f t="shared" si="120"/>
        <v>0.33333333333333348</v>
      </c>
      <c r="AE98" s="306">
        <f t="shared" si="120"/>
        <v>1.3333333333333335</v>
      </c>
      <c r="AF98" s="306">
        <f t="shared" ref="AF98:AP98" si="121">IF(AF31="NO","－",AF31/$AA31-1)</f>
        <v>5.166666666666667</v>
      </c>
      <c r="AG98" s="306">
        <f t="shared" si="121"/>
        <v>5.166666666666667</v>
      </c>
      <c r="AH98" s="306">
        <f t="shared" si="121"/>
        <v>5.166666666666667</v>
      </c>
      <c r="AI98" s="306">
        <f t="shared" si="121"/>
        <v>11.333333333333334</v>
      </c>
      <c r="AJ98" s="306">
        <f t="shared" si="121"/>
        <v>17.5</v>
      </c>
      <c r="AK98" s="306">
        <f t="shared" si="121"/>
        <v>42.166666666666671</v>
      </c>
      <c r="AL98" s="306">
        <f t="shared" si="121"/>
        <v>42.166666666666671</v>
      </c>
      <c r="AM98" s="306">
        <f t="shared" si="121"/>
        <v>54.500000000000007</v>
      </c>
      <c r="AN98" s="306">
        <f t="shared" si="121"/>
        <v>48.333333333333336</v>
      </c>
      <c r="AO98" s="306">
        <f t="shared" si="121"/>
        <v>48.949999999999996</v>
      </c>
      <c r="AP98" s="306">
        <f t="shared" si="121"/>
        <v>443.61666666666662</v>
      </c>
      <c r="AQ98" s="306">
        <f t="shared" ref="AQ98:BB98" si="122">IF(AQ31="NO","－",AQ31/$AA31-1)</f>
        <v>401.68333333333345</v>
      </c>
      <c r="AR98" s="306">
        <f t="shared" si="122"/>
        <v>439.2999999999999</v>
      </c>
      <c r="AS98" s="306">
        <f t="shared" si="122"/>
        <v>437.45000000000005</v>
      </c>
      <c r="AT98" s="306">
        <f t="shared" si="122"/>
        <v>410.93333333333345</v>
      </c>
      <c r="AU98" s="306">
        <f t="shared" si="122"/>
        <v>473.21666666666664</v>
      </c>
      <c r="AV98" s="306">
        <f t="shared" si="122"/>
        <v>573.11666666666667</v>
      </c>
      <c r="AW98" s="306">
        <f t="shared" si="122"/>
        <v>470.13333333333321</v>
      </c>
      <c r="AX98" s="306">
        <f t="shared" si="122"/>
        <v>531.79999999999995</v>
      </c>
      <c r="AY98" s="306">
        <f t="shared" si="122"/>
        <v>344.85996666666671</v>
      </c>
      <c r="AZ98" s="306">
        <f t="shared" si="122"/>
        <v>143.91666666666666</v>
      </c>
      <c r="BA98" s="306">
        <f t="shared" si="122"/>
        <v>153.78333568572998</v>
      </c>
      <c r="BB98" s="306">
        <f t="shared" si="122"/>
        <v>82.928334891796112</v>
      </c>
      <c r="BC98" s="663" t="str">
        <f t="shared" ref="BC98:BE98" si="123">IF(BC31="NO","-",BC31/$AA31-1)</f>
        <v>-</v>
      </c>
      <c r="BD98" s="663" t="str">
        <f t="shared" si="123"/>
        <v>-</v>
      </c>
      <c r="BE98" s="663" t="str">
        <f t="shared" si="123"/>
        <v>-</v>
      </c>
      <c r="BF98" s="1590"/>
    </row>
    <row r="99" spans="2:62" ht="17.100000000000001" customHeight="1">
      <c r="U99" s="818"/>
      <c r="V99" s="858" t="s">
        <v>332</v>
      </c>
      <c r="X99" s="818"/>
      <c r="Y99" s="858" t="s">
        <v>874</v>
      </c>
      <c r="Z99" s="434" t="s">
        <v>49</v>
      </c>
      <c r="AA99" s="305">
        <f t="shared" si="120"/>
        <v>0</v>
      </c>
      <c r="AB99" s="305">
        <f t="shared" si="120"/>
        <v>0</v>
      </c>
      <c r="AC99" s="305">
        <f t="shared" si="120"/>
        <v>0</v>
      </c>
      <c r="AD99" s="305">
        <f t="shared" si="120"/>
        <v>0.33333333333333326</v>
      </c>
      <c r="AE99" s="306">
        <f t="shared" si="120"/>
        <v>1.3333333333333335</v>
      </c>
      <c r="AF99" s="306">
        <f t="shared" ref="AF99:AP99" si="124">IF(AF32="NO","－",AF32/$AA32-1)</f>
        <v>5.1666666666666634</v>
      </c>
      <c r="AG99" s="306">
        <f t="shared" si="124"/>
        <v>5.1910607901885575</v>
      </c>
      <c r="AH99" s="306">
        <f t="shared" si="124"/>
        <v>3.5545824345635317</v>
      </c>
      <c r="AI99" s="306">
        <f t="shared" si="124"/>
        <v>3.3496829692518446</v>
      </c>
      <c r="AJ99" s="306">
        <f t="shared" si="124"/>
        <v>6.7534491181553076</v>
      </c>
      <c r="AK99" s="306">
        <f t="shared" si="124"/>
        <v>2.648017696050891</v>
      </c>
      <c r="AL99" s="306">
        <f t="shared" si="124"/>
        <v>3.2958716205833092</v>
      </c>
      <c r="AM99" s="306">
        <f t="shared" si="124"/>
        <v>5.1023481847940131</v>
      </c>
      <c r="AN99" s="306">
        <f t="shared" si="124"/>
        <v>3.7759928856355307</v>
      </c>
      <c r="AO99" s="306">
        <f t="shared" si="124"/>
        <v>5.6522243812428714</v>
      </c>
      <c r="AP99" s="306">
        <f t="shared" si="124"/>
        <v>4.9012865069862306</v>
      </c>
      <c r="AQ99" s="306">
        <f t="shared" ref="AQ99:BB99" si="125">IF(AQ32="NO","－",AQ32/$AA32-1)</f>
        <v>6.0783486656033547</v>
      </c>
      <c r="AR99" s="306">
        <f t="shared" si="125"/>
        <v>7.9839351943180787</v>
      </c>
      <c r="AS99" s="306">
        <f t="shared" si="125"/>
        <v>7.3290940551090475</v>
      </c>
      <c r="AT99" s="306">
        <f t="shared" si="125"/>
        <v>5.674222100170291</v>
      </c>
      <c r="AU99" s="306">
        <f t="shared" si="125"/>
        <v>5.987943525513951</v>
      </c>
      <c r="AV99" s="306">
        <f t="shared" si="125"/>
        <v>5.4063904179520339</v>
      </c>
      <c r="AW99" s="306">
        <f t="shared" si="125"/>
        <v>5.4873410878072493</v>
      </c>
      <c r="AX99" s="306">
        <f t="shared" si="125"/>
        <v>3.0227508138891492</v>
      </c>
      <c r="AY99" s="306">
        <f t="shared" si="125"/>
        <v>3.8374919396067426</v>
      </c>
      <c r="AZ99" s="306">
        <f t="shared" si="125"/>
        <v>4.3008332493959953</v>
      </c>
      <c r="BA99" s="306">
        <f t="shared" si="125"/>
        <v>5.7097766472205107</v>
      </c>
      <c r="BB99" s="306">
        <f t="shared" si="125"/>
        <v>6.0996484508252591</v>
      </c>
      <c r="BC99" s="663" t="str">
        <f t="shared" ref="BC99:BE99" si="126">IF(BC32="NO","-",BC32/$AA32-1)</f>
        <v>-</v>
      </c>
      <c r="BD99" s="663" t="str">
        <f t="shared" si="126"/>
        <v>-</v>
      </c>
      <c r="BE99" s="663" t="str">
        <f t="shared" si="126"/>
        <v>-</v>
      </c>
      <c r="BF99" s="1590"/>
    </row>
    <row r="100" spans="2:62" ht="17.100000000000001" customHeight="1" thickBot="1">
      <c r="U100" s="818"/>
      <c r="V100" s="715" t="s">
        <v>335</v>
      </c>
      <c r="X100" s="818"/>
      <c r="Y100" s="715" t="s">
        <v>891</v>
      </c>
      <c r="Z100" s="928" t="s">
        <v>345</v>
      </c>
      <c r="AA100" s="1760">
        <f t="shared" si="120"/>
        <v>0</v>
      </c>
      <c r="AB100" s="1760">
        <f t="shared" si="120"/>
        <v>0</v>
      </c>
      <c r="AC100" s="1760">
        <f t="shared" si="120"/>
        <v>0</v>
      </c>
      <c r="AD100" s="1760">
        <f t="shared" si="120"/>
        <v>0.33333333333333326</v>
      </c>
      <c r="AE100" s="669">
        <f t="shared" si="120"/>
        <v>1.333333333333333</v>
      </c>
      <c r="AF100" s="669">
        <f t="shared" ref="AF100:AP100" si="127">IF(AF33="NO","－",AF33/$AA33-1)</f>
        <v>5.166666666666667</v>
      </c>
      <c r="AG100" s="669">
        <f t="shared" si="127"/>
        <v>1.5306890799219754</v>
      </c>
      <c r="AH100" s="669">
        <f t="shared" si="127"/>
        <v>10.679356997448513</v>
      </c>
      <c r="AI100" s="669">
        <f t="shared" si="127"/>
        <v>12.838585536863389</v>
      </c>
      <c r="AJ100" s="669">
        <f t="shared" si="127"/>
        <v>19.572730959931828</v>
      </c>
      <c r="AK100" s="669">
        <f t="shared" si="127"/>
        <v>24.998032815638368</v>
      </c>
      <c r="AL100" s="669">
        <f t="shared" si="127"/>
        <v>21.585912418789782</v>
      </c>
      <c r="AM100" s="669">
        <f t="shared" si="127"/>
        <v>18.810550154265446</v>
      </c>
      <c r="AN100" s="669">
        <f t="shared" si="127"/>
        <v>57.521036674901957</v>
      </c>
      <c r="AO100" s="669">
        <f t="shared" si="127"/>
        <v>64.244207683983802</v>
      </c>
      <c r="AP100" s="669">
        <f t="shared" si="127"/>
        <v>26.882445744349905</v>
      </c>
      <c r="AQ100" s="669">
        <f t="shared" ref="AQ100:BB100" si="128">IF(AQ33="NO","－",AQ33/$AA33-1)</f>
        <v>32.570191372834614</v>
      </c>
      <c r="AR100" s="669">
        <f t="shared" si="128"/>
        <v>43.851570171408639</v>
      </c>
      <c r="AS100" s="669">
        <f t="shared" si="128"/>
        <v>11.176333500606649</v>
      </c>
      <c r="AT100" s="669">
        <f t="shared" si="128"/>
        <v>8.1094855309396685</v>
      </c>
      <c r="AU100" s="669">
        <f t="shared" si="128"/>
        <v>9.4148606608934511</v>
      </c>
      <c r="AV100" s="669">
        <f t="shared" si="128"/>
        <v>8.5729409395052318</v>
      </c>
      <c r="AW100" s="669">
        <f t="shared" si="128"/>
        <v>7.1918143188951138</v>
      </c>
      <c r="AX100" s="669">
        <f t="shared" si="128"/>
        <v>7.4449629342539207</v>
      </c>
      <c r="AY100" s="669">
        <f t="shared" si="128"/>
        <v>9.3438912063242725</v>
      </c>
      <c r="AZ100" s="669">
        <f t="shared" si="128"/>
        <v>7.7594905323908012</v>
      </c>
      <c r="BA100" s="669">
        <f t="shared" si="128"/>
        <v>6.7466884337699753</v>
      </c>
      <c r="BB100" s="669">
        <f t="shared" si="128"/>
        <v>7.6665257515916956</v>
      </c>
      <c r="BC100" s="672" t="str">
        <f t="shared" ref="BC100:BE100" si="129">IF(BC33="NO","-",BC33/$AA33-1)</f>
        <v>-</v>
      </c>
      <c r="BD100" s="672" t="str">
        <f t="shared" si="129"/>
        <v>-</v>
      </c>
      <c r="BE100" s="672" t="str">
        <f t="shared" si="129"/>
        <v>-</v>
      </c>
      <c r="BF100" s="1590"/>
    </row>
    <row r="101" spans="2:62" ht="17.100000000000001" customHeight="1" thickTop="1">
      <c r="B101" s="1" t="s">
        <v>21</v>
      </c>
      <c r="U101" s="460" t="s">
        <v>64</v>
      </c>
      <c r="V101" s="929"/>
      <c r="X101" s="460" t="s">
        <v>892</v>
      </c>
      <c r="Y101" s="929"/>
      <c r="Z101" s="263"/>
      <c r="AA101" s="355">
        <f t="shared" ref="AA101:BE101" si="130">AA34/$AA34-1</f>
        <v>0</v>
      </c>
      <c r="AB101" s="1765">
        <f t="shared" si="130"/>
        <v>0.10581172541317163</v>
      </c>
      <c r="AC101" s="1765">
        <f t="shared" si="130"/>
        <v>0.16118731058708846</v>
      </c>
      <c r="AD101" s="1765">
        <f t="shared" si="130"/>
        <v>0.26766531157425799</v>
      </c>
      <c r="AE101" s="1765">
        <f t="shared" si="130"/>
        <v>0.40269834317536413</v>
      </c>
      <c r="AF101" s="1765">
        <f t="shared" si="130"/>
        <v>0.68216446255536467</v>
      </c>
      <c r="AG101" s="1765">
        <f t="shared" si="130"/>
        <v>0.69911566668952041</v>
      </c>
      <c r="AH101" s="1765">
        <f t="shared" si="130"/>
        <v>0.67172574932084617</v>
      </c>
      <c r="AI101" s="1765">
        <f t="shared" si="130"/>
        <v>0.5195557930868111</v>
      </c>
      <c r="AJ101" s="1765">
        <f t="shared" si="130"/>
        <v>0.32878436822755686</v>
      </c>
      <c r="AK101" s="1765">
        <f t="shared" si="130"/>
        <v>0.18916942794634273</v>
      </c>
      <c r="AL101" s="1765">
        <f t="shared" si="130"/>
        <v>9.8299419497038798E-3</v>
      </c>
      <c r="AM101" s="1765">
        <f t="shared" si="130"/>
        <v>-0.10780852620735859</v>
      </c>
      <c r="AN101" s="1765">
        <f t="shared" si="130"/>
        <v>-0.12582398673068695</v>
      </c>
      <c r="AO101" s="1765">
        <f t="shared" si="130"/>
        <v>-0.22544205549456497</v>
      </c>
      <c r="AP101" s="1765">
        <f t="shared" si="130"/>
        <v>-0.20993651213509334</v>
      </c>
      <c r="AQ101" s="1765">
        <f t="shared" si="130"/>
        <v>-0.14411853677598974</v>
      </c>
      <c r="AR101" s="1765">
        <f t="shared" si="130"/>
        <v>-0.12456845165913488</v>
      </c>
      <c r="AS101" s="1765">
        <f t="shared" si="130"/>
        <v>-0.13178125135067353</v>
      </c>
      <c r="AT101" s="1765">
        <f t="shared" si="130"/>
        <v>-0.1858897364455373</v>
      </c>
      <c r="AU101" s="1765">
        <f t="shared" si="130"/>
        <v>-0.10819884808214852</v>
      </c>
      <c r="AV101" s="1765">
        <f t="shared" si="130"/>
        <v>-4.0877626553778468E-2</v>
      </c>
      <c r="AW101" s="1765">
        <f t="shared" si="130"/>
        <v>3.3657597231314451E-2</v>
      </c>
      <c r="AX101" s="1765">
        <f t="shared" si="130"/>
        <v>0.10605439172195008</v>
      </c>
      <c r="AY101" s="1765">
        <f t="shared" si="130"/>
        <v>0.19741136766621703</v>
      </c>
      <c r="AZ101" s="1765">
        <f t="shared" si="130"/>
        <v>0.28110226555301066</v>
      </c>
      <c r="BA101" s="1765">
        <f t="shared" si="130"/>
        <v>0.38087324035047043</v>
      </c>
      <c r="BB101" s="1765">
        <f t="shared" si="130"/>
        <v>0.44204407919296851</v>
      </c>
      <c r="BC101" s="667">
        <f t="shared" si="130"/>
        <v>-1</v>
      </c>
      <c r="BD101" s="667">
        <f t="shared" si="130"/>
        <v>-1</v>
      </c>
      <c r="BE101" s="667">
        <f t="shared" si="130"/>
        <v>-1</v>
      </c>
      <c r="BF101" s="1590"/>
      <c r="BH101" s="99"/>
      <c r="BI101" s="99"/>
      <c r="BJ101" s="99"/>
    </row>
    <row r="102" spans="2:62" s="203" customFormat="1" ht="17.100000000000001" customHeight="1">
      <c r="U102" s="255"/>
      <c r="V102" s="255"/>
      <c r="X102" s="1"/>
      <c r="Y102" s="1"/>
      <c r="Z102" s="256"/>
      <c r="AA102" s="256"/>
      <c r="AB102" s="256"/>
      <c r="AC102" s="256"/>
      <c r="AD102" s="256"/>
      <c r="AE102" s="256"/>
      <c r="AF102" s="256"/>
      <c r="AG102" s="256"/>
      <c r="AH102" s="256"/>
      <c r="AI102" s="256"/>
      <c r="AJ102" s="256"/>
      <c r="AK102" s="256"/>
      <c r="AL102" s="256"/>
      <c r="AM102" s="256"/>
      <c r="AN102" s="256"/>
      <c r="AO102" s="256"/>
      <c r="AP102" s="256"/>
      <c r="AQ102" s="256"/>
      <c r="AR102" s="256"/>
      <c r="AS102" s="256"/>
      <c r="AT102" s="256"/>
      <c r="AU102" s="256"/>
      <c r="AV102" s="256"/>
      <c r="AW102" s="256"/>
      <c r="AX102" s="256"/>
      <c r="AY102" s="256"/>
      <c r="AZ102" s="256"/>
      <c r="BA102" s="256"/>
      <c r="BB102" s="256"/>
      <c r="BC102" s="256"/>
      <c r="BD102" s="256"/>
      <c r="BE102" s="256"/>
      <c r="BF102" s="256"/>
      <c r="BH102" s="257"/>
      <c r="BI102" s="257"/>
      <c r="BJ102" s="257"/>
    </row>
    <row r="103" spans="2:62">
      <c r="U103" s="1" t="s">
        <v>347</v>
      </c>
      <c r="X103" s="1" t="s">
        <v>1062</v>
      </c>
    </row>
    <row r="104" spans="2:62">
      <c r="U104" s="913"/>
      <c r="V104" s="914"/>
      <c r="X104" s="913"/>
      <c r="Y104" s="914"/>
      <c r="Z104" s="218"/>
      <c r="AA104" s="118">
        <v>1990</v>
      </c>
      <c r="AB104" s="118">
        <f>AA104+1</f>
        <v>1991</v>
      </c>
      <c r="AC104" s="118">
        <f>AB104+1</f>
        <v>1992</v>
      </c>
      <c r="AD104" s="118">
        <f>AC104+1</f>
        <v>1993</v>
      </c>
      <c r="AE104" s="118">
        <f>AD104+1</f>
        <v>1994</v>
      </c>
      <c r="AF104" s="118">
        <v>1995</v>
      </c>
      <c r="AG104" s="118">
        <f t="shared" ref="AG104:BA104" si="131">AF104+1</f>
        <v>1996</v>
      </c>
      <c r="AH104" s="118">
        <f t="shared" si="131"/>
        <v>1997</v>
      </c>
      <c r="AI104" s="118">
        <f t="shared" si="131"/>
        <v>1998</v>
      </c>
      <c r="AJ104" s="118">
        <f t="shared" si="131"/>
        <v>1999</v>
      </c>
      <c r="AK104" s="118">
        <f t="shared" si="131"/>
        <v>2000</v>
      </c>
      <c r="AL104" s="118">
        <f t="shared" si="131"/>
        <v>2001</v>
      </c>
      <c r="AM104" s="118">
        <f t="shared" si="131"/>
        <v>2002</v>
      </c>
      <c r="AN104" s="118">
        <f t="shared" si="131"/>
        <v>2003</v>
      </c>
      <c r="AO104" s="118">
        <f t="shared" si="131"/>
        <v>2004</v>
      </c>
      <c r="AP104" s="118">
        <f t="shared" si="131"/>
        <v>2005</v>
      </c>
      <c r="AQ104" s="118">
        <f t="shared" si="131"/>
        <v>2006</v>
      </c>
      <c r="AR104" s="118">
        <f t="shared" si="131"/>
        <v>2007</v>
      </c>
      <c r="AS104" s="118">
        <f t="shared" si="131"/>
        <v>2008</v>
      </c>
      <c r="AT104" s="118">
        <f t="shared" si="131"/>
        <v>2009</v>
      </c>
      <c r="AU104" s="118">
        <f t="shared" si="131"/>
        <v>2010</v>
      </c>
      <c r="AV104" s="118">
        <f t="shared" si="131"/>
        <v>2011</v>
      </c>
      <c r="AW104" s="118">
        <f t="shared" si="131"/>
        <v>2012</v>
      </c>
      <c r="AX104" s="118">
        <f t="shared" si="131"/>
        <v>2013</v>
      </c>
      <c r="AY104" s="118">
        <f t="shared" si="131"/>
        <v>2014</v>
      </c>
      <c r="AZ104" s="118">
        <f t="shared" si="131"/>
        <v>2015</v>
      </c>
      <c r="BA104" s="118">
        <f t="shared" si="131"/>
        <v>2016</v>
      </c>
      <c r="BB104" s="118">
        <f t="shared" ref="BB104" si="132">BA104+1</f>
        <v>2017</v>
      </c>
      <c r="BC104" s="118">
        <f t="shared" ref="BC104" si="133">BB104+1</f>
        <v>2018</v>
      </c>
      <c r="BD104" s="118">
        <f t="shared" ref="BD104" si="134">BC104+1</f>
        <v>2019</v>
      </c>
      <c r="BE104" s="118">
        <f t="shared" ref="BE104" si="135">BD104+1</f>
        <v>2020</v>
      </c>
      <c r="BF104" s="1592"/>
    </row>
    <row r="105" spans="2:62" ht="17.100000000000001" customHeight="1">
      <c r="U105" s="842" t="s">
        <v>19</v>
      </c>
      <c r="V105" s="801"/>
      <c r="X105" s="842" t="s">
        <v>19</v>
      </c>
      <c r="Y105" s="801"/>
      <c r="Z105" s="249"/>
      <c r="AA105" s="267"/>
      <c r="AB105" s="267"/>
      <c r="AC105" s="267"/>
      <c r="AD105" s="267"/>
      <c r="AE105" s="267"/>
      <c r="AF105" s="267"/>
      <c r="AG105" s="267"/>
      <c r="AH105" s="267"/>
      <c r="AI105" s="267"/>
      <c r="AJ105" s="267"/>
      <c r="AK105" s="267"/>
      <c r="AL105" s="267"/>
      <c r="AM105" s="267"/>
      <c r="AN105" s="267"/>
      <c r="AO105" s="267"/>
      <c r="AP105" s="267">
        <f t="shared" ref="AP105:BE105" si="136">AP5/$AP5-1</f>
        <v>0</v>
      </c>
      <c r="AQ105" s="1756">
        <f t="shared" si="136"/>
        <v>0.14440421729585329</v>
      </c>
      <c r="AR105" s="1756">
        <f t="shared" si="136"/>
        <v>0.30734765623350224</v>
      </c>
      <c r="AS105" s="1756">
        <f t="shared" si="136"/>
        <v>0.50919978742485794</v>
      </c>
      <c r="AT105" s="1756">
        <f t="shared" si="136"/>
        <v>0.63756198571877065</v>
      </c>
      <c r="AU105" s="1756">
        <f t="shared" si="136"/>
        <v>0.82382654739117389</v>
      </c>
      <c r="AV105" s="662">
        <f t="shared" si="136"/>
        <v>1.0420506356578114</v>
      </c>
      <c r="AW105" s="662">
        <f t="shared" si="136"/>
        <v>1.2967345822724372</v>
      </c>
      <c r="AX105" s="662">
        <f t="shared" si="136"/>
        <v>1.5113111292549211</v>
      </c>
      <c r="AY105" s="662">
        <f t="shared" si="136"/>
        <v>1.7991400177308696</v>
      </c>
      <c r="AZ105" s="662">
        <f t="shared" si="136"/>
        <v>2.0710687972580053</v>
      </c>
      <c r="BA105" s="662">
        <f t="shared" si="136"/>
        <v>2.3301407372562584</v>
      </c>
      <c r="BB105" s="1756">
        <f t="shared" si="136"/>
        <v>2.5110525970630668</v>
      </c>
      <c r="BC105" s="662">
        <f t="shared" si="136"/>
        <v>-1</v>
      </c>
      <c r="BD105" s="662">
        <f t="shared" si="136"/>
        <v>-1</v>
      </c>
      <c r="BE105" s="662">
        <f t="shared" si="136"/>
        <v>-1</v>
      </c>
      <c r="BF105" s="1590"/>
      <c r="BJ105" s="99"/>
    </row>
    <row r="106" spans="2:62" ht="17.100000000000001" customHeight="1">
      <c r="U106" s="915"/>
      <c r="V106" s="716" t="s">
        <v>329</v>
      </c>
      <c r="X106" s="915"/>
      <c r="Y106" s="714" t="s">
        <v>905</v>
      </c>
      <c r="Z106" s="264"/>
      <c r="AA106" s="268"/>
      <c r="AB106" s="268"/>
      <c r="AC106" s="268"/>
      <c r="AD106" s="268"/>
      <c r="AE106" s="268"/>
      <c r="AF106" s="268"/>
      <c r="AG106" s="268"/>
      <c r="AH106" s="268"/>
      <c r="AI106" s="268"/>
      <c r="AJ106" s="268"/>
      <c r="AK106" s="268"/>
      <c r="AL106" s="268"/>
      <c r="AM106" s="268"/>
      <c r="AN106" s="268"/>
      <c r="AO106" s="268"/>
      <c r="AP106" s="699">
        <f>IF(AP6="NO","－",AP6/$AP6-1)</f>
        <v>0</v>
      </c>
      <c r="AQ106" s="699">
        <f t="shared" ref="AQ106:BB106" si="137">IF(AQ6="NO","－",AQ6/$AP6-1)</f>
        <v>0.22282708278752605</v>
      </c>
      <c r="AR106" s="699">
        <f t="shared" si="137"/>
        <v>0.51740057735597778</v>
      </c>
      <c r="AS106" s="699">
        <f t="shared" si="137"/>
        <v>0.76720929379298641</v>
      </c>
      <c r="AT106" s="663">
        <f t="shared" si="137"/>
        <v>1.0277936880027116</v>
      </c>
      <c r="AU106" s="663">
        <f t="shared" si="137"/>
        <v>1.3076907711972661</v>
      </c>
      <c r="AV106" s="663">
        <f t="shared" si="137"/>
        <v>1.6070270308833314</v>
      </c>
      <c r="AW106" s="663">
        <f t="shared" si="137"/>
        <v>1.9691281524401631</v>
      </c>
      <c r="AX106" s="663">
        <f t="shared" si="137"/>
        <v>2.2682167758107505</v>
      </c>
      <c r="AY106" s="663">
        <f t="shared" si="137"/>
        <v>2.665651669516937</v>
      </c>
      <c r="AZ106" s="663">
        <f t="shared" si="137"/>
        <v>3.0416612709800699</v>
      </c>
      <c r="BA106" s="663">
        <f t="shared" si="137"/>
        <v>3.382967184688046</v>
      </c>
      <c r="BB106" s="663">
        <f t="shared" si="137"/>
        <v>3.6303416673025399</v>
      </c>
      <c r="BC106" s="663" t="str">
        <f t="shared" ref="BC106:BE109" si="138">IF(BC6="NO","-",BC6/$AP6-1)</f>
        <v>-</v>
      </c>
      <c r="BD106" s="663" t="str">
        <f t="shared" si="138"/>
        <v>-</v>
      </c>
      <c r="BE106" s="663" t="str">
        <f t="shared" si="138"/>
        <v>-</v>
      </c>
      <c r="BF106" s="1590"/>
      <c r="BH106" s="99"/>
    </row>
    <row r="107" spans="2:62" ht="17.100000000000001" customHeight="1">
      <c r="U107" s="915"/>
      <c r="V107" s="916" t="s">
        <v>1050</v>
      </c>
      <c r="X107" s="915"/>
      <c r="Y107" s="916" t="s">
        <v>871</v>
      </c>
      <c r="Z107" s="265"/>
      <c r="AA107" s="268"/>
      <c r="AB107" s="268"/>
      <c r="AC107" s="268"/>
      <c r="AD107" s="268"/>
      <c r="AE107" s="268"/>
      <c r="AF107" s="268"/>
      <c r="AG107" s="268"/>
      <c r="AH107" s="268"/>
      <c r="AI107" s="268"/>
      <c r="AJ107" s="268"/>
      <c r="AK107" s="268"/>
      <c r="AL107" s="268"/>
      <c r="AM107" s="268"/>
      <c r="AN107" s="268"/>
      <c r="AO107" s="268"/>
      <c r="AP107" s="699">
        <f>IF(AP7="NO","-",AP7/$AP7-1)</f>
        <v>0</v>
      </c>
      <c r="AQ107" s="699">
        <f>IF(AQ7="NO","－",AQ7/$AP7-1)</f>
        <v>0.27414569100647213</v>
      </c>
      <c r="AR107" s="699">
        <f t="shared" ref="AR107:BB107" si="139">IF(AR7="NO","－",AR7/$AP7-1)</f>
        <v>0.5244379262093477</v>
      </c>
      <c r="AS107" s="699">
        <f t="shared" si="139"/>
        <v>0.61022610954408485</v>
      </c>
      <c r="AT107" s="699">
        <f t="shared" si="139"/>
        <v>0.71540758299812524</v>
      </c>
      <c r="AU107" s="699">
        <f t="shared" si="139"/>
        <v>0.86549629111998261</v>
      </c>
      <c r="AV107" s="663">
        <f t="shared" si="139"/>
        <v>1.0516743774426982</v>
      </c>
      <c r="AW107" s="663">
        <f t="shared" si="139"/>
        <v>1.2195912854792841</v>
      </c>
      <c r="AX107" s="663">
        <f t="shared" si="139"/>
        <v>1.377967714412256</v>
      </c>
      <c r="AY107" s="663">
        <f t="shared" si="139"/>
        <v>1.5311956463957648</v>
      </c>
      <c r="AZ107" s="663">
        <f t="shared" si="139"/>
        <v>1.649432235717665</v>
      </c>
      <c r="BA107" s="663">
        <f t="shared" si="139"/>
        <v>1.8277632704041902</v>
      </c>
      <c r="BB107" s="663">
        <f t="shared" si="139"/>
        <v>1.9881989466475853</v>
      </c>
      <c r="BC107" s="663" t="str">
        <f t="shared" si="138"/>
        <v>-</v>
      </c>
      <c r="BD107" s="663" t="str">
        <f t="shared" si="138"/>
        <v>-</v>
      </c>
      <c r="BE107" s="663" t="str">
        <f t="shared" si="138"/>
        <v>-</v>
      </c>
      <c r="BF107" s="1590"/>
      <c r="BH107" s="99"/>
    </row>
    <row r="108" spans="2:62" ht="17.100000000000001" customHeight="1">
      <c r="U108" s="915"/>
      <c r="V108" s="714" t="s">
        <v>330</v>
      </c>
      <c r="X108" s="915"/>
      <c r="Y108" s="714" t="s">
        <v>872</v>
      </c>
      <c r="Z108" s="264"/>
      <c r="AA108" s="268"/>
      <c r="AB108" s="268"/>
      <c r="AC108" s="268"/>
      <c r="AD108" s="268"/>
      <c r="AE108" s="268"/>
      <c r="AF108" s="268"/>
      <c r="AG108" s="268"/>
      <c r="AH108" s="268"/>
      <c r="AI108" s="268"/>
      <c r="AJ108" s="268"/>
      <c r="AK108" s="268"/>
      <c r="AL108" s="268"/>
      <c r="AM108" s="268"/>
      <c r="AN108" s="268"/>
      <c r="AO108" s="268"/>
      <c r="AP108" s="699">
        <f t="shared" ref="AP108:AP114" si="140">IF(AP8="NO","－",AP8/$AP8-1)</f>
        <v>0</v>
      </c>
      <c r="AQ108" s="699">
        <f>IF(AQ8="NO","－",AQ8/$AP8-1)</f>
        <v>-0.33729169989299934</v>
      </c>
      <c r="AR108" s="699">
        <f t="shared" ref="AR108:BB108" si="141">IF(AR8="NO","－",AR8/$AP8-1)</f>
        <v>-0.47231207470706071</v>
      </c>
      <c r="AS108" s="699">
        <f t="shared" si="141"/>
        <v>-0.45090086954640174</v>
      </c>
      <c r="AT108" s="699">
        <f t="shared" si="141"/>
        <v>-0.50171622859338461</v>
      </c>
      <c r="AU108" s="699">
        <f t="shared" si="141"/>
        <v>-0.60682703122956361</v>
      </c>
      <c r="AV108" s="699">
        <f t="shared" si="141"/>
        <v>-0.62594369580709652</v>
      </c>
      <c r="AW108" s="699">
        <f t="shared" si="141"/>
        <v>-0.66908939945621837</v>
      </c>
      <c r="AX108" s="699">
        <f t="shared" si="141"/>
        <v>-0.71131839213632353</v>
      </c>
      <c r="AY108" s="699">
        <f t="shared" si="141"/>
        <v>-0.70302641504534336</v>
      </c>
      <c r="AZ108" s="699">
        <f t="shared" si="141"/>
        <v>-0.68141978234382339</v>
      </c>
      <c r="BA108" s="699">
        <f t="shared" si="141"/>
        <v>-0.65367917088169347</v>
      </c>
      <c r="BB108" s="699">
        <f t="shared" si="141"/>
        <v>-0.64591825567547889</v>
      </c>
      <c r="BC108" s="663" t="str">
        <f t="shared" si="138"/>
        <v>-</v>
      </c>
      <c r="BD108" s="663" t="str">
        <f t="shared" si="138"/>
        <v>-</v>
      </c>
      <c r="BE108" s="663" t="str">
        <f t="shared" si="138"/>
        <v>-</v>
      </c>
      <c r="BF108" s="1590"/>
      <c r="BH108" s="99"/>
      <c r="BI108" s="99"/>
    </row>
    <row r="109" spans="2:62" ht="17.100000000000001" customHeight="1">
      <c r="U109" s="915"/>
      <c r="V109" s="858" t="s">
        <v>332</v>
      </c>
      <c r="X109" s="915"/>
      <c r="Y109" s="714" t="s">
        <v>874</v>
      </c>
      <c r="Z109" s="264"/>
      <c r="AA109" s="268"/>
      <c r="AB109" s="268"/>
      <c r="AC109" s="268"/>
      <c r="AD109" s="268"/>
      <c r="AE109" s="268"/>
      <c r="AF109" s="268"/>
      <c r="AG109" s="268"/>
      <c r="AH109" s="268"/>
      <c r="AI109" s="268"/>
      <c r="AJ109" s="268"/>
      <c r="AK109" s="268"/>
      <c r="AL109" s="268"/>
      <c r="AM109" s="268"/>
      <c r="AN109" s="268"/>
      <c r="AO109" s="268"/>
      <c r="AP109" s="699">
        <f t="shared" si="140"/>
        <v>0</v>
      </c>
      <c r="AQ109" s="699">
        <f t="shared" ref="AQ109:BB109" si="142">IF(AQ9="NO","－",AQ9/$AP9-1)</f>
        <v>8.3703571816745148E-2</v>
      </c>
      <c r="AR109" s="699">
        <f t="shared" si="142"/>
        <v>0.17324236469473742</v>
      </c>
      <c r="AS109" s="699">
        <f t="shared" si="142"/>
        <v>4.5679711161578096E-2</v>
      </c>
      <c r="AT109" s="699">
        <f t="shared" si="142"/>
        <v>-0.331132751132033</v>
      </c>
      <c r="AU109" s="699">
        <f t="shared" si="142"/>
        <v>-0.2636386299946164</v>
      </c>
      <c r="AV109" s="699">
        <f t="shared" si="142"/>
        <v>-0.36514740317159933</v>
      </c>
      <c r="AW109" s="699">
        <f t="shared" si="142"/>
        <v>-0.45696159345216736</v>
      </c>
      <c r="AX109" s="699">
        <f t="shared" si="142"/>
        <v>-0.51226530229140188</v>
      </c>
      <c r="AY109" s="699">
        <f t="shared" si="142"/>
        <v>-0.49595454275169826</v>
      </c>
      <c r="AZ109" s="699">
        <f t="shared" si="142"/>
        <v>-0.49511702595701756</v>
      </c>
      <c r="BA109" s="699">
        <f t="shared" si="142"/>
        <v>-0.47613429430866949</v>
      </c>
      <c r="BB109" s="699">
        <f t="shared" si="142"/>
        <v>-0.45026661609427221</v>
      </c>
      <c r="BC109" s="663" t="str">
        <f t="shared" si="138"/>
        <v>-</v>
      </c>
      <c r="BD109" s="663" t="str">
        <f t="shared" si="138"/>
        <v>-</v>
      </c>
      <c r="BE109" s="663" t="str">
        <f t="shared" si="138"/>
        <v>-</v>
      </c>
      <c r="BF109" s="1590"/>
    </row>
    <row r="110" spans="2:62" ht="17.100000000000001" customHeight="1">
      <c r="U110" s="915"/>
      <c r="V110" s="1849" t="s">
        <v>1380</v>
      </c>
      <c r="X110" s="915"/>
      <c r="Y110" s="916" t="s">
        <v>875</v>
      </c>
      <c r="Z110" s="264"/>
      <c r="AA110" s="270"/>
      <c r="AB110" s="270"/>
      <c r="AC110" s="270"/>
      <c r="AD110" s="270"/>
      <c r="AE110" s="270"/>
      <c r="AF110" s="270"/>
      <c r="AG110" s="270"/>
      <c r="AH110" s="270"/>
      <c r="AI110" s="270"/>
      <c r="AJ110" s="270"/>
      <c r="AK110" s="270"/>
      <c r="AL110" s="270"/>
      <c r="AM110" s="270"/>
      <c r="AN110" s="270"/>
      <c r="AO110" s="270"/>
      <c r="AP110" s="699">
        <f t="shared" si="140"/>
        <v>0</v>
      </c>
      <c r="AQ110" s="699">
        <f>IF(AQ10="NO","－",AQ10/$AP10-1)</f>
        <v>0.37962962962962954</v>
      </c>
      <c r="AR110" s="663">
        <f>IF(AR10="NO","－",AR10/$AP10-1)</f>
        <v>1.7222222222222223</v>
      </c>
      <c r="AS110" s="663">
        <f t="shared" ref="AS110:BB110" si="143">IF(AS10="NO","－",AS10/$AP10-1)</f>
        <v>2.9722222222222223</v>
      </c>
      <c r="AT110" s="663">
        <f t="shared" si="143"/>
        <v>5.7777777777777777</v>
      </c>
      <c r="AU110" s="663">
        <f t="shared" si="143"/>
        <v>9.4259259259259238</v>
      </c>
      <c r="AV110" s="663">
        <f t="shared" si="143"/>
        <v>13.907407407407408</v>
      </c>
      <c r="AW110" s="663">
        <f t="shared" si="143"/>
        <v>15.292813385462619</v>
      </c>
      <c r="AX110" s="663">
        <f t="shared" si="143"/>
        <v>17.82752499446125</v>
      </c>
      <c r="AY110" s="663">
        <f t="shared" si="143"/>
        <v>20.205570954696562</v>
      </c>
      <c r="AZ110" s="663">
        <f t="shared" si="143"/>
        <v>20.790811054575478</v>
      </c>
      <c r="BA110" s="663">
        <f t="shared" si="143"/>
        <v>21.476947512397349</v>
      </c>
      <c r="BB110" s="663">
        <f t="shared" si="143"/>
        <v>19.083514788065283</v>
      </c>
      <c r="BC110" s="663" t="e">
        <f>BC10/$AP10-1</f>
        <v>#VALUE!</v>
      </c>
      <c r="BD110" s="663" t="str">
        <f t="shared" ref="BD110:BE114" si="144">IF(BD10="NO","-",BD10/$AP10-1)</f>
        <v>-</v>
      </c>
      <c r="BE110" s="663" t="str">
        <f t="shared" si="144"/>
        <v>-</v>
      </c>
      <c r="BF110" s="1590"/>
      <c r="BH110" s="99"/>
      <c r="BI110" s="99"/>
    </row>
    <row r="111" spans="2:62" ht="17.100000000000001" customHeight="1">
      <c r="U111" s="915"/>
      <c r="V111" s="714" t="s">
        <v>331</v>
      </c>
      <c r="X111" s="915"/>
      <c r="Y111" s="714" t="s">
        <v>873</v>
      </c>
      <c r="Z111" s="264"/>
      <c r="AA111" s="268"/>
      <c r="AB111" s="268"/>
      <c r="AC111" s="268"/>
      <c r="AD111" s="268"/>
      <c r="AE111" s="268"/>
      <c r="AF111" s="268"/>
      <c r="AG111" s="268"/>
      <c r="AH111" s="268"/>
      <c r="AI111" s="268"/>
      <c r="AJ111" s="268"/>
      <c r="AK111" s="268"/>
      <c r="AL111" s="268"/>
      <c r="AM111" s="268"/>
      <c r="AN111" s="268"/>
      <c r="AO111" s="268"/>
      <c r="AP111" s="699">
        <f t="shared" si="140"/>
        <v>0</v>
      </c>
      <c r="AQ111" s="699">
        <f>IF(AQ11="NO","－",AQ11/$AP11-1)</f>
        <v>-0.18428139465367932</v>
      </c>
      <c r="AR111" s="699">
        <f>IF(AR11="NO","－",AR11/$AP11-1)</f>
        <v>-0.20616286200958067</v>
      </c>
      <c r="AS111" s="699">
        <f t="shared" ref="AS111:BB111" si="145">IF(AS11="NO","－",AS11/$AP11-1)</f>
        <v>-0.31798333750024821</v>
      </c>
      <c r="AT111" s="699">
        <f t="shared" si="145"/>
        <v>-0.479808331034278</v>
      </c>
      <c r="AU111" s="699">
        <f t="shared" si="145"/>
        <v>-0.71501973987518852</v>
      </c>
      <c r="AV111" s="699">
        <f t="shared" si="145"/>
        <v>-0.66319770652610954</v>
      </c>
      <c r="AW111" s="699">
        <f t="shared" si="145"/>
        <v>-0.73190016311595296</v>
      </c>
      <c r="AX111" s="699">
        <f t="shared" si="145"/>
        <v>-0.70812988156391654</v>
      </c>
      <c r="AY111" s="699">
        <f t="shared" si="145"/>
        <v>-0.77620130782307839</v>
      </c>
      <c r="AZ111" s="699">
        <f t="shared" si="145"/>
        <v>-0.81533693141577668</v>
      </c>
      <c r="BA111" s="699">
        <f t="shared" si="145"/>
        <v>-0.66918869657783531</v>
      </c>
      <c r="BB111" s="699">
        <f t="shared" si="145"/>
        <v>-0.78869567120748707</v>
      </c>
      <c r="BC111" s="663" t="str">
        <f>IF(BC11="NO","-",BC11/$AP11-1)</f>
        <v>-</v>
      </c>
      <c r="BD111" s="663" t="str">
        <f t="shared" si="144"/>
        <v>-</v>
      </c>
      <c r="BE111" s="663" t="str">
        <f t="shared" si="144"/>
        <v>-</v>
      </c>
      <c r="BF111" s="1590"/>
      <c r="BH111" s="99"/>
    </row>
    <row r="112" spans="2:62" ht="17.100000000000001" customHeight="1">
      <c r="U112" s="915"/>
      <c r="V112" s="714" t="s">
        <v>333</v>
      </c>
      <c r="X112" s="915"/>
      <c r="Y112" s="714" t="s">
        <v>895</v>
      </c>
      <c r="Z112" s="258"/>
      <c r="AA112" s="268"/>
      <c r="AB112" s="268"/>
      <c r="AC112" s="268"/>
      <c r="AD112" s="268"/>
      <c r="AE112" s="268"/>
      <c r="AF112" s="268"/>
      <c r="AG112" s="268"/>
      <c r="AH112" s="268"/>
      <c r="AI112" s="268"/>
      <c r="AJ112" s="268"/>
      <c r="AK112" s="268"/>
      <c r="AL112" s="268"/>
      <c r="AM112" s="268"/>
      <c r="AN112" s="268"/>
      <c r="AO112" s="268"/>
      <c r="AP112" s="699">
        <f t="shared" si="140"/>
        <v>0</v>
      </c>
      <c r="AQ112" s="699">
        <f t="shared" ref="AQ112:BB112" si="146">IF(AQ12="NO","－",AQ12/$AP12-1)</f>
        <v>0.41792929292929282</v>
      </c>
      <c r="AR112" s="699">
        <f t="shared" si="146"/>
        <v>-0.53030303030303039</v>
      </c>
      <c r="AS112" s="699">
        <f t="shared" si="146"/>
        <v>1.2626262626262541E-2</v>
      </c>
      <c r="AT112" s="699">
        <f t="shared" si="146"/>
        <v>-0.91414141414141414</v>
      </c>
      <c r="AU112" s="699">
        <f t="shared" si="146"/>
        <v>-0.90909090909090906</v>
      </c>
      <c r="AV112" s="699">
        <f t="shared" si="146"/>
        <v>-0.97222222222222221</v>
      </c>
      <c r="AW112" s="699">
        <f t="shared" si="146"/>
        <v>-0.96969696969696972</v>
      </c>
      <c r="AX112" s="699">
        <f t="shared" si="146"/>
        <v>-0.97222222222222221</v>
      </c>
      <c r="AY112" s="699">
        <f t="shared" si="146"/>
        <v>-0.95959595959595956</v>
      </c>
      <c r="AZ112" s="699">
        <f t="shared" si="146"/>
        <v>-0.9494949494949495</v>
      </c>
      <c r="BA112" s="699">
        <f t="shared" si="146"/>
        <v>-0.95959595959595956</v>
      </c>
      <c r="BB112" s="699">
        <f t="shared" si="146"/>
        <v>-0.93434343434343436</v>
      </c>
      <c r="BC112" s="663" t="str">
        <f>IF(BC12="NO","-",BC12/$AP12-1)</f>
        <v>-</v>
      </c>
      <c r="BD112" s="663" t="str">
        <f t="shared" si="144"/>
        <v>-</v>
      </c>
      <c r="BE112" s="663" t="str">
        <f t="shared" si="144"/>
        <v>-</v>
      </c>
      <c r="BF112" s="1590"/>
      <c r="BJ112" s="99"/>
    </row>
    <row r="113" spans="21:61" ht="17.100000000000001" customHeight="1">
      <c r="U113" s="915"/>
      <c r="V113" s="858" t="s">
        <v>334</v>
      </c>
      <c r="X113" s="915"/>
      <c r="Y113" s="714" t="s">
        <v>877</v>
      </c>
      <c r="Z113" s="264"/>
      <c r="AA113" s="268"/>
      <c r="AB113" s="268"/>
      <c r="AC113" s="268"/>
      <c r="AD113" s="268"/>
      <c r="AE113" s="268"/>
      <c r="AF113" s="268"/>
      <c r="AG113" s="268"/>
      <c r="AH113" s="268"/>
      <c r="AI113" s="268"/>
      <c r="AJ113" s="268"/>
      <c r="AK113" s="268"/>
      <c r="AL113" s="268"/>
      <c r="AM113" s="268"/>
      <c r="AN113" s="268"/>
      <c r="AO113" s="268"/>
      <c r="AP113" s="699">
        <f t="shared" si="140"/>
        <v>0</v>
      </c>
      <c r="AQ113" s="699">
        <f t="shared" ref="AQ113:BB113" si="147">IF(AQ13="NO","－",AQ13/$AP13-1)</f>
        <v>1.6604056018197921E-2</v>
      </c>
      <c r="AR113" s="699">
        <f t="shared" si="147"/>
        <v>5.1428151000491695E-2</v>
      </c>
      <c r="AS113" s="699">
        <f t="shared" si="147"/>
        <v>6.9239776008125586E-2</v>
      </c>
      <c r="AT113" s="699">
        <f t="shared" si="147"/>
        <v>0.10146764114986406</v>
      </c>
      <c r="AU113" s="699">
        <f t="shared" si="147"/>
        <v>0.13006780154667785</v>
      </c>
      <c r="AV113" s="699">
        <f t="shared" si="147"/>
        <v>0.14671291575467094</v>
      </c>
      <c r="AW113" s="699">
        <f t="shared" si="147"/>
        <v>0.17553413903466497</v>
      </c>
      <c r="AX113" s="699">
        <f t="shared" si="147"/>
        <v>0.199493082040755</v>
      </c>
      <c r="AY113" s="699">
        <f t="shared" si="147"/>
        <v>0.23417002559636235</v>
      </c>
      <c r="AZ113" s="699">
        <f>IF(AZ13="NO","－",AZ13/$AP13-1)</f>
        <v>0.27785733207296093</v>
      </c>
      <c r="BA113" s="699">
        <f t="shared" si="147"/>
        <v>0.29639788423907243</v>
      </c>
      <c r="BB113" s="699">
        <f t="shared" si="147"/>
        <v>0.32510764079298493</v>
      </c>
      <c r="BC113" s="663" t="str">
        <f>IF(BC13="NO","-",BC13/$AP13-1)</f>
        <v>-</v>
      </c>
      <c r="BD113" s="663" t="str">
        <f t="shared" si="144"/>
        <v>-</v>
      </c>
      <c r="BE113" s="663" t="str">
        <f t="shared" si="144"/>
        <v>-</v>
      </c>
      <c r="BF113" s="1590"/>
      <c r="BH113" s="99"/>
      <c r="BI113" s="99"/>
    </row>
    <row r="114" spans="21:61" ht="17.100000000000001" customHeight="1">
      <c r="U114" s="915"/>
      <c r="V114" s="714" t="s">
        <v>335</v>
      </c>
      <c r="X114" s="915"/>
      <c r="Y114" s="714" t="s">
        <v>879</v>
      </c>
      <c r="Z114" s="264"/>
      <c r="AA114" s="268"/>
      <c r="AB114" s="268"/>
      <c r="AC114" s="268"/>
      <c r="AD114" s="268"/>
      <c r="AE114" s="268"/>
      <c r="AF114" s="268"/>
      <c r="AG114" s="268"/>
      <c r="AH114" s="268"/>
      <c r="AI114" s="268"/>
      <c r="AJ114" s="268"/>
      <c r="AK114" s="268"/>
      <c r="AL114" s="268"/>
      <c r="AM114" s="268"/>
      <c r="AN114" s="268"/>
      <c r="AO114" s="268"/>
      <c r="AP114" s="699">
        <f t="shared" si="140"/>
        <v>0</v>
      </c>
      <c r="AQ114" s="699">
        <f t="shared" ref="AQ114:BB114" si="148">IF(AQ14="NO","－",AQ14/$AP14-1)</f>
        <v>-4.9975401404355968E-2</v>
      </c>
      <c r="AR114" s="699">
        <f t="shared" si="148"/>
        <v>2.8098752180329978E-2</v>
      </c>
      <c r="AS114" s="699">
        <f t="shared" si="148"/>
        <v>-4.8503763179989057E-2</v>
      </c>
      <c r="AT114" s="699">
        <f t="shared" si="148"/>
        <v>-0.22832229747741828</v>
      </c>
      <c r="AU114" s="699">
        <f t="shared" si="148"/>
        <v>1.4356634912115807E-2</v>
      </c>
      <c r="AV114" s="699">
        <f t="shared" si="148"/>
        <v>0.10021915112482671</v>
      </c>
      <c r="AW114" s="699">
        <f t="shared" si="148"/>
        <v>-0.1979694977414016</v>
      </c>
      <c r="AX114" s="699">
        <f t="shared" si="148"/>
        <v>-0.20495549890424425</v>
      </c>
      <c r="AY114" s="699">
        <f t="shared" si="148"/>
        <v>-0.24126302607451144</v>
      </c>
      <c r="AZ114" s="699">
        <f t="shared" si="148"/>
        <v>-0.35128050091685659</v>
      </c>
      <c r="BA114" s="699">
        <f t="shared" si="148"/>
        <v>-0.35051120354219778</v>
      </c>
      <c r="BB114" s="699">
        <f t="shared" si="148"/>
        <v>-0.35917903305156751</v>
      </c>
      <c r="BC114" s="663" t="str">
        <f>IF(BC14="NO","-",BC14/$AP14-1)</f>
        <v>-</v>
      </c>
      <c r="BD114" s="663" t="str">
        <f t="shared" si="144"/>
        <v>-</v>
      </c>
      <c r="BE114" s="663" t="str">
        <f t="shared" si="144"/>
        <v>-</v>
      </c>
      <c r="BF114" s="1590"/>
      <c r="BH114" s="99"/>
    </row>
    <row r="115" spans="21:61" ht="17.100000000000001" customHeight="1">
      <c r="U115" s="915"/>
      <c r="V115" s="1573" t="s">
        <v>1294</v>
      </c>
      <c r="X115" s="915"/>
      <c r="Y115" s="714" t="s">
        <v>880</v>
      </c>
      <c r="Z115" s="264"/>
      <c r="AA115" s="268"/>
      <c r="AB115" s="268"/>
      <c r="AC115" s="268"/>
      <c r="AD115" s="268"/>
      <c r="AE115" s="268"/>
      <c r="AF115" s="268"/>
      <c r="AG115" s="268"/>
      <c r="AH115" s="268"/>
      <c r="AI115" s="268"/>
      <c r="AJ115" s="268"/>
      <c r="AK115" s="268"/>
      <c r="AL115" s="268"/>
      <c r="AM115" s="268"/>
      <c r="AN115" s="268"/>
      <c r="AO115" s="268"/>
      <c r="AP115" s="356"/>
      <c r="AQ115" s="356"/>
      <c r="AR115" s="356"/>
      <c r="AS115" s="356"/>
      <c r="AT115" s="356"/>
      <c r="AU115" s="356"/>
      <c r="AV115" s="356"/>
      <c r="AW115" s="356"/>
      <c r="AX115" s="356"/>
      <c r="AY115" s="356"/>
      <c r="AZ115" s="356"/>
      <c r="BA115" s="356"/>
      <c r="BB115" s="356"/>
      <c r="BC115" s="356"/>
      <c r="BD115" s="356"/>
      <c r="BE115" s="356"/>
      <c r="BF115" s="1595"/>
      <c r="BH115" s="99"/>
    </row>
    <row r="116" spans="21:61" ht="17.100000000000001" customHeight="1">
      <c r="U116" s="917" t="s">
        <v>20</v>
      </c>
      <c r="V116" s="918"/>
      <c r="X116" s="917" t="s">
        <v>20</v>
      </c>
      <c r="Y116" s="918"/>
      <c r="Z116" s="260"/>
      <c r="AA116" s="253"/>
      <c r="AB116" s="253"/>
      <c r="AC116" s="253"/>
      <c r="AD116" s="253"/>
      <c r="AE116" s="253"/>
      <c r="AF116" s="253"/>
      <c r="AG116" s="253"/>
      <c r="AH116" s="253"/>
      <c r="AI116" s="253"/>
      <c r="AJ116" s="253"/>
      <c r="AK116" s="253"/>
      <c r="AL116" s="253"/>
      <c r="AM116" s="253"/>
      <c r="AN116" s="253"/>
      <c r="AO116" s="253"/>
      <c r="AP116" s="1762">
        <f t="shared" ref="AP116:BE116" si="149">AP16/$AP16-1</f>
        <v>0</v>
      </c>
      <c r="AQ116" s="1762">
        <f t="shared" si="149"/>
        <v>4.3535750591793931E-2</v>
      </c>
      <c r="AR116" s="1762">
        <f t="shared" si="149"/>
        <v>-8.1928941445474912E-2</v>
      </c>
      <c r="AS116" s="1762">
        <f t="shared" si="149"/>
        <v>-0.33397071046054794</v>
      </c>
      <c r="AT116" s="1762">
        <f t="shared" si="149"/>
        <v>-0.53070774507051333</v>
      </c>
      <c r="AU116" s="1762">
        <f t="shared" si="149"/>
        <v>-0.50720510170699018</v>
      </c>
      <c r="AV116" s="1762">
        <f t="shared" si="149"/>
        <v>-0.56450268515797997</v>
      </c>
      <c r="AW116" s="1762">
        <f t="shared" si="149"/>
        <v>-0.60150896742643623</v>
      </c>
      <c r="AX116" s="1762">
        <f t="shared" si="149"/>
        <v>-0.61963057555415579</v>
      </c>
      <c r="AY116" s="1762">
        <f t="shared" si="149"/>
        <v>-0.61019503315666745</v>
      </c>
      <c r="AZ116" s="1762">
        <f t="shared" si="149"/>
        <v>-0.61637831692469325</v>
      </c>
      <c r="BA116" s="1762">
        <f t="shared" si="149"/>
        <v>-0.60858266235826586</v>
      </c>
      <c r="BB116" s="1762">
        <f t="shared" si="149"/>
        <v>-0.59271676236711213</v>
      </c>
      <c r="BC116" s="664">
        <f t="shared" si="149"/>
        <v>-1</v>
      </c>
      <c r="BD116" s="664">
        <f t="shared" si="149"/>
        <v>-1</v>
      </c>
      <c r="BE116" s="664">
        <f t="shared" si="149"/>
        <v>-1</v>
      </c>
      <c r="BF116" s="1590"/>
      <c r="BH116" s="99"/>
      <c r="BI116" s="99"/>
    </row>
    <row r="117" spans="21:61" ht="17.100000000000001" customHeight="1">
      <c r="U117" s="919"/>
      <c r="V117" s="714" t="s">
        <v>336</v>
      </c>
      <c r="X117" s="920"/>
      <c r="Y117" s="714" t="s">
        <v>874</v>
      </c>
      <c r="Z117" s="259"/>
      <c r="AA117" s="269"/>
      <c r="AB117" s="269"/>
      <c r="AC117" s="269"/>
      <c r="AD117" s="269"/>
      <c r="AE117" s="269"/>
      <c r="AF117" s="269"/>
      <c r="AG117" s="269"/>
      <c r="AH117" s="269"/>
      <c r="AI117" s="269"/>
      <c r="AJ117" s="269"/>
      <c r="AK117" s="269"/>
      <c r="AL117" s="269"/>
      <c r="AM117" s="269"/>
      <c r="AN117" s="269"/>
      <c r="AO117" s="269"/>
      <c r="AP117" s="699">
        <f t="shared" ref="AP117:AR118" si="150">IF(AP17="NO","－",AP17/$AP17-1)</f>
        <v>0</v>
      </c>
      <c r="AQ117" s="699">
        <f t="shared" si="150"/>
        <v>7.4153995101153614E-2</v>
      </c>
      <c r="AR117" s="699">
        <f t="shared" si="150"/>
        <v>-3.5094930925998691E-2</v>
      </c>
      <c r="AS117" s="699">
        <f t="shared" ref="AS117:BB117" si="151">IF(AS17="NO","－",AS17/$AP17-1)</f>
        <v>-0.27322325256598334</v>
      </c>
      <c r="AT117" s="699">
        <f t="shared" si="151"/>
        <v>-0.54091713651237416</v>
      </c>
      <c r="AU117" s="699">
        <f t="shared" si="151"/>
        <v>-0.51800644647093808</v>
      </c>
      <c r="AV117" s="699">
        <f t="shared" si="151"/>
        <v>-0.59440986626747228</v>
      </c>
      <c r="AW117" s="699">
        <f t="shared" si="151"/>
        <v>-0.64646670481337254</v>
      </c>
      <c r="AX117" s="699">
        <f t="shared" si="151"/>
        <v>-0.66136398594967194</v>
      </c>
      <c r="AY117" s="699">
        <f t="shared" si="151"/>
        <v>-0.64805881024811862</v>
      </c>
      <c r="AZ117" s="699">
        <f t="shared" si="151"/>
        <v>-0.65559791402005008</v>
      </c>
      <c r="BA117" s="699">
        <f t="shared" si="151"/>
        <v>-0.62533130993694996</v>
      </c>
      <c r="BB117" s="699">
        <f t="shared" si="151"/>
        <v>-0.59797458660677139</v>
      </c>
      <c r="BC117" s="663" t="str">
        <f t="shared" ref="BC117:BE122" si="152">IF(BC17="NO","-",BC17/$AP17-1)</f>
        <v>-</v>
      </c>
      <c r="BD117" s="663" t="str">
        <f t="shared" si="152"/>
        <v>-</v>
      </c>
      <c r="BE117" s="663" t="str">
        <f t="shared" si="152"/>
        <v>-</v>
      </c>
      <c r="BF117" s="1590"/>
    </row>
    <row r="118" spans="21:61" ht="17.100000000000001" customHeight="1">
      <c r="U118" s="920"/>
      <c r="V118" s="716" t="s">
        <v>337</v>
      </c>
      <c r="X118" s="920"/>
      <c r="Y118" s="714" t="s">
        <v>882</v>
      </c>
      <c r="Z118" s="259"/>
      <c r="AA118" s="269"/>
      <c r="AB118" s="269"/>
      <c r="AC118" s="269"/>
      <c r="AD118" s="269"/>
      <c r="AE118" s="269"/>
      <c r="AF118" s="269"/>
      <c r="AG118" s="269"/>
      <c r="AH118" s="269"/>
      <c r="AI118" s="269"/>
      <c r="AJ118" s="269"/>
      <c r="AK118" s="269"/>
      <c r="AL118" s="269"/>
      <c r="AM118" s="269"/>
      <c r="AN118" s="269"/>
      <c r="AO118" s="269"/>
      <c r="AP118" s="699">
        <f t="shared" si="150"/>
        <v>0</v>
      </c>
      <c r="AQ118" s="1766">
        <f t="shared" si="150"/>
        <v>-7.7852861943586982E-3</v>
      </c>
      <c r="AR118" s="699">
        <f t="shared" si="150"/>
        <v>-0.15540609586926202</v>
      </c>
      <c r="AS118" s="699">
        <f t="shared" ref="AS118:BB118" si="153">IF(AS18="NO","－",AS18/$AP18-1)</f>
        <v>-0.41442360205604234</v>
      </c>
      <c r="AT118" s="699">
        <f t="shared" si="153"/>
        <v>-0.49533132839038785</v>
      </c>
      <c r="AU118" s="699">
        <f t="shared" si="153"/>
        <v>-0.38865056181259483</v>
      </c>
      <c r="AV118" s="699">
        <f t="shared" si="153"/>
        <v>-0.42962308732781895</v>
      </c>
      <c r="AW118" s="699">
        <f t="shared" si="153"/>
        <v>-0.43755325355657182</v>
      </c>
      <c r="AX118" s="699">
        <f t="shared" si="153"/>
        <v>-0.46068290505710152</v>
      </c>
      <c r="AY118" s="699">
        <f t="shared" si="153"/>
        <v>-0.45407443319980734</v>
      </c>
      <c r="AZ118" s="699">
        <f t="shared" si="153"/>
        <v>-0.46101332864996625</v>
      </c>
      <c r="BA118" s="699">
        <f t="shared" si="153"/>
        <v>-0.47951704606899037</v>
      </c>
      <c r="BB118" s="699">
        <f t="shared" si="153"/>
        <v>-0.47279622887923922</v>
      </c>
      <c r="BC118" s="663" t="str">
        <f t="shared" si="152"/>
        <v>-</v>
      </c>
      <c r="BD118" s="663" t="str">
        <f t="shared" si="152"/>
        <v>-</v>
      </c>
      <c r="BE118" s="663" t="str">
        <f t="shared" si="152"/>
        <v>-</v>
      </c>
      <c r="BF118" s="1590"/>
    </row>
    <row r="119" spans="21:61" ht="17.100000000000001" customHeight="1">
      <c r="U119" s="920"/>
      <c r="V119" s="714" t="s">
        <v>335</v>
      </c>
      <c r="X119" s="920"/>
      <c r="Y119" s="714" t="s">
        <v>909</v>
      </c>
      <c r="Z119" s="265"/>
      <c r="AA119" s="269"/>
      <c r="AB119" s="269"/>
      <c r="AC119" s="269"/>
      <c r="AD119" s="269"/>
      <c r="AE119" s="269"/>
      <c r="AF119" s="269"/>
      <c r="AG119" s="269"/>
      <c r="AH119" s="269"/>
      <c r="AI119" s="269"/>
      <c r="AJ119" s="269"/>
      <c r="AK119" s="269"/>
      <c r="AL119" s="269"/>
      <c r="AM119" s="269"/>
      <c r="AN119" s="269"/>
      <c r="AO119" s="269"/>
      <c r="AP119" s="699">
        <f t="shared" ref="AP119:AQ121" si="154">IF(AP19="NO","－",AP19/$AP19-1)</f>
        <v>0</v>
      </c>
      <c r="AQ119" s="699">
        <f t="shared" si="154"/>
        <v>3.6661783535852921E-2</v>
      </c>
      <c r="AR119" s="699">
        <f t="shared" ref="AR119:BB119" si="155">IF(AR19="NO","－",AR19/$AP19-1)</f>
        <v>-0.29653274903300264</v>
      </c>
      <c r="AS119" s="699">
        <f t="shared" si="155"/>
        <v>-0.45076091158542697</v>
      </c>
      <c r="AT119" s="699">
        <f t="shared" si="155"/>
        <v>-0.74134849562296257</v>
      </c>
      <c r="AU119" s="699">
        <f t="shared" si="155"/>
        <v>-0.69413031834139938</v>
      </c>
      <c r="AV119" s="699">
        <f t="shared" si="155"/>
        <v>-0.61108696000905338</v>
      </c>
      <c r="AW119" s="699">
        <f t="shared" si="155"/>
        <v>-0.55129009055066391</v>
      </c>
      <c r="AX119" s="699">
        <f t="shared" si="155"/>
        <v>-0.5025209777346088</v>
      </c>
      <c r="AY119" s="699">
        <f t="shared" si="155"/>
        <v>-0.4097292010059369</v>
      </c>
      <c r="AZ119" s="699">
        <f t="shared" si="155"/>
        <v>-0.43129425665746413</v>
      </c>
      <c r="BA119" s="699">
        <f t="shared" si="155"/>
        <v>-0.53158202367384833</v>
      </c>
      <c r="BB119" s="699">
        <f t="shared" si="155"/>
        <v>-0.44643072047373011</v>
      </c>
      <c r="BC119" s="663" t="str">
        <f t="shared" si="152"/>
        <v>-</v>
      </c>
      <c r="BD119" s="663" t="str">
        <f t="shared" si="152"/>
        <v>-</v>
      </c>
      <c r="BE119" s="663" t="str">
        <f t="shared" si="152"/>
        <v>-</v>
      </c>
      <c r="BF119" s="1590"/>
    </row>
    <row r="120" spans="21:61" ht="17.100000000000001" customHeight="1">
      <c r="U120" s="920"/>
      <c r="V120" s="714" t="s">
        <v>338</v>
      </c>
      <c r="X120" s="920"/>
      <c r="Y120" s="714" t="s">
        <v>883</v>
      </c>
      <c r="Z120" s="259"/>
      <c r="AA120" s="269"/>
      <c r="AB120" s="269"/>
      <c r="AC120" s="269"/>
      <c r="AD120" s="269"/>
      <c r="AE120" s="269"/>
      <c r="AF120" s="269"/>
      <c r="AG120" s="269"/>
      <c r="AH120" s="269"/>
      <c r="AI120" s="269"/>
      <c r="AJ120" s="269"/>
      <c r="AK120" s="269"/>
      <c r="AL120" s="269"/>
      <c r="AM120" s="269"/>
      <c r="AN120" s="269"/>
      <c r="AO120" s="269"/>
      <c r="AP120" s="699">
        <f t="shared" si="154"/>
        <v>0</v>
      </c>
      <c r="AQ120" s="699">
        <f t="shared" si="154"/>
        <v>4.8711922098564564E-2</v>
      </c>
      <c r="AR120" s="699">
        <f t="shared" ref="AR120:BB120" si="156">IF(AR20="NO","－",AR20/$AP20-1)</f>
        <v>-6.1265206415163642E-2</v>
      </c>
      <c r="AS120" s="699">
        <f t="shared" si="156"/>
        <v>-0.37635607252375314</v>
      </c>
      <c r="AT120" s="699">
        <f t="shared" si="156"/>
        <v>-0.55920111243834081</v>
      </c>
      <c r="AU120" s="699">
        <f t="shared" si="156"/>
        <v>-0.76127934253125851</v>
      </c>
      <c r="AV120" s="699">
        <f t="shared" si="156"/>
        <v>-0.80160427139420931</v>
      </c>
      <c r="AW120" s="699">
        <f t="shared" si="156"/>
        <v>-0.85813143801106473</v>
      </c>
      <c r="AX120" s="699">
        <f t="shared" si="156"/>
        <v>-0.89352362153648335</v>
      </c>
      <c r="AY120" s="699">
        <f t="shared" si="156"/>
        <v>-0.89681596237544403</v>
      </c>
      <c r="AZ120" s="699">
        <f t="shared" si="156"/>
        <v>-0.88988532544299093</v>
      </c>
      <c r="BA120" s="699">
        <f t="shared" si="156"/>
        <v>-0.90668337376020591</v>
      </c>
      <c r="BB120" s="699">
        <f t="shared" si="156"/>
        <v>-0.92536928246873495</v>
      </c>
      <c r="BC120" s="663" t="str">
        <f t="shared" si="152"/>
        <v>-</v>
      </c>
      <c r="BD120" s="663" t="str">
        <f t="shared" si="152"/>
        <v>-</v>
      </c>
      <c r="BE120" s="663" t="str">
        <f t="shared" si="152"/>
        <v>-</v>
      </c>
      <c r="BF120" s="1590"/>
    </row>
    <row r="121" spans="21:61" ht="17.100000000000001" customHeight="1">
      <c r="U121" s="919"/>
      <c r="V121" s="921" t="s">
        <v>339</v>
      </c>
      <c r="X121" s="920"/>
      <c r="Y121" s="714" t="s">
        <v>885</v>
      </c>
      <c r="Z121" s="264"/>
      <c r="AA121" s="366"/>
      <c r="AB121" s="366"/>
      <c r="AC121" s="366"/>
      <c r="AD121" s="366"/>
      <c r="AE121" s="366"/>
      <c r="AF121" s="366"/>
      <c r="AG121" s="366"/>
      <c r="AH121" s="366"/>
      <c r="AI121" s="366"/>
      <c r="AJ121" s="366"/>
      <c r="AK121" s="366"/>
      <c r="AL121" s="366"/>
      <c r="AM121" s="366"/>
      <c r="AN121" s="366"/>
      <c r="AO121" s="366"/>
      <c r="AP121" s="305">
        <f t="shared" si="154"/>
        <v>0</v>
      </c>
      <c r="AQ121" s="1776">
        <f t="shared" si="154"/>
        <v>1.1938409771783638</v>
      </c>
      <c r="AR121" s="1776">
        <f t="shared" ref="AR121:BB121" si="157">IF(AR21="NO","－",AR21/$AP21-1)</f>
        <v>3.8029143363178246</v>
      </c>
      <c r="AS121" s="1776">
        <f t="shared" si="157"/>
        <v>7.0165804814694877</v>
      </c>
      <c r="AT121" s="1776">
        <f t="shared" si="157"/>
        <v>9.8404131928914236</v>
      </c>
      <c r="AU121" s="1776">
        <f t="shared" si="157"/>
        <v>14.016783913842271</v>
      </c>
      <c r="AV121" s="1776">
        <f t="shared" si="157"/>
        <v>19.546514387850952</v>
      </c>
      <c r="AW121" s="1776" t="str">
        <f t="shared" si="157"/>
        <v>－</v>
      </c>
      <c r="AX121" s="1776">
        <f>IF(AX21="NO","－",AX21/$AP21-1)</f>
        <v>34.868340482718402</v>
      </c>
      <c r="AY121" s="1776">
        <f t="shared" si="157"/>
        <v>30.161078747728258</v>
      </c>
      <c r="AZ121" s="1776">
        <f t="shared" si="157"/>
        <v>26.087445114724982</v>
      </c>
      <c r="BA121" s="1776">
        <f t="shared" si="157"/>
        <v>71.031659479900796</v>
      </c>
      <c r="BB121" s="1776">
        <f t="shared" si="157"/>
        <v>66.602184219399646</v>
      </c>
      <c r="BC121" s="663" t="str">
        <f t="shared" si="152"/>
        <v>-</v>
      </c>
      <c r="BD121" s="663" t="str">
        <f t="shared" si="152"/>
        <v>-</v>
      </c>
      <c r="BE121" s="663" t="str">
        <f t="shared" si="152"/>
        <v>-</v>
      </c>
      <c r="BF121" s="1590"/>
    </row>
    <row r="122" spans="21:61" ht="17.100000000000001" customHeight="1">
      <c r="U122" s="922"/>
      <c r="V122" s="714" t="s">
        <v>340</v>
      </c>
      <c r="X122" s="1424"/>
      <c r="Y122" s="714" t="s">
        <v>886</v>
      </c>
      <c r="Z122" s="259"/>
      <c r="AA122" s="269"/>
      <c r="AB122" s="269"/>
      <c r="AC122" s="269"/>
      <c r="AD122" s="269"/>
      <c r="AE122" s="269"/>
      <c r="AF122" s="269"/>
      <c r="AG122" s="269"/>
      <c r="AH122" s="269"/>
      <c r="AI122" s="269"/>
      <c r="AJ122" s="269"/>
      <c r="AK122" s="269"/>
      <c r="AL122" s="269"/>
      <c r="AM122" s="269"/>
      <c r="AN122" s="269"/>
      <c r="AO122" s="269"/>
      <c r="AP122" s="699">
        <f>IF(AP22="NO","－",AP22/$AP22-1)</f>
        <v>0</v>
      </c>
      <c r="AQ122" s="1766">
        <f>IF(AQ22="NO","－",AQ22/$AP22-1)</f>
        <v>2.6002619241936031E-3</v>
      </c>
      <c r="AR122" s="1766">
        <f>IF(AR22="NO","－",AR22/$AP22-1)</f>
        <v>-6.2721086009565052E-3</v>
      </c>
      <c r="AS122" s="1766">
        <f t="shared" ref="AS122:BB122" si="158">IF(AS22="NO","－",AS22/$AP22-1)</f>
        <v>-7.7754790871881196E-3</v>
      </c>
      <c r="AT122" s="699">
        <f t="shared" si="158"/>
        <v>-0.25445277839606628</v>
      </c>
      <c r="AU122" s="699">
        <f t="shared" si="158"/>
        <v>-0.29792598292987404</v>
      </c>
      <c r="AV122" s="699">
        <f t="shared" si="158"/>
        <v>-0.29936135972053768</v>
      </c>
      <c r="AW122" s="699">
        <f t="shared" si="158"/>
        <v>-0.39020933230036059</v>
      </c>
      <c r="AX122" s="699">
        <f t="shared" si="158"/>
        <v>-0.55912993315009007</v>
      </c>
      <c r="AY122" s="213">
        <f t="shared" si="158"/>
        <v>-0.91212488159059424</v>
      </c>
      <c r="AZ122" s="213" t="str">
        <f t="shared" si="158"/>
        <v>－</v>
      </c>
      <c r="BA122" s="213" t="str">
        <f t="shared" si="158"/>
        <v>－</v>
      </c>
      <c r="BB122" s="213" t="str">
        <f t="shared" si="158"/>
        <v>－</v>
      </c>
      <c r="BC122" s="663" t="str">
        <f t="shared" si="152"/>
        <v>-</v>
      </c>
      <c r="BD122" s="663" t="str">
        <f t="shared" si="152"/>
        <v>-</v>
      </c>
      <c r="BE122" s="663" t="str">
        <f t="shared" si="152"/>
        <v>-</v>
      </c>
      <c r="BF122" s="1590"/>
    </row>
    <row r="123" spans="21:61" ht="17.100000000000001" customHeight="1">
      <c r="U123" s="923" t="s">
        <v>1055</v>
      </c>
      <c r="V123" s="924"/>
      <c r="X123" s="923" t="s">
        <v>1055</v>
      </c>
      <c r="Y123" s="924"/>
      <c r="Z123" s="657"/>
      <c r="AA123" s="658"/>
      <c r="AB123" s="658"/>
      <c r="AC123" s="658"/>
      <c r="AD123" s="658"/>
      <c r="AE123" s="658"/>
      <c r="AF123" s="658"/>
      <c r="AG123" s="658"/>
      <c r="AH123" s="658"/>
      <c r="AI123" s="658"/>
      <c r="AJ123" s="658"/>
      <c r="AK123" s="658"/>
      <c r="AL123" s="658"/>
      <c r="AM123" s="658"/>
      <c r="AN123" s="658"/>
      <c r="AO123" s="658"/>
      <c r="AP123" s="1767">
        <f t="shared" ref="AP123:BE123" si="159">AP23/$AP23-1</f>
        <v>0</v>
      </c>
      <c r="AQ123" s="1767">
        <f t="shared" si="159"/>
        <v>3.4810148218546999E-2</v>
      </c>
      <c r="AR123" s="1767">
        <f t="shared" si="159"/>
        <v>-6.3240530351367896E-2</v>
      </c>
      <c r="AS123" s="1767">
        <f t="shared" si="159"/>
        <v>-0.17333001799973091</v>
      </c>
      <c r="AT123" s="1767">
        <f t="shared" si="159"/>
        <v>-0.51580638831159886</v>
      </c>
      <c r="AU123" s="1767">
        <f t="shared" si="159"/>
        <v>-0.52031098955790833</v>
      </c>
      <c r="AV123" s="1767">
        <f t="shared" si="159"/>
        <v>-0.55518704301239929</v>
      </c>
      <c r="AW123" s="1767">
        <f t="shared" si="159"/>
        <v>-0.55777944878903707</v>
      </c>
      <c r="AX123" s="1767">
        <f t="shared" si="159"/>
        <v>-0.58404702507090545</v>
      </c>
      <c r="AY123" s="1767">
        <f t="shared" si="159"/>
        <v>-0.59131911205620924</v>
      </c>
      <c r="AZ123" s="1767">
        <f t="shared" si="159"/>
        <v>-0.57397388132431149</v>
      </c>
      <c r="BA123" s="1767">
        <f t="shared" si="159"/>
        <v>-0.55720730700081067</v>
      </c>
      <c r="BB123" s="1767">
        <f t="shared" si="159"/>
        <v>-0.57745009547935822</v>
      </c>
      <c r="BC123" s="665">
        <f t="shared" si="159"/>
        <v>-1</v>
      </c>
      <c r="BD123" s="665">
        <f t="shared" si="159"/>
        <v>-1</v>
      </c>
      <c r="BE123" s="665">
        <f t="shared" si="159"/>
        <v>-1</v>
      </c>
      <c r="BF123" s="1590"/>
    </row>
    <row r="124" spans="21:61" ht="17.100000000000001" customHeight="1">
      <c r="U124" s="925"/>
      <c r="V124" s="714" t="s">
        <v>341</v>
      </c>
      <c r="X124" s="923"/>
      <c r="Y124" s="714" t="s">
        <v>887</v>
      </c>
      <c r="Z124" s="264"/>
      <c r="AA124" s="270"/>
      <c r="AB124" s="270"/>
      <c r="AC124" s="270"/>
      <c r="AD124" s="270"/>
      <c r="AE124" s="270"/>
      <c r="AF124" s="270"/>
      <c r="AG124" s="270"/>
      <c r="AH124" s="270"/>
      <c r="AI124" s="270"/>
      <c r="AJ124" s="270"/>
      <c r="AK124" s="270"/>
      <c r="AL124" s="270"/>
      <c r="AM124" s="270"/>
      <c r="AN124" s="270"/>
      <c r="AO124" s="270"/>
      <c r="AP124" s="699">
        <f t="shared" ref="AP124:AR129" si="160">IF(AP24="NO","－",AP24/$AP24-1)</f>
        <v>0</v>
      </c>
      <c r="AQ124" s="699">
        <f t="shared" si="160"/>
        <v>1.6715090367854568E-2</v>
      </c>
      <c r="AR124" s="1766">
        <f t="shared" si="160"/>
        <v>8.2994279884713862E-3</v>
      </c>
      <c r="AS124" s="1766">
        <f t="shared" ref="AS124:BB124" si="161">IF(AS24="NO","－",AS24/$AP24-1)</f>
        <v>6.7147542942547211E-3</v>
      </c>
      <c r="AT124" s="1766">
        <f t="shared" si="161"/>
        <v>-3.1345769308760429E-3</v>
      </c>
      <c r="AU124" s="699">
        <f t="shared" si="161"/>
        <v>-4.8795186579633332E-2</v>
      </c>
      <c r="AV124" s="699">
        <f t="shared" si="161"/>
        <v>-4.0740208364936192E-2</v>
      </c>
      <c r="AW124" s="699">
        <f t="shared" si="161"/>
        <v>-1.475938782498043E-2</v>
      </c>
      <c r="AX124" s="699">
        <f t="shared" si="161"/>
        <v>-1.3801673721893226E-2</v>
      </c>
      <c r="AY124" s="699">
        <f t="shared" si="161"/>
        <v>-1.5862083308013308E-2</v>
      </c>
      <c r="AZ124" s="699">
        <f t="shared" si="161"/>
        <v>2.2616904682952743E-2</v>
      </c>
      <c r="BA124" s="1766">
        <f t="shared" si="161"/>
        <v>1.0444116131593795E-3</v>
      </c>
      <c r="BB124" s="1766">
        <f t="shared" si="161"/>
        <v>-1.9363067133474354E-3</v>
      </c>
      <c r="BC124" s="663" t="str">
        <f t="shared" ref="BC124:BE124" si="162">IF(BC24="NO","-",BC24/$AP24-1)</f>
        <v>-</v>
      </c>
      <c r="BD124" s="663" t="str">
        <f t="shared" si="162"/>
        <v>-</v>
      </c>
      <c r="BE124" s="663" t="str">
        <f t="shared" si="162"/>
        <v>-</v>
      </c>
      <c r="BF124" s="1590"/>
    </row>
    <row r="125" spans="21:61" ht="17.100000000000001" customHeight="1">
      <c r="U125" s="925"/>
      <c r="V125" s="716" t="s">
        <v>342</v>
      </c>
      <c r="X125" s="923"/>
      <c r="Y125" s="714" t="s">
        <v>910</v>
      </c>
      <c r="Z125" s="259"/>
      <c r="AA125" s="269"/>
      <c r="AB125" s="269"/>
      <c r="AC125" s="269"/>
      <c r="AD125" s="269"/>
      <c r="AE125" s="269"/>
      <c r="AF125" s="269"/>
      <c r="AG125" s="269"/>
      <c r="AH125" s="269"/>
      <c r="AI125" s="269"/>
      <c r="AJ125" s="269"/>
      <c r="AK125" s="269"/>
      <c r="AL125" s="269"/>
      <c r="AM125" s="269"/>
      <c r="AN125" s="269"/>
      <c r="AO125" s="269"/>
      <c r="AP125" s="699">
        <f t="shared" si="160"/>
        <v>0</v>
      </c>
      <c r="AQ125" s="699">
        <f t="shared" si="160"/>
        <v>7.5074113475554149E-2</v>
      </c>
      <c r="AR125" s="699">
        <f t="shared" si="160"/>
        <v>-2.1641691707034116E-2</v>
      </c>
      <c r="AS125" s="699">
        <f t="shared" ref="AS125:BB125" si="163">IF(AS25="NO","－",AS25/$AP25-1)</f>
        <v>-7.928524380814217E-2</v>
      </c>
      <c r="AT125" s="699">
        <f t="shared" si="163"/>
        <v>-0.20932721404396026</v>
      </c>
      <c r="AU125" s="699">
        <f t="shared" si="163"/>
        <v>-0.30819114329383046</v>
      </c>
      <c r="AV125" s="699">
        <f t="shared" si="163"/>
        <v>-0.21439715913369728</v>
      </c>
      <c r="AW125" s="699">
        <f t="shared" si="163"/>
        <v>-0.20070830739140655</v>
      </c>
      <c r="AX125" s="699">
        <f t="shared" si="163"/>
        <v>-0.28537639039001439</v>
      </c>
      <c r="AY125" s="699">
        <f t="shared" si="163"/>
        <v>-0.33100589619764709</v>
      </c>
      <c r="AZ125" s="699">
        <f t="shared" si="163"/>
        <v>-0.3216771972325303</v>
      </c>
      <c r="BA125" s="699">
        <f t="shared" si="163"/>
        <v>-0.27133264249144295</v>
      </c>
      <c r="BB125" s="699">
        <f t="shared" si="163"/>
        <v>-0.31072611583869947</v>
      </c>
      <c r="BC125" s="663" t="str">
        <f t="shared" ref="BC125:BE125" si="164">IF(BC25="NO","-",BC25/$AP25-1)</f>
        <v>-</v>
      </c>
      <c r="BD125" s="663" t="str">
        <f t="shared" si="164"/>
        <v>-</v>
      </c>
      <c r="BE125" s="663" t="str">
        <f t="shared" si="164"/>
        <v>-</v>
      </c>
      <c r="BF125" s="1590"/>
    </row>
    <row r="126" spans="21:61" ht="17.100000000000001" customHeight="1">
      <c r="U126" s="925"/>
      <c r="V126" s="1774" t="s">
        <v>1294</v>
      </c>
      <c r="X126" s="923"/>
      <c r="Y126" s="714" t="s">
        <v>911</v>
      </c>
      <c r="Z126" s="259"/>
      <c r="AA126" s="269"/>
      <c r="AB126" s="269"/>
      <c r="AC126" s="269"/>
      <c r="AD126" s="269"/>
      <c r="AE126" s="269"/>
      <c r="AF126" s="269"/>
      <c r="AG126" s="269"/>
      <c r="AH126" s="269"/>
      <c r="AI126" s="269"/>
      <c r="AJ126" s="269"/>
      <c r="AK126" s="269"/>
      <c r="AL126" s="269"/>
      <c r="AM126" s="269"/>
      <c r="AN126" s="269"/>
      <c r="AO126" s="269"/>
      <c r="AP126" s="699">
        <f t="shared" si="160"/>
        <v>0</v>
      </c>
      <c r="AQ126" s="699">
        <f t="shared" si="160"/>
        <v>-5.7224894604820942E-2</v>
      </c>
      <c r="AR126" s="699">
        <f t="shared" si="160"/>
        <v>-5.8730107983074431E-2</v>
      </c>
      <c r="AS126" s="699">
        <f t="shared" ref="AS126:BB126" si="165">IF(AS26="NO","－",AS26/$AP26-1)</f>
        <v>-0.43621895929443333</v>
      </c>
      <c r="AT126" s="699">
        <f t="shared" si="165"/>
        <v>-0.79348679827634916</v>
      </c>
      <c r="AU126" s="699">
        <f t="shared" si="165"/>
        <v>-0.7339490422194207</v>
      </c>
      <c r="AV126" s="699">
        <f t="shared" si="165"/>
        <v>-0.83478943862107935</v>
      </c>
      <c r="AW126" s="699">
        <f t="shared" si="165"/>
        <v>-0.83478943862107935</v>
      </c>
      <c r="AX126" s="699">
        <f t="shared" si="165"/>
        <v>-0.8554407587934445</v>
      </c>
      <c r="AY126" s="699">
        <f t="shared" si="165"/>
        <v>-0.83478943862107935</v>
      </c>
      <c r="AZ126" s="699">
        <f t="shared" si="165"/>
        <v>-0.79348679827634916</v>
      </c>
      <c r="BA126" s="699">
        <f t="shared" si="165"/>
        <v>-0.71501178162136192</v>
      </c>
      <c r="BB126" s="699">
        <f t="shared" si="165"/>
        <v>-0.77696574213845704</v>
      </c>
      <c r="BC126" s="663" t="str">
        <f t="shared" ref="BC126:BE126" si="166">IF(BC26="NO","-",BC26/$AP26-1)</f>
        <v>-</v>
      </c>
      <c r="BD126" s="663" t="str">
        <f t="shared" si="166"/>
        <v>-</v>
      </c>
      <c r="BE126" s="663" t="str">
        <f t="shared" si="166"/>
        <v>-</v>
      </c>
      <c r="BF126" s="1590"/>
    </row>
    <row r="127" spans="21:61" ht="17.100000000000001" customHeight="1">
      <c r="U127" s="925"/>
      <c r="V127" s="858" t="s">
        <v>332</v>
      </c>
      <c r="X127" s="923"/>
      <c r="Y127" s="714" t="s">
        <v>874</v>
      </c>
      <c r="Z127" s="259"/>
      <c r="AA127" s="269"/>
      <c r="AB127" s="269"/>
      <c r="AC127" s="269"/>
      <c r="AD127" s="269"/>
      <c r="AE127" s="269"/>
      <c r="AF127" s="269"/>
      <c r="AG127" s="269"/>
      <c r="AH127" s="269"/>
      <c r="AI127" s="269"/>
      <c r="AJ127" s="269"/>
      <c r="AK127" s="269"/>
      <c r="AL127" s="269"/>
      <c r="AM127" s="269"/>
      <c r="AN127" s="269"/>
      <c r="AO127" s="269"/>
      <c r="AP127" s="699">
        <f t="shared" si="160"/>
        <v>0</v>
      </c>
      <c r="AQ127" s="699">
        <f t="shared" si="160"/>
        <v>-0.14226886379615145</v>
      </c>
      <c r="AR127" s="699">
        <f t="shared" si="160"/>
        <v>-0.20289204909198622</v>
      </c>
      <c r="AS127" s="699">
        <f t="shared" ref="AS127:BB127" si="167">IF(AS27="NO","－",AS27/$AP27-1)</f>
        <v>-0.39168157816411198</v>
      </c>
      <c r="AT127" s="699">
        <f t="shared" si="167"/>
        <v>-0.60955176935752886</v>
      </c>
      <c r="AU127" s="699">
        <f t="shared" si="167"/>
        <v>-0.58388910182232712</v>
      </c>
      <c r="AV127" s="699">
        <f t="shared" si="167"/>
        <v>-0.63625516622608536</v>
      </c>
      <c r="AW127" s="699">
        <f t="shared" si="167"/>
        <v>-0.66023111610870622</v>
      </c>
      <c r="AX127" s="699">
        <f t="shared" si="167"/>
        <v>-0.66408389676637203</v>
      </c>
      <c r="AY127" s="699">
        <f t="shared" si="167"/>
        <v>-0.67650353567093546</v>
      </c>
      <c r="AZ127" s="699">
        <f t="shared" si="167"/>
        <v>-0.65944163219257579</v>
      </c>
      <c r="BA127" s="699">
        <f t="shared" si="167"/>
        <v>-0.64430943402270979</v>
      </c>
      <c r="BB127" s="699">
        <f t="shared" si="167"/>
        <v>-0.62987053030259754</v>
      </c>
      <c r="BC127" s="663" t="str">
        <f t="shared" ref="BC127:BE127" si="168">IF(BC27="NO","-",BC27/$AP27-1)</f>
        <v>-</v>
      </c>
      <c r="BD127" s="663" t="str">
        <f t="shared" si="168"/>
        <v>-</v>
      </c>
      <c r="BE127" s="663" t="str">
        <f t="shared" si="168"/>
        <v>-</v>
      </c>
      <c r="BF127" s="1590"/>
    </row>
    <row r="128" spans="21:61" ht="17.100000000000001" customHeight="1">
      <c r="U128" s="925"/>
      <c r="V128" s="714" t="s">
        <v>335</v>
      </c>
      <c r="X128" s="925"/>
      <c r="Y128" s="714" t="s">
        <v>878</v>
      </c>
      <c r="Z128" s="265"/>
      <c r="AA128" s="269"/>
      <c r="AB128" s="269"/>
      <c r="AC128" s="269"/>
      <c r="AD128" s="269"/>
      <c r="AE128" s="269"/>
      <c r="AF128" s="269"/>
      <c r="AG128" s="269"/>
      <c r="AH128" s="269"/>
      <c r="AI128" s="269"/>
      <c r="AJ128" s="269"/>
      <c r="AK128" s="269"/>
      <c r="AL128" s="269"/>
      <c r="AM128" s="269"/>
      <c r="AN128" s="269"/>
      <c r="AO128" s="269"/>
      <c r="AP128" s="699">
        <f t="shared" si="160"/>
        <v>0</v>
      </c>
      <c r="AQ128" s="699">
        <f t="shared" si="160"/>
        <v>-0.19574967479899819</v>
      </c>
      <c r="AR128" s="699">
        <f t="shared" si="160"/>
        <v>-0.48647154102030066</v>
      </c>
      <c r="AS128" s="699">
        <f t="shared" ref="AS128:BB128" si="169">IF(AS28="NO","－",AS28/$AP28-1)</f>
        <v>-0.58423518171818034</v>
      </c>
      <c r="AT128" s="699">
        <f t="shared" si="169"/>
        <v>-0.71986414753223138</v>
      </c>
      <c r="AU128" s="699">
        <f t="shared" si="169"/>
        <v>-0.6222392510690119</v>
      </c>
      <c r="AV128" s="699">
        <f t="shared" si="169"/>
        <v>-0.72192761164081198</v>
      </c>
      <c r="AW128" s="699">
        <f t="shared" si="169"/>
        <v>-0.75827897748502004</v>
      </c>
      <c r="AX128" s="699">
        <f t="shared" si="169"/>
        <v>-0.76137494291684549</v>
      </c>
      <c r="AY128" s="699">
        <f t="shared" si="169"/>
        <v>-0.73155268486869729</v>
      </c>
      <c r="AZ128" s="699">
        <f t="shared" si="169"/>
        <v>-0.73129407511451217</v>
      </c>
      <c r="BA128" s="699">
        <f t="shared" si="169"/>
        <v>-0.77998559977485349</v>
      </c>
      <c r="BB128" s="699">
        <f t="shared" si="169"/>
        <v>-0.77146429535170136</v>
      </c>
      <c r="BC128" s="663" t="str">
        <f t="shared" ref="BC128:BE128" si="170">IF(BC28="NO","-",BC28/$AP28-1)</f>
        <v>-</v>
      </c>
      <c r="BD128" s="663" t="str">
        <f t="shared" si="170"/>
        <v>-</v>
      </c>
      <c r="BE128" s="663" t="str">
        <f t="shared" si="170"/>
        <v>-</v>
      </c>
      <c r="BF128" s="1590"/>
    </row>
    <row r="129" spans="2:62" ht="17.100000000000001" customHeight="1">
      <c r="U129" s="926"/>
      <c r="V129" s="714" t="s">
        <v>343</v>
      </c>
      <c r="X129" s="926"/>
      <c r="Y129" s="714" t="s">
        <v>1056</v>
      </c>
      <c r="Z129" s="259"/>
      <c r="AA129" s="269"/>
      <c r="AB129" s="269"/>
      <c r="AC129" s="269"/>
      <c r="AD129" s="269"/>
      <c r="AE129" s="269"/>
      <c r="AF129" s="269"/>
      <c r="AG129" s="269"/>
      <c r="AH129" s="269"/>
      <c r="AI129" s="269"/>
      <c r="AJ129" s="269"/>
      <c r="AK129" s="269"/>
      <c r="AL129" s="269"/>
      <c r="AM129" s="269"/>
      <c r="AN129" s="269"/>
      <c r="AO129" s="269"/>
      <c r="AP129" s="699">
        <f t="shared" si="160"/>
        <v>0</v>
      </c>
      <c r="AQ129" s="699">
        <f t="shared" si="160"/>
        <v>0.40122549019607878</v>
      </c>
      <c r="AR129" s="699">
        <f t="shared" si="160"/>
        <v>0.22941176470588243</v>
      </c>
      <c r="AS129" s="699">
        <f t="shared" ref="AS129:BB129" si="171">IF(AS29="NO","－",AS29/$AP29-1)</f>
        <v>0.32107843137254921</v>
      </c>
      <c r="AT129" s="699">
        <f t="shared" si="171"/>
        <v>-0.75</v>
      </c>
      <c r="AU129" s="699">
        <f t="shared" si="171"/>
        <v>-0.79656862745098034</v>
      </c>
      <c r="AV129" s="699">
        <f t="shared" si="171"/>
        <v>-0.85784313725490191</v>
      </c>
      <c r="AW129" s="699">
        <f t="shared" si="171"/>
        <v>-0.86764705882352944</v>
      </c>
      <c r="AX129" s="699">
        <f t="shared" si="171"/>
        <v>-0.90024509803921571</v>
      </c>
      <c r="AY129" s="699">
        <f t="shared" si="171"/>
        <v>-0.93382352941176472</v>
      </c>
      <c r="AZ129" s="699">
        <f t="shared" si="171"/>
        <v>-0.94362745098039214</v>
      </c>
      <c r="BA129" s="699">
        <f t="shared" si="171"/>
        <v>-0.94578431488252157</v>
      </c>
      <c r="BB129" s="699">
        <f t="shared" si="171"/>
        <v>-0.95625000081810296</v>
      </c>
      <c r="BC129" s="663" t="str">
        <f t="shared" ref="BC129:BE129" si="172">IF(BC29="NO","-",BC29/$AP29-1)</f>
        <v>-</v>
      </c>
      <c r="BD129" s="663" t="str">
        <f t="shared" si="172"/>
        <v>-</v>
      </c>
      <c r="BE129" s="663" t="str">
        <f t="shared" si="172"/>
        <v>-</v>
      </c>
      <c r="BF129" s="1590"/>
    </row>
    <row r="130" spans="2:62" ht="17.100000000000001" customHeight="1">
      <c r="U130" s="818" t="s">
        <v>1057</v>
      </c>
      <c r="V130" s="927"/>
      <c r="X130" s="818" t="s">
        <v>1057</v>
      </c>
      <c r="Y130" s="927"/>
      <c r="Z130" s="654"/>
      <c r="AA130" s="656"/>
      <c r="AB130" s="656"/>
      <c r="AC130" s="656"/>
      <c r="AD130" s="656"/>
      <c r="AE130" s="656"/>
      <c r="AF130" s="656"/>
      <c r="AG130" s="656"/>
      <c r="AH130" s="656"/>
      <c r="AI130" s="656"/>
      <c r="AJ130" s="656"/>
      <c r="AK130" s="656"/>
      <c r="AL130" s="656"/>
      <c r="AM130" s="656"/>
      <c r="AN130" s="656"/>
      <c r="AO130" s="656"/>
      <c r="AP130" s="655">
        <f t="shared" ref="AP130:BE130" si="173">AP30/$AP30-1</f>
        <v>0</v>
      </c>
      <c r="AQ130" s="1763">
        <f t="shared" si="173"/>
        <v>-4.7860599852782681E-2</v>
      </c>
      <c r="AR130" s="1763">
        <f t="shared" si="173"/>
        <v>7.8168529141559695E-2</v>
      </c>
      <c r="AS130" s="1768">
        <f t="shared" si="173"/>
        <v>6.3101241351533055E-3</v>
      </c>
      <c r="AT130" s="1763">
        <f t="shared" si="173"/>
        <v>-7.9902902925055974E-2</v>
      </c>
      <c r="AU130" s="1763">
        <f t="shared" si="173"/>
        <v>4.6195776949533363E-2</v>
      </c>
      <c r="AV130" s="1763">
        <f t="shared" si="173"/>
        <v>0.22328972439760575</v>
      </c>
      <c r="AW130" s="1763">
        <f t="shared" si="173"/>
        <v>2.724611105323671E-2</v>
      </c>
      <c r="AX130" s="1763">
        <f t="shared" si="173"/>
        <v>9.8851290009758452E-2</v>
      </c>
      <c r="AY130" s="1763">
        <f t="shared" si="173"/>
        <v>-0.23705434360720512</v>
      </c>
      <c r="AZ130" s="1763">
        <f t="shared" si="173"/>
        <v>-0.61200609469852618</v>
      </c>
      <c r="BA130" s="1763">
        <f t="shared" si="173"/>
        <v>-0.56892535061429195</v>
      </c>
      <c r="BB130" s="1763">
        <f t="shared" si="173"/>
        <v>-0.69439478923548714</v>
      </c>
      <c r="BC130" s="666">
        <f t="shared" si="173"/>
        <v>-1</v>
      </c>
      <c r="BD130" s="666">
        <f t="shared" si="173"/>
        <v>-1</v>
      </c>
      <c r="BE130" s="666">
        <f t="shared" si="173"/>
        <v>-1</v>
      </c>
      <c r="BF130" s="1590"/>
    </row>
    <row r="131" spans="2:62" ht="17.100000000000001" customHeight="1">
      <c r="U131" s="818"/>
      <c r="V131" s="858" t="s">
        <v>344</v>
      </c>
      <c r="X131" s="818"/>
      <c r="Y131" s="858" t="s">
        <v>1058</v>
      </c>
      <c r="Z131" s="264"/>
      <c r="AA131" s="270"/>
      <c r="AB131" s="270"/>
      <c r="AC131" s="270"/>
      <c r="AD131" s="270"/>
      <c r="AE131" s="270"/>
      <c r="AF131" s="270"/>
      <c r="AG131" s="270"/>
      <c r="AH131" s="270"/>
      <c r="AI131" s="270"/>
      <c r="AJ131" s="270"/>
      <c r="AK131" s="270"/>
      <c r="AL131" s="270"/>
      <c r="AM131" s="270"/>
      <c r="AN131" s="270"/>
      <c r="AO131" s="270"/>
      <c r="AP131" s="699">
        <f>IF(AP31="NO","－",AP31/$AP31-1)</f>
        <v>0</v>
      </c>
      <c r="AQ131" s="699">
        <f t="shared" ref="AQ131:BB131" si="174">IF(AQ31="NO","－",AQ31/$AP31-1)</f>
        <v>-9.4313453536754133E-2</v>
      </c>
      <c r="AR131" s="699">
        <f t="shared" si="174"/>
        <v>-9.7087378640777766E-3</v>
      </c>
      <c r="AS131" s="699">
        <f t="shared" si="174"/>
        <v>-1.386962552011084E-2</v>
      </c>
      <c r="AT131" s="699">
        <f t="shared" si="174"/>
        <v>-7.3509015256587817E-2</v>
      </c>
      <c r="AU131" s="699">
        <f t="shared" si="174"/>
        <v>6.6574202496532564E-2</v>
      </c>
      <c r="AV131" s="699">
        <f t="shared" si="174"/>
        <v>0.29126213592233019</v>
      </c>
      <c r="AW131" s="699">
        <f t="shared" si="174"/>
        <v>5.9639389736476867E-2</v>
      </c>
      <c r="AX131" s="699">
        <f t="shared" si="174"/>
        <v>0.1983356449375866</v>
      </c>
      <c r="AY131" s="699">
        <f t="shared" si="174"/>
        <v>-0.22211650485436885</v>
      </c>
      <c r="AZ131" s="699">
        <f t="shared" si="174"/>
        <v>-0.67406380027739243</v>
      </c>
      <c r="BA131" s="699">
        <f t="shared" si="174"/>
        <v>-0.6518723941543727</v>
      </c>
      <c r="BB131" s="699">
        <f t="shared" si="174"/>
        <v>-0.81123439316610679</v>
      </c>
      <c r="BC131" s="663" t="str">
        <f t="shared" ref="BC131:BE131" si="175">IF(BC31="NO","-",BC31/$AP31-1)</f>
        <v>-</v>
      </c>
      <c r="BD131" s="663" t="str">
        <f t="shared" si="175"/>
        <v>-</v>
      </c>
      <c r="BE131" s="663" t="str">
        <f t="shared" si="175"/>
        <v>-</v>
      </c>
      <c r="BF131" s="1590"/>
    </row>
    <row r="132" spans="2:62" ht="17.100000000000001" customHeight="1">
      <c r="U132" s="818"/>
      <c r="V132" s="858" t="s">
        <v>332</v>
      </c>
      <c r="X132" s="818"/>
      <c r="Y132" s="858" t="s">
        <v>874</v>
      </c>
      <c r="Z132" s="264"/>
      <c r="AA132" s="270"/>
      <c r="AB132" s="270"/>
      <c r="AC132" s="270"/>
      <c r="AD132" s="270"/>
      <c r="AE132" s="270"/>
      <c r="AF132" s="270"/>
      <c r="AG132" s="270"/>
      <c r="AH132" s="270"/>
      <c r="AI132" s="270"/>
      <c r="AJ132" s="270"/>
      <c r="AK132" s="270"/>
      <c r="AL132" s="270"/>
      <c r="AM132" s="270"/>
      <c r="AN132" s="270"/>
      <c r="AO132" s="270"/>
      <c r="AP132" s="699">
        <f>IF(AP32="NO","－",AP32/$AP32-1)</f>
        <v>0</v>
      </c>
      <c r="AQ132" s="699">
        <f t="shared" ref="AQ132:BB132" si="176">IF(AQ32="NO","－",AQ32/$AP32-1)</f>
        <v>0.19945856843650289</v>
      </c>
      <c r="AR132" s="699">
        <f t="shared" si="176"/>
        <v>0.52236892475606078</v>
      </c>
      <c r="AS132" s="699">
        <f t="shared" si="176"/>
        <v>0.41140309748538062</v>
      </c>
      <c r="AT132" s="699">
        <f t="shared" si="176"/>
        <v>0.13097747283901939</v>
      </c>
      <c r="AU132" s="699">
        <f t="shared" si="176"/>
        <v>0.184139003798796</v>
      </c>
      <c r="AV132" s="699">
        <f t="shared" si="176"/>
        <v>8.5592168820787906E-2</v>
      </c>
      <c r="AW132" s="699">
        <f t="shared" si="176"/>
        <v>9.9309630218295419E-2</v>
      </c>
      <c r="AX132" s="699">
        <f t="shared" si="176"/>
        <v>-0.31832646845279911</v>
      </c>
      <c r="AY132" s="699">
        <f t="shared" si="176"/>
        <v>-0.18026485684437044</v>
      </c>
      <c r="AZ132" s="699">
        <f t="shared" si="176"/>
        <v>-0.1017495518781184</v>
      </c>
      <c r="BA132" s="699">
        <f t="shared" si="176"/>
        <v>0.1370023535168392</v>
      </c>
      <c r="BB132" s="699">
        <f t="shared" si="176"/>
        <v>0.20306791449971939</v>
      </c>
      <c r="BC132" s="663" t="str">
        <f t="shared" ref="BC132:BE132" si="177">IF(BC32="NO","-",BC32/$AP32-1)</f>
        <v>-</v>
      </c>
      <c r="BD132" s="663" t="str">
        <f t="shared" si="177"/>
        <v>-</v>
      </c>
      <c r="BE132" s="663" t="str">
        <f t="shared" si="177"/>
        <v>-</v>
      </c>
      <c r="BF132" s="1590"/>
    </row>
    <row r="133" spans="2:62" ht="17.100000000000001" customHeight="1" thickBot="1">
      <c r="U133" s="818"/>
      <c r="V133" s="715" t="s">
        <v>335</v>
      </c>
      <c r="X133" s="818"/>
      <c r="Y133" s="715" t="s">
        <v>891</v>
      </c>
      <c r="Z133" s="266"/>
      <c r="AA133" s="271"/>
      <c r="AB133" s="271"/>
      <c r="AC133" s="271"/>
      <c r="AD133" s="271"/>
      <c r="AE133" s="271"/>
      <c r="AF133" s="271"/>
      <c r="AG133" s="271"/>
      <c r="AH133" s="271"/>
      <c r="AI133" s="271"/>
      <c r="AJ133" s="271"/>
      <c r="AK133" s="271"/>
      <c r="AL133" s="271"/>
      <c r="AM133" s="271"/>
      <c r="AN133" s="271"/>
      <c r="AO133" s="271"/>
      <c r="AP133" s="1764">
        <f>IF(AP33="NO","－",AP33/$AP33-1)</f>
        <v>0</v>
      </c>
      <c r="AQ133" s="1764">
        <f t="shared" ref="AQ133:BB133" si="178">IF(AQ33="NO","－",AQ33/$AP33-1)</f>
        <v>0.20399019801328855</v>
      </c>
      <c r="AR133" s="1764">
        <f t="shared" si="178"/>
        <v>0.60859526393940389</v>
      </c>
      <c r="AS133" s="1764">
        <f t="shared" si="178"/>
        <v>-0.56329750939893575</v>
      </c>
      <c r="AT133" s="1764">
        <f t="shared" si="178"/>
        <v>-0.67328958103377234</v>
      </c>
      <c r="AU133" s="1764">
        <f t="shared" si="178"/>
        <v>-0.62647248536280509</v>
      </c>
      <c r="AV133" s="1764">
        <f t="shared" si="178"/>
        <v>-0.65666781790671669</v>
      </c>
      <c r="AW133" s="1764">
        <f t="shared" si="178"/>
        <v>-0.70620173014933241</v>
      </c>
      <c r="AX133" s="1764">
        <f t="shared" si="178"/>
        <v>-0.69712259061903825</v>
      </c>
      <c r="AY133" s="1764">
        <f t="shared" si="178"/>
        <v>-0.62901779488191578</v>
      </c>
      <c r="AZ133" s="1764">
        <f t="shared" si="178"/>
        <v>-0.68584210249325694</v>
      </c>
      <c r="BA133" s="1764">
        <f t="shared" si="178"/>
        <v>-0.72216610749292809</v>
      </c>
      <c r="BB133" s="1764">
        <f t="shared" si="178"/>
        <v>-0.68917627129794101</v>
      </c>
      <c r="BC133" s="672" t="str">
        <f t="shared" ref="BC133:BE133" si="179">IF(BC33="NO","-",BC33/$AP33-1)</f>
        <v>-</v>
      </c>
      <c r="BD133" s="672" t="str">
        <f t="shared" si="179"/>
        <v>-</v>
      </c>
      <c r="BE133" s="672" t="str">
        <f t="shared" si="179"/>
        <v>-</v>
      </c>
      <c r="BF133" s="1590"/>
    </row>
    <row r="134" spans="2:62" ht="17.100000000000001" customHeight="1" thickTop="1">
      <c r="B134" s="1" t="s">
        <v>21</v>
      </c>
      <c r="U134" s="460" t="s">
        <v>64</v>
      </c>
      <c r="V134" s="929"/>
      <c r="X134" s="460" t="s">
        <v>912</v>
      </c>
      <c r="Y134" s="929"/>
      <c r="Z134" s="263"/>
      <c r="AA134" s="117"/>
      <c r="AB134" s="117"/>
      <c r="AC134" s="117"/>
      <c r="AD134" s="117"/>
      <c r="AE134" s="117"/>
      <c r="AF134" s="117"/>
      <c r="AG134" s="117"/>
      <c r="AH134" s="117"/>
      <c r="AI134" s="117"/>
      <c r="AJ134" s="117"/>
      <c r="AK134" s="117"/>
      <c r="AL134" s="117"/>
      <c r="AM134" s="117"/>
      <c r="AN134" s="117"/>
      <c r="AO134" s="117"/>
      <c r="AP134" s="355">
        <f t="shared" ref="AP134:BE134" si="180">AP34/$AP34-1</f>
        <v>0</v>
      </c>
      <c r="AQ134" s="1765">
        <f t="shared" si="180"/>
        <v>8.3307197927817489E-2</v>
      </c>
      <c r="AR134" s="1765">
        <f t="shared" si="180"/>
        <v>0.10805215250062994</v>
      </c>
      <c r="AS134" s="1765">
        <f t="shared" si="180"/>
        <v>9.8922759986832309E-2</v>
      </c>
      <c r="AT134" s="1765">
        <f t="shared" si="180"/>
        <v>3.0436510557576568E-2</v>
      </c>
      <c r="AU134" s="1765">
        <f t="shared" si="180"/>
        <v>0.12877150458868059</v>
      </c>
      <c r="AV134" s="1765">
        <f t="shared" si="180"/>
        <v>0.21398139286019302</v>
      </c>
      <c r="AW134" s="1765">
        <f t="shared" si="180"/>
        <v>0.30832219575758968</v>
      </c>
      <c r="AX134" s="1765">
        <f t="shared" si="180"/>
        <v>0.39995634364902433</v>
      </c>
      <c r="AY134" s="1765">
        <f t="shared" si="180"/>
        <v>0.51558879261986967</v>
      </c>
      <c r="AZ134" s="1765">
        <f t="shared" si="180"/>
        <v>0.62151812510043114</v>
      </c>
      <c r="BA134" s="1765">
        <f t="shared" si="180"/>
        <v>0.74780034966833786</v>
      </c>
      <c r="BB134" s="1765">
        <f t="shared" si="180"/>
        <v>0.82522556901091004</v>
      </c>
      <c r="BC134" s="667">
        <f t="shared" si="180"/>
        <v>-1</v>
      </c>
      <c r="BD134" s="667">
        <f t="shared" si="180"/>
        <v>-1</v>
      </c>
      <c r="BE134" s="667">
        <f t="shared" si="180"/>
        <v>-1</v>
      </c>
      <c r="BF134" s="1590"/>
      <c r="BH134" s="99"/>
      <c r="BI134" s="99"/>
      <c r="BJ134" s="99"/>
    </row>
    <row r="135" spans="2:62" s="203" customFormat="1" ht="17.100000000000001" customHeight="1">
      <c r="U135" s="255"/>
      <c r="V135" s="255"/>
      <c r="X135" s="255"/>
      <c r="Y135" s="255"/>
      <c r="Z135" s="256"/>
      <c r="AA135" s="256"/>
      <c r="AB135" s="256"/>
      <c r="AC135" s="256"/>
      <c r="AD135" s="256"/>
      <c r="AE135" s="256"/>
      <c r="AF135" s="256"/>
      <c r="AG135" s="256"/>
      <c r="AH135" s="256"/>
      <c r="AI135" s="256"/>
      <c r="AJ135" s="256"/>
      <c r="AK135" s="256"/>
      <c r="AL135" s="256"/>
      <c r="AM135" s="256"/>
      <c r="AN135" s="256"/>
      <c r="AO135" s="256"/>
      <c r="AP135" s="256"/>
      <c r="AQ135" s="256"/>
      <c r="AR135" s="256"/>
      <c r="AS135" s="256"/>
      <c r="AT135" s="256"/>
      <c r="AU135" s="256"/>
      <c r="AV135" s="256"/>
      <c r="AW135" s="256"/>
      <c r="AX135" s="256"/>
      <c r="AY135" s="256"/>
      <c r="AZ135" s="256"/>
      <c r="BA135" s="256"/>
      <c r="BB135" s="256"/>
      <c r="BC135" s="256"/>
      <c r="BD135" s="256"/>
      <c r="BE135" s="256"/>
      <c r="BF135" s="256"/>
      <c r="BH135" s="257"/>
      <c r="BI135" s="257"/>
      <c r="BJ135" s="257"/>
    </row>
    <row r="136" spans="2:62">
      <c r="U136" s="1" t="s">
        <v>348</v>
      </c>
      <c r="X136" s="1" t="s">
        <v>1063</v>
      </c>
    </row>
    <row r="137" spans="2:62">
      <c r="U137" s="913"/>
      <c r="V137" s="914"/>
      <c r="X137" s="913"/>
      <c r="Y137" s="914"/>
      <c r="Z137" s="218"/>
      <c r="AA137" s="118">
        <v>1990</v>
      </c>
      <c r="AB137" s="118">
        <f>AA137+1</f>
        <v>1991</v>
      </c>
      <c r="AC137" s="118">
        <f>AB137+1</f>
        <v>1992</v>
      </c>
      <c r="AD137" s="118">
        <f>AC137+1</f>
        <v>1993</v>
      </c>
      <c r="AE137" s="118">
        <f>AD137+1</f>
        <v>1994</v>
      </c>
      <c r="AF137" s="118">
        <v>1995</v>
      </c>
      <c r="AG137" s="118">
        <f t="shared" ref="AG137:BA137" si="181">AF137+1</f>
        <v>1996</v>
      </c>
      <c r="AH137" s="118">
        <f t="shared" si="181"/>
        <v>1997</v>
      </c>
      <c r="AI137" s="118">
        <f t="shared" si="181"/>
        <v>1998</v>
      </c>
      <c r="AJ137" s="118">
        <f t="shared" si="181"/>
        <v>1999</v>
      </c>
      <c r="AK137" s="118">
        <f t="shared" si="181"/>
        <v>2000</v>
      </c>
      <c r="AL137" s="118">
        <f t="shared" si="181"/>
        <v>2001</v>
      </c>
      <c r="AM137" s="118">
        <f t="shared" si="181"/>
        <v>2002</v>
      </c>
      <c r="AN137" s="118">
        <f t="shared" si="181"/>
        <v>2003</v>
      </c>
      <c r="AO137" s="118">
        <f t="shared" si="181"/>
        <v>2004</v>
      </c>
      <c r="AP137" s="118">
        <f t="shared" si="181"/>
        <v>2005</v>
      </c>
      <c r="AQ137" s="118">
        <f t="shared" si="181"/>
        <v>2006</v>
      </c>
      <c r="AR137" s="118">
        <f t="shared" si="181"/>
        <v>2007</v>
      </c>
      <c r="AS137" s="118">
        <f t="shared" si="181"/>
        <v>2008</v>
      </c>
      <c r="AT137" s="118">
        <f t="shared" si="181"/>
        <v>2009</v>
      </c>
      <c r="AU137" s="118">
        <f t="shared" si="181"/>
        <v>2010</v>
      </c>
      <c r="AV137" s="118">
        <f t="shared" si="181"/>
        <v>2011</v>
      </c>
      <c r="AW137" s="118">
        <f t="shared" si="181"/>
        <v>2012</v>
      </c>
      <c r="AX137" s="118">
        <f t="shared" si="181"/>
        <v>2013</v>
      </c>
      <c r="AY137" s="118">
        <f t="shared" si="181"/>
        <v>2014</v>
      </c>
      <c r="AZ137" s="118">
        <f t="shared" si="181"/>
        <v>2015</v>
      </c>
      <c r="BA137" s="118">
        <f t="shared" si="181"/>
        <v>2016</v>
      </c>
      <c r="BB137" s="118">
        <f t="shared" ref="BB137" si="182">BA137+1</f>
        <v>2017</v>
      </c>
      <c r="BC137" s="118">
        <f t="shared" ref="BC137" si="183">BB137+1</f>
        <v>2018</v>
      </c>
      <c r="BD137" s="118">
        <f t="shared" ref="BD137" si="184">BC137+1</f>
        <v>2019</v>
      </c>
      <c r="BE137" s="118">
        <f t="shared" ref="BE137" si="185">BD137+1</f>
        <v>2020</v>
      </c>
      <c r="BF137" s="1592"/>
    </row>
    <row r="138" spans="2:62" ht="17.100000000000001" customHeight="1">
      <c r="U138" s="842" t="s">
        <v>19</v>
      </c>
      <c r="V138" s="801"/>
      <c r="X138" s="842" t="s">
        <v>19</v>
      </c>
      <c r="Y138" s="801"/>
      <c r="Z138" s="249"/>
      <c r="AA138" s="267"/>
      <c r="AB138" s="267"/>
      <c r="AC138" s="267"/>
      <c r="AD138" s="267"/>
      <c r="AE138" s="267"/>
      <c r="AF138" s="267"/>
      <c r="AG138" s="267"/>
      <c r="AH138" s="267"/>
      <c r="AI138" s="267"/>
      <c r="AJ138" s="267"/>
      <c r="AK138" s="267"/>
      <c r="AL138" s="267"/>
      <c r="AM138" s="267"/>
      <c r="AN138" s="267"/>
      <c r="AO138" s="267"/>
      <c r="AP138" s="267"/>
      <c r="AQ138" s="267"/>
      <c r="AR138" s="267"/>
      <c r="AS138" s="267"/>
      <c r="AT138" s="267"/>
      <c r="AU138" s="267"/>
      <c r="AV138" s="267"/>
      <c r="AW138" s="267"/>
      <c r="AX138" s="1756">
        <f t="shared" ref="AX138:BE138" si="186">AX5/$AX5-1</f>
        <v>0</v>
      </c>
      <c r="AY138" s="1756">
        <f t="shared" si="186"/>
        <v>0.11461299443265105</v>
      </c>
      <c r="AZ138" s="1756">
        <f t="shared" si="186"/>
        <v>0.22289459138786927</v>
      </c>
      <c r="BA138" s="1756">
        <f t="shared" si="186"/>
        <v>0.32605661579028467</v>
      </c>
      <c r="BB138" s="1756">
        <f t="shared" si="186"/>
        <v>0.39809542360637673</v>
      </c>
      <c r="BC138" s="662">
        <f t="shared" si="186"/>
        <v>-1</v>
      </c>
      <c r="BD138" s="662">
        <f t="shared" si="186"/>
        <v>-1</v>
      </c>
      <c r="BE138" s="662">
        <f t="shared" si="186"/>
        <v>-1</v>
      </c>
      <c r="BF138" s="1590"/>
      <c r="BJ138" s="99"/>
    </row>
    <row r="139" spans="2:62" ht="17.100000000000001" customHeight="1">
      <c r="U139" s="915"/>
      <c r="V139" s="716" t="s">
        <v>329</v>
      </c>
      <c r="X139" s="915"/>
      <c r="Y139" s="714" t="s">
        <v>913</v>
      </c>
      <c r="Z139" s="429"/>
      <c r="AA139" s="268"/>
      <c r="AB139" s="268"/>
      <c r="AC139" s="268"/>
      <c r="AD139" s="268"/>
      <c r="AE139" s="268"/>
      <c r="AF139" s="268"/>
      <c r="AG139" s="268"/>
      <c r="AH139" s="268"/>
      <c r="AI139" s="268"/>
      <c r="AJ139" s="268"/>
      <c r="AK139" s="268"/>
      <c r="AL139" s="268"/>
      <c r="AM139" s="268"/>
      <c r="AN139" s="268"/>
      <c r="AO139" s="268"/>
      <c r="AP139" s="268"/>
      <c r="AQ139" s="268"/>
      <c r="AR139" s="268"/>
      <c r="AS139" s="268"/>
      <c r="AT139" s="268"/>
      <c r="AU139" s="268"/>
      <c r="AV139" s="268"/>
      <c r="AW139" s="268"/>
      <c r="AX139" s="699">
        <f>IF(AX6="NO","－",AX6/$AX6-1)</f>
        <v>0</v>
      </c>
      <c r="AY139" s="699">
        <f t="shared" ref="AY139:BB139" si="187">IF(AY6="NO","－",AY6/$AX6-1)</f>
        <v>0.12160603808405401</v>
      </c>
      <c r="AZ139" s="699">
        <f t="shared" si="187"/>
        <v>0.23665642404563259</v>
      </c>
      <c r="BA139" s="699">
        <f t="shared" si="187"/>
        <v>0.34108827086623017</v>
      </c>
      <c r="BB139" s="699">
        <f t="shared" si="187"/>
        <v>0.41677923617960899</v>
      </c>
      <c r="BC139" s="663" t="str">
        <f t="shared" ref="BC139:BE148" si="188">IF(BC6="NO","-",BC6/$AX6-1)</f>
        <v>-</v>
      </c>
      <c r="BD139" s="663" t="str">
        <f t="shared" si="188"/>
        <v>-</v>
      </c>
      <c r="BE139" s="663" t="str">
        <f t="shared" si="188"/>
        <v>-</v>
      </c>
      <c r="BF139" s="1590"/>
      <c r="BH139" s="99"/>
    </row>
    <row r="140" spans="2:62" ht="17.100000000000001" customHeight="1">
      <c r="U140" s="915"/>
      <c r="V140" s="916" t="s">
        <v>1050</v>
      </c>
      <c r="X140" s="915"/>
      <c r="Y140" s="916" t="s">
        <v>871</v>
      </c>
      <c r="Z140" s="430"/>
      <c r="AA140" s="268"/>
      <c r="AB140" s="268"/>
      <c r="AC140" s="268"/>
      <c r="AD140" s="268"/>
      <c r="AE140" s="268"/>
      <c r="AF140" s="268"/>
      <c r="AG140" s="268"/>
      <c r="AH140" s="268"/>
      <c r="AI140" s="268"/>
      <c r="AJ140" s="268"/>
      <c r="AK140" s="268"/>
      <c r="AL140" s="268"/>
      <c r="AM140" s="268"/>
      <c r="AN140" s="268"/>
      <c r="AO140" s="268"/>
      <c r="AP140" s="268"/>
      <c r="AQ140" s="268"/>
      <c r="AR140" s="268"/>
      <c r="AS140" s="268"/>
      <c r="AT140" s="268"/>
      <c r="AU140" s="268"/>
      <c r="AV140" s="268"/>
      <c r="AW140" s="268"/>
      <c r="AX140" s="699">
        <f>IF(AX7="NO","－",AX7/$AX7-1)</f>
        <v>0</v>
      </c>
      <c r="AY140" s="699">
        <f t="shared" ref="AY140:BB140" si="189">IF(AY7="NO","－",AY7/$AX7-1)</f>
        <v>6.4436506456682974E-2</v>
      </c>
      <c r="AZ140" s="699">
        <f t="shared" si="189"/>
        <v>0.11415820309928182</v>
      </c>
      <c r="BA140" s="699">
        <f t="shared" si="189"/>
        <v>0.18915124594242294</v>
      </c>
      <c r="BB140" s="699">
        <f t="shared" si="189"/>
        <v>0.25661880459388642</v>
      </c>
      <c r="BC140" s="663" t="str">
        <f t="shared" si="188"/>
        <v>-</v>
      </c>
      <c r="BD140" s="663" t="str">
        <f t="shared" si="188"/>
        <v>-</v>
      </c>
      <c r="BE140" s="663" t="str">
        <f t="shared" si="188"/>
        <v>-</v>
      </c>
      <c r="BF140" s="1590"/>
      <c r="BH140" s="99"/>
    </row>
    <row r="141" spans="2:62" ht="17.100000000000001" customHeight="1">
      <c r="U141" s="915"/>
      <c r="V141" s="714" t="s">
        <v>330</v>
      </c>
      <c r="X141" s="915"/>
      <c r="Y141" s="714" t="s">
        <v>872</v>
      </c>
      <c r="Z141" s="429"/>
      <c r="AA141" s="268"/>
      <c r="AB141" s="268"/>
      <c r="AC141" s="268"/>
      <c r="AD141" s="268"/>
      <c r="AE141" s="268"/>
      <c r="AF141" s="268"/>
      <c r="AG141" s="268"/>
      <c r="AH141" s="268"/>
      <c r="AI141" s="268"/>
      <c r="AJ141" s="268"/>
      <c r="AK141" s="268"/>
      <c r="AL141" s="268"/>
      <c r="AM141" s="268"/>
      <c r="AN141" s="268"/>
      <c r="AO141" s="268"/>
      <c r="AP141" s="268"/>
      <c r="AQ141" s="268"/>
      <c r="AR141" s="268"/>
      <c r="AS141" s="268"/>
      <c r="AT141" s="268"/>
      <c r="AU141" s="268"/>
      <c r="AV141" s="268"/>
      <c r="AW141" s="268"/>
      <c r="AX141" s="699">
        <f>IF(AX8="NO","－",AX8/$AX8-1)</f>
        <v>0</v>
      </c>
      <c r="AY141" s="699">
        <f t="shared" ref="AY141:BB141" si="190">IF(AY8="NO","－",AY8/$AX8-1)</f>
        <v>2.8723607133627205E-2</v>
      </c>
      <c r="AZ141" s="699">
        <f t="shared" si="190"/>
        <v>0.10356950002377374</v>
      </c>
      <c r="BA141" s="699">
        <f t="shared" si="190"/>
        <v>0.19966364217372945</v>
      </c>
      <c r="BB141" s="699">
        <f t="shared" si="190"/>
        <v>0.22654763822615376</v>
      </c>
      <c r="BC141" s="663" t="str">
        <f t="shared" si="188"/>
        <v>-</v>
      </c>
      <c r="BD141" s="663" t="str">
        <f t="shared" si="188"/>
        <v>-</v>
      </c>
      <c r="BE141" s="663" t="str">
        <f t="shared" si="188"/>
        <v>-</v>
      </c>
      <c r="BF141" s="1590"/>
      <c r="BH141" s="99"/>
      <c r="BI141" s="99"/>
    </row>
    <row r="142" spans="2:62" ht="17.100000000000001" customHeight="1">
      <c r="U142" s="915"/>
      <c r="V142" s="858" t="s">
        <v>332</v>
      </c>
      <c r="X142" s="915"/>
      <c r="Y142" s="714" t="s">
        <v>874</v>
      </c>
      <c r="Z142" s="429"/>
      <c r="AA142" s="268"/>
      <c r="AB142" s="268"/>
      <c r="AC142" s="268"/>
      <c r="AD142" s="268"/>
      <c r="AE142" s="268"/>
      <c r="AF142" s="268"/>
      <c r="AG142" s="268"/>
      <c r="AH142" s="268"/>
      <c r="AI142" s="268"/>
      <c r="AJ142" s="268"/>
      <c r="AK142" s="268"/>
      <c r="AL142" s="268"/>
      <c r="AM142" s="268"/>
      <c r="AN142" s="268"/>
      <c r="AO142" s="268"/>
      <c r="AP142" s="268"/>
      <c r="AQ142" s="268"/>
      <c r="AR142" s="268"/>
      <c r="AS142" s="268"/>
      <c r="AT142" s="268"/>
      <c r="AU142" s="268"/>
      <c r="AV142" s="268"/>
      <c r="AW142" s="268"/>
      <c r="AX142" s="699">
        <f>IF(AX9="NO","－",AX9/$AX9-1)</f>
        <v>0</v>
      </c>
      <c r="AY142" s="699">
        <f t="shared" ref="AY142:BB142" si="191">IF(AY9="NO","－",AY9/$AX9-1)</f>
        <v>3.3441868327868329E-2</v>
      </c>
      <c r="AZ142" s="699">
        <f t="shared" si="191"/>
        <v>3.5159024803746108E-2</v>
      </c>
      <c r="BA142" s="699">
        <f t="shared" si="191"/>
        <v>7.4079224120157106E-2</v>
      </c>
      <c r="BB142" s="699">
        <f t="shared" si="191"/>
        <v>0.12711559478626921</v>
      </c>
      <c r="BC142" s="663" t="str">
        <f t="shared" si="188"/>
        <v>-</v>
      </c>
      <c r="BD142" s="663" t="str">
        <f t="shared" si="188"/>
        <v>-</v>
      </c>
      <c r="BE142" s="663" t="str">
        <f t="shared" si="188"/>
        <v>-</v>
      </c>
      <c r="BF142" s="1590"/>
    </row>
    <row r="143" spans="2:62" ht="17.100000000000001" customHeight="1">
      <c r="U143" s="915"/>
      <c r="V143" s="1849" t="s">
        <v>1380</v>
      </c>
      <c r="X143" s="915"/>
      <c r="Y143" s="916" t="s">
        <v>875</v>
      </c>
      <c r="Z143" s="429"/>
      <c r="AA143" s="270"/>
      <c r="AB143" s="270"/>
      <c r="AC143" s="270"/>
      <c r="AD143" s="270"/>
      <c r="AE143" s="270"/>
      <c r="AF143" s="270"/>
      <c r="AG143" s="270"/>
      <c r="AH143" s="270"/>
      <c r="AI143" s="270"/>
      <c r="AJ143" s="270"/>
      <c r="AK143" s="270"/>
      <c r="AL143" s="270"/>
      <c r="AM143" s="270"/>
      <c r="AN143" s="270"/>
      <c r="AO143" s="270"/>
      <c r="AP143" s="270"/>
      <c r="AQ143" s="270"/>
      <c r="AR143" s="270"/>
      <c r="AS143" s="270"/>
      <c r="AT143" s="270"/>
      <c r="AU143" s="270"/>
      <c r="AV143" s="270"/>
      <c r="AW143" s="270"/>
      <c r="AX143" s="699">
        <f>IF(AX10="NO","－",AX10/$AX10-1)</f>
        <v>0</v>
      </c>
      <c r="AY143" s="699">
        <f t="shared" ref="AY143:BB143" si="192">IF(AY10="NO","－",AY10/$AX10-1)</f>
        <v>0.12630688106561494</v>
      </c>
      <c r="AZ143" s="699">
        <f t="shared" si="192"/>
        <v>0.15739116325624192</v>
      </c>
      <c r="BA143" s="699">
        <f t="shared" si="192"/>
        <v>0.19383442693661013</v>
      </c>
      <c r="BB143" s="699">
        <f t="shared" si="192"/>
        <v>6.6710297501850535E-2</v>
      </c>
      <c r="BC143" s="663" t="str">
        <f t="shared" si="188"/>
        <v>-</v>
      </c>
      <c r="BD143" s="663" t="str">
        <f t="shared" si="188"/>
        <v>-</v>
      </c>
      <c r="BE143" s="663" t="str">
        <f t="shared" si="188"/>
        <v>-</v>
      </c>
      <c r="BF143" s="1590"/>
      <c r="BH143" s="99"/>
      <c r="BI143" s="99"/>
    </row>
    <row r="144" spans="2:62" ht="17.100000000000001" customHeight="1">
      <c r="U144" s="915"/>
      <c r="V144" s="714" t="s">
        <v>331</v>
      </c>
      <c r="X144" s="915"/>
      <c r="Y144" s="714" t="s">
        <v>873</v>
      </c>
      <c r="Z144" s="429"/>
      <c r="AA144" s="268"/>
      <c r="AB144" s="268"/>
      <c r="AC144" s="268"/>
      <c r="AD144" s="268"/>
      <c r="AE144" s="268"/>
      <c r="AF144" s="268"/>
      <c r="AG144" s="268"/>
      <c r="AH144" s="268"/>
      <c r="AI144" s="268"/>
      <c r="AJ144" s="268"/>
      <c r="AK144" s="268"/>
      <c r="AL144" s="268"/>
      <c r="AM144" s="268"/>
      <c r="AN144" s="268"/>
      <c r="AO144" s="268"/>
      <c r="AP144" s="268"/>
      <c r="AQ144" s="268"/>
      <c r="AR144" s="268"/>
      <c r="AS144" s="268"/>
      <c r="AT144" s="268"/>
      <c r="AU144" s="268"/>
      <c r="AV144" s="268"/>
      <c r="AW144" s="268"/>
      <c r="AX144" s="699">
        <f>IF(AX11="NO","-",AX11/$AX11-1)</f>
        <v>0</v>
      </c>
      <c r="AY144" s="699">
        <f>IF(AY11="NO","-",AY11/$AX11-1)</f>
        <v>-0.23322506128378762</v>
      </c>
      <c r="AZ144" s="699">
        <f>IF(AZ11="NO","-",AZ11/$AX11-1)</f>
        <v>-0.36731081080277628</v>
      </c>
      <c r="BA144" s="699">
        <f>IF(BA11="NO","-",BA11/$AX11-1)</f>
        <v>0.13341956756223694</v>
      </c>
      <c r="BB144" s="699">
        <f>IF(BB11="NO","-",BB11/$AX11-1)</f>
        <v>-0.27603301795765578</v>
      </c>
      <c r="BC144" s="663" t="str">
        <f t="shared" si="188"/>
        <v>-</v>
      </c>
      <c r="BD144" s="663" t="str">
        <f t="shared" si="188"/>
        <v>-</v>
      </c>
      <c r="BE144" s="663" t="str">
        <f t="shared" si="188"/>
        <v>-</v>
      </c>
      <c r="BF144" s="1590"/>
      <c r="BH144" s="99"/>
    </row>
    <row r="145" spans="21:62" ht="17.100000000000001" customHeight="1">
      <c r="U145" s="915"/>
      <c r="V145" s="714" t="s">
        <v>333</v>
      </c>
      <c r="X145" s="915"/>
      <c r="Y145" s="714" t="s">
        <v>895</v>
      </c>
      <c r="Z145" s="428"/>
      <c r="AA145" s="268"/>
      <c r="AB145" s="268"/>
      <c r="AC145" s="268"/>
      <c r="AD145" s="268"/>
      <c r="AE145" s="268"/>
      <c r="AF145" s="268"/>
      <c r="AG145" s="268"/>
      <c r="AH145" s="268"/>
      <c r="AI145" s="268"/>
      <c r="AJ145" s="268"/>
      <c r="AK145" s="268"/>
      <c r="AL145" s="268"/>
      <c r="AM145" s="268"/>
      <c r="AN145" s="268"/>
      <c r="AO145" s="268"/>
      <c r="AP145" s="268"/>
      <c r="AQ145" s="268"/>
      <c r="AR145" s="268"/>
      <c r="AS145" s="268"/>
      <c r="AT145" s="268"/>
      <c r="AU145" s="268"/>
      <c r="AV145" s="268"/>
      <c r="AW145" s="268"/>
      <c r="AX145" s="699">
        <f>IF(AX12="NO","－",AX12/$AX12-1)</f>
        <v>0</v>
      </c>
      <c r="AY145" s="699">
        <f t="shared" ref="AY145:BB145" si="193">IF(AY12="NO","－",AY12/$AX12-1)</f>
        <v>0.45454545454545436</v>
      </c>
      <c r="AZ145" s="699">
        <f t="shared" si="193"/>
        <v>0.81818181818181812</v>
      </c>
      <c r="BA145" s="699">
        <f t="shared" si="193"/>
        <v>0.45454545454545436</v>
      </c>
      <c r="BB145" s="663">
        <f t="shared" si="193"/>
        <v>1.3636363636363633</v>
      </c>
      <c r="BC145" s="663" t="str">
        <f t="shared" si="188"/>
        <v>-</v>
      </c>
      <c r="BD145" s="663" t="str">
        <f t="shared" si="188"/>
        <v>-</v>
      </c>
      <c r="BE145" s="663" t="str">
        <f t="shared" si="188"/>
        <v>-</v>
      </c>
      <c r="BF145" s="1590"/>
      <c r="BJ145" s="99"/>
    </row>
    <row r="146" spans="21:62" ht="17.100000000000001" customHeight="1">
      <c r="U146" s="915"/>
      <c r="V146" s="858" t="s">
        <v>334</v>
      </c>
      <c r="X146" s="915"/>
      <c r="Y146" s="714" t="s">
        <v>877</v>
      </c>
      <c r="Z146" s="429"/>
      <c r="AA146" s="268"/>
      <c r="AB146" s="268"/>
      <c r="AC146" s="268"/>
      <c r="AD146" s="268"/>
      <c r="AE146" s="268"/>
      <c r="AF146" s="268"/>
      <c r="AG146" s="268"/>
      <c r="AH146" s="268"/>
      <c r="AI146" s="268"/>
      <c r="AJ146" s="268"/>
      <c r="AK146" s="268"/>
      <c r="AL146" s="268"/>
      <c r="AM146" s="268"/>
      <c r="AN146" s="268"/>
      <c r="AO146" s="268"/>
      <c r="AP146" s="268"/>
      <c r="AQ146" s="268"/>
      <c r="AR146" s="268"/>
      <c r="AS146" s="268"/>
      <c r="AT146" s="268"/>
      <c r="AU146" s="268"/>
      <c r="AV146" s="268"/>
      <c r="AW146" s="268"/>
      <c r="AX146" s="699">
        <f>IF(AX13="NO","－",AX13/$AX13-1)</f>
        <v>0</v>
      </c>
      <c r="AY146" s="699">
        <f t="shared" ref="AY146:BB146" si="194">IF(AY13="NO","－",AY13/$AX13-1)</f>
        <v>2.8909665320128397E-2</v>
      </c>
      <c r="AZ146" s="699">
        <f t="shared" si="194"/>
        <v>6.5331139633486579E-2</v>
      </c>
      <c r="BA146" s="699">
        <f t="shared" si="194"/>
        <v>8.0788129293291711E-2</v>
      </c>
      <c r="BB146" s="699">
        <f t="shared" si="194"/>
        <v>0.10472303728381305</v>
      </c>
      <c r="BC146" s="663" t="str">
        <f t="shared" si="188"/>
        <v>-</v>
      </c>
      <c r="BD146" s="663" t="str">
        <f t="shared" si="188"/>
        <v>-</v>
      </c>
      <c r="BE146" s="663" t="str">
        <f t="shared" si="188"/>
        <v>-</v>
      </c>
      <c r="BF146" s="1590"/>
      <c r="BH146" s="99"/>
      <c r="BI146" s="99"/>
    </row>
    <row r="147" spans="21:62" ht="17.100000000000001" customHeight="1">
      <c r="U147" s="915"/>
      <c r="V147" s="714" t="s">
        <v>335</v>
      </c>
      <c r="X147" s="915"/>
      <c r="Y147" s="714" t="s">
        <v>906</v>
      </c>
      <c r="Z147" s="429"/>
      <c r="AA147" s="268"/>
      <c r="AB147" s="268"/>
      <c r="AC147" s="268"/>
      <c r="AD147" s="268"/>
      <c r="AE147" s="268"/>
      <c r="AF147" s="268"/>
      <c r="AG147" s="268"/>
      <c r="AH147" s="268"/>
      <c r="AI147" s="268"/>
      <c r="AJ147" s="268"/>
      <c r="AK147" s="268"/>
      <c r="AL147" s="268"/>
      <c r="AM147" s="268"/>
      <c r="AN147" s="268"/>
      <c r="AO147" s="268"/>
      <c r="AP147" s="268"/>
      <c r="AQ147" s="268"/>
      <c r="AR147" s="268"/>
      <c r="AS147" s="268"/>
      <c r="AT147" s="268"/>
      <c r="AU147" s="268"/>
      <c r="AV147" s="268"/>
      <c r="AW147" s="268"/>
      <c r="AX147" s="699">
        <f>IF(AX14="NO","－",AX14/$AX14-1)</f>
        <v>0</v>
      </c>
      <c r="AY147" s="699">
        <f t="shared" ref="AY147:BB147" si="195">IF(AY14="NO","－",AY14/$AX14-1)</f>
        <v>-4.5667289214914364E-2</v>
      </c>
      <c r="AZ147" s="699">
        <f t="shared" si="195"/>
        <v>-0.18404630408856681</v>
      </c>
      <c r="BA147" s="699">
        <f t="shared" si="195"/>
        <v>-0.18307868859836651</v>
      </c>
      <c r="BB147" s="699">
        <f t="shared" si="195"/>
        <v>-0.19398100852816091</v>
      </c>
      <c r="BC147" s="663" t="str">
        <f t="shared" si="188"/>
        <v>-</v>
      </c>
      <c r="BD147" s="663" t="str">
        <f t="shared" si="188"/>
        <v>-</v>
      </c>
      <c r="BE147" s="663" t="str">
        <f t="shared" si="188"/>
        <v>-</v>
      </c>
      <c r="BF147" s="1590"/>
      <c r="BH147" s="99"/>
    </row>
    <row r="148" spans="21:62" ht="17.100000000000001" customHeight="1">
      <c r="U148" s="915"/>
      <c r="V148" s="1573" t="s">
        <v>1294</v>
      </c>
      <c r="X148" s="915"/>
      <c r="Y148" s="714" t="s">
        <v>880</v>
      </c>
      <c r="Z148" s="429"/>
      <c r="AA148" s="268"/>
      <c r="AB148" s="268"/>
      <c r="AC148" s="268"/>
      <c r="AD148" s="268"/>
      <c r="AE148" s="268"/>
      <c r="AF148" s="268"/>
      <c r="AG148" s="268"/>
      <c r="AH148" s="268"/>
      <c r="AI148" s="268"/>
      <c r="AJ148" s="268"/>
      <c r="AK148" s="268"/>
      <c r="AL148" s="268"/>
      <c r="AM148" s="268"/>
      <c r="AN148" s="268"/>
      <c r="AO148" s="268"/>
      <c r="AP148" s="268"/>
      <c r="AQ148" s="268"/>
      <c r="AR148" s="268"/>
      <c r="AS148" s="268"/>
      <c r="AT148" s="268"/>
      <c r="AU148" s="268"/>
      <c r="AV148" s="268"/>
      <c r="AW148" s="268"/>
      <c r="AX148" s="699">
        <f>IF(AX15="NO","－",AX15/$AX15-1)</f>
        <v>0</v>
      </c>
      <c r="AY148" s="1766">
        <f>IF(AY15="NO","－",AY15/$AX15-1)</f>
        <v>0</v>
      </c>
      <c r="AZ148" s="699">
        <f>IF(AZ15="NO","－",AZ15/$AX15-1)</f>
        <v>-0.33333333333333326</v>
      </c>
      <c r="BA148" s="699">
        <f t="shared" ref="BA148:BB148" si="196">IF(BA15="NO","－",BA15/$AX15-1)</f>
        <v>-0.11111111111111116</v>
      </c>
      <c r="BB148" s="699">
        <f t="shared" si="196"/>
        <v>0.11111111111111116</v>
      </c>
      <c r="BC148" s="663" t="str">
        <f t="shared" si="188"/>
        <v>-</v>
      </c>
      <c r="BD148" s="663" t="str">
        <f t="shared" si="188"/>
        <v>-</v>
      </c>
      <c r="BE148" s="663" t="str">
        <f t="shared" si="188"/>
        <v>-</v>
      </c>
      <c r="BF148" s="1590"/>
      <c r="BH148" s="99"/>
    </row>
    <row r="149" spans="21:62" ht="17.100000000000001" customHeight="1">
      <c r="U149" s="917" t="s">
        <v>20</v>
      </c>
      <c r="V149" s="918"/>
      <c r="X149" s="917" t="s">
        <v>20</v>
      </c>
      <c r="Y149" s="918"/>
      <c r="Z149" s="431"/>
      <c r="AA149" s="253"/>
      <c r="AB149" s="253"/>
      <c r="AC149" s="253"/>
      <c r="AD149" s="253"/>
      <c r="AE149" s="253"/>
      <c r="AF149" s="253"/>
      <c r="AG149" s="253"/>
      <c r="AH149" s="253"/>
      <c r="AI149" s="253"/>
      <c r="AJ149" s="253"/>
      <c r="AK149" s="253"/>
      <c r="AL149" s="253"/>
      <c r="AM149" s="253"/>
      <c r="AN149" s="253"/>
      <c r="AO149" s="253"/>
      <c r="AP149" s="253"/>
      <c r="AQ149" s="253"/>
      <c r="AR149" s="253"/>
      <c r="AS149" s="253"/>
      <c r="AT149" s="253"/>
      <c r="AU149" s="253"/>
      <c r="AV149" s="253"/>
      <c r="AW149" s="253"/>
      <c r="AX149" s="1762">
        <f t="shared" ref="AX149:BE149" si="197">AX16/$AX16-1</f>
        <v>0</v>
      </c>
      <c r="AY149" s="1762">
        <f t="shared" si="197"/>
        <v>2.4806258839639828E-2</v>
      </c>
      <c r="AZ149" s="1769">
        <f t="shared" si="197"/>
        <v>8.5502630349447717E-3</v>
      </c>
      <c r="BA149" s="1762">
        <f t="shared" si="197"/>
        <v>2.9045218899982794E-2</v>
      </c>
      <c r="BB149" s="1762">
        <f t="shared" si="197"/>
        <v>7.075703633711905E-2</v>
      </c>
      <c r="BC149" s="664">
        <f t="shared" si="197"/>
        <v>-1</v>
      </c>
      <c r="BD149" s="664">
        <f t="shared" si="197"/>
        <v>-1</v>
      </c>
      <c r="BE149" s="664">
        <f t="shared" si="197"/>
        <v>-1</v>
      </c>
      <c r="BF149" s="1590"/>
      <c r="BH149" s="99"/>
      <c r="BI149" s="99"/>
    </row>
    <row r="150" spans="21:62" ht="17.100000000000001" customHeight="1">
      <c r="U150" s="919"/>
      <c r="V150" s="714" t="s">
        <v>336</v>
      </c>
      <c r="X150" s="920"/>
      <c r="Y150" s="714" t="s">
        <v>874</v>
      </c>
      <c r="Z150" s="430"/>
      <c r="AA150" s="269"/>
      <c r="AB150" s="269"/>
      <c r="AC150" s="269"/>
      <c r="AD150" s="269"/>
      <c r="AE150" s="269"/>
      <c r="AF150" s="269"/>
      <c r="AG150" s="269"/>
      <c r="AH150" s="269"/>
      <c r="AI150" s="269"/>
      <c r="AJ150" s="269"/>
      <c r="AK150" s="269"/>
      <c r="AL150" s="269"/>
      <c r="AM150" s="269"/>
      <c r="AN150" s="269"/>
      <c r="AO150" s="269"/>
      <c r="AP150" s="269"/>
      <c r="AQ150" s="269"/>
      <c r="AR150" s="269"/>
      <c r="AS150" s="269"/>
      <c r="AT150" s="269"/>
      <c r="AU150" s="269"/>
      <c r="AV150" s="269"/>
      <c r="AW150" s="269"/>
      <c r="AX150" s="213">
        <f t="shared" ref="AX150:AX155" si="198">IF(AX17="NO","－",AX17/$AX17-1)</f>
        <v>0</v>
      </c>
      <c r="AY150" s="213">
        <f t="shared" ref="AY150:BB150" si="199">IF(AY17="NO","－",AY17/$AX17-1)</f>
        <v>3.929049229706516E-2</v>
      </c>
      <c r="AZ150" s="213">
        <f t="shared" si="199"/>
        <v>1.7027344081497642E-2</v>
      </c>
      <c r="BA150" s="213">
        <f t="shared" si="199"/>
        <v>0.1064053276015906</v>
      </c>
      <c r="BB150" s="213">
        <f t="shared" si="199"/>
        <v>0.18719036579930837</v>
      </c>
      <c r="BC150" s="663" t="str">
        <f t="shared" ref="BC150:BE155" si="200">IF(BC17="NO","-",BC17/$AX17-1)</f>
        <v>-</v>
      </c>
      <c r="BD150" s="663" t="str">
        <f t="shared" si="200"/>
        <v>-</v>
      </c>
      <c r="BE150" s="663" t="str">
        <f t="shared" si="200"/>
        <v>-</v>
      </c>
      <c r="BF150" s="1590"/>
    </row>
    <row r="151" spans="21:62" ht="17.100000000000001" customHeight="1">
      <c r="U151" s="920"/>
      <c r="V151" s="716" t="s">
        <v>337</v>
      </c>
      <c r="X151" s="920"/>
      <c r="Y151" s="714" t="s">
        <v>882</v>
      </c>
      <c r="Z151" s="430"/>
      <c r="AA151" s="269"/>
      <c r="AB151" s="269"/>
      <c r="AC151" s="269"/>
      <c r="AD151" s="269"/>
      <c r="AE151" s="269"/>
      <c r="AF151" s="269"/>
      <c r="AG151" s="269"/>
      <c r="AH151" s="269"/>
      <c r="AI151" s="269"/>
      <c r="AJ151" s="269"/>
      <c r="AK151" s="269"/>
      <c r="AL151" s="269"/>
      <c r="AM151" s="269"/>
      <c r="AN151" s="269"/>
      <c r="AO151" s="269"/>
      <c r="AP151" s="269"/>
      <c r="AQ151" s="269"/>
      <c r="AR151" s="269"/>
      <c r="AS151" s="269"/>
      <c r="AT151" s="269"/>
      <c r="AU151" s="269"/>
      <c r="AV151" s="269"/>
      <c r="AW151" s="269"/>
      <c r="AX151" s="213">
        <f t="shared" si="198"/>
        <v>0</v>
      </c>
      <c r="AY151" s="213">
        <f t="shared" ref="AY151:BB151" si="201">IF(AY18="NO","－",AY18/$AX18-1)</f>
        <v>1.2253406983129045E-2</v>
      </c>
      <c r="AZ151" s="661">
        <f t="shared" si="201"/>
        <v>-6.1267034915635232E-4</v>
      </c>
      <c r="BA151" s="213">
        <f t="shared" si="201"/>
        <v>-3.4922202890458998E-2</v>
      </c>
      <c r="BB151" s="213">
        <f t="shared" si="201"/>
        <v>-2.2460485557981746E-2</v>
      </c>
      <c r="BC151" s="663" t="str">
        <f t="shared" si="200"/>
        <v>-</v>
      </c>
      <c r="BD151" s="663" t="str">
        <f t="shared" si="200"/>
        <v>-</v>
      </c>
      <c r="BE151" s="663" t="str">
        <f t="shared" si="200"/>
        <v>-</v>
      </c>
      <c r="BF151" s="1590"/>
    </row>
    <row r="152" spans="21:62" ht="17.100000000000001" customHeight="1">
      <c r="U152" s="920"/>
      <c r="V152" s="714" t="s">
        <v>335</v>
      </c>
      <c r="X152" s="920"/>
      <c r="Y152" s="714" t="s">
        <v>903</v>
      </c>
      <c r="Z152" s="430"/>
      <c r="AA152" s="269"/>
      <c r="AB152" s="269"/>
      <c r="AC152" s="269"/>
      <c r="AD152" s="269"/>
      <c r="AE152" s="269"/>
      <c r="AF152" s="269"/>
      <c r="AG152" s="269"/>
      <c r="AH152" s="269"/>
      <c r="AI152" s="269"/>
      <c r="AJ152" s="269"/>
      <c r="AK152" s="269"/>
      <c r="AL152" s="269"/>
      <c r="AM152" s="269"/>
      <c r="AN152" s="269"/>
      <c r="AO152" s="269"/>
      <c r="AP152" s="269"/>
      <c r="AQ152" s="269"/>
      <c r="AR152" s="269"/>
      <c r="AS152" s="269"/>
      <c r="AT152" s="269"/>
      <c r="AU152" s="269"/>
      <c r="AV152" s="269"/>
      <c r="AW152" s="269"/>
      <c r="AX152" s="213">
        <f t="shared" si="198"/>
        <v>0</v>
      </c>
      <c r="AY152" s="213">
        <f t="shared" ref="AY152:BB152" si="202">IF(AY19="NO","－",AY19/$AX19-1)</f>
        <v>0.18652399915502382</v>
      </c>
      <c r="AZ152" s="213">
        <f t="shared" si="202"/>
        <v>0.14317532577111813</v>
      </c>
      <c r="BA152" s="213">
        <f t="shared" si="202"/>
        <v>-5.8416625904953889E-2</v>
      </c>
      <c r="BB152" s="213">
        <f t="shared" si="202"/>
        <v>0.11274898990807314</v>
      </c>
      <c r="BC152" s="663" t="str">
        <f t="shared" si="200"/>
        <v>-</v>
      </c>
      <c r="BD152" s="663" t="str">
        <f t="shared" si="200"/>
        <v>-</v>
      </c>
      <c r="BE152" s="663" t="str">
        <f t="shared" si="200"/>
        <v>-</v>
      </c>
      <c r="BF152" s="1590"/>
    </row>
    <row r="153" spans="21:62" ht="17.100000000000001" customHeight="1">
      <c r="U153" s="920"/>
      <c r="V153" s="714" t="s">
        <v>338</v>
      </c>
      <c r="X153" s="920"/>
      <c r="Y153" s="714" t="s">
        <v>914</v>
      </c>
      <c r="Z153" s="430"/>
      <c r="AA153" s="269"/>
      <c r="AB153" s="269"/>
      <c r="AC153" s="269"/>
      <c r="AD153" s="269"/>
      <c r="AE153" s="269"/>
      <c r="AF153" s="269"/>
      <c r="AG153" s="269"/>
      <c r="AH153" s="269"/>
      <c r="AI153" s="269"/>
      <c r="AJ153" s="269"/>
      <c r="AK153" s="269"/>
      <c r="AL153" s="269"/>
      <c r="AM153" s="269"/>
      <c r="AN153" s="269"/>
      <c r="AO153" s="269"/>
      <c r="AP153" s="269"/>
      <c r="AQ153" s="269"/>
      <c r="AR153" s="269"/>
      <c r="AS153" s="269"/>
      <c r="AT153" s="269"/>
      <c r="AU153" s="269"/>
      <c r="AV153" s="269"/>
      <c r="AW153" s="269"/>
      <c r="AX153" s="213">
        <f t="shared" si="198"/>
        <v>0</v>
      </c>
      <c r="AY153" s="213">
        <f>IF(AY20="NO","－",AY20/$AX20-1)</f>
        <v>-3.0920856686431963E-2</v>
      </c>
      <c r="AZ153" s="213">
        <f>IF(AZ20="NO","－",AZ20/$AX20-1)</f>
        <v>3.4169983483605559E-2</v>
      </c>
      <c r="BA153" s="213">
        <f>IF(BA20="NO","－",BA20/$AX20-1)</f>
        <v>-0.12359316135298148</v>
      </c>
      <c r="BB153" s="213">
        <f>IF(BB20="NO","－",BB20/$AX20-1)</f>
        <v>-0.29908662739842617</v>
      </c>
      <c r="BC153" s="663" t="str">
        <f t="shared" si="200"/>
        <v>-</v>
      </c>
      <c r="BD153" s="663" t="str">
        <f t="shared" si="200"/>
        <v>-</v>
      </c>
      <c r="BE153" s="663" t="str">
        <f t="shared" si="200"/>
        <v>-</v>
      </c>
      <c r="BF153" s="1590"/>
    </row>
    <row r="154" spans="21:62" ht="17.100000000000001" customHeight="1">
      <c r="U154" s="919"/>
      <c r="V154" s="921" t="s">
        <v>339</v>
      </c>
      <c r="X154" s="920"/>
      <c r="Y154" s="714" t="s">
        <v>915</v>
      </c>
      <c r="Z154" s="429"/>
      <c r="AA154" s="366"/>
      <c r="AB154" s="366"/>
      <c r="AC154" s="366"/>
      <c r="AD154" s="366"/>
      <c r="AE154" s="366"/>
      <c r="AF154" s="366"/>
      <c r="AG154" s="366"/>
      <c r="AH154" s="366"/>
      <c r="AI154" s="366"/>
      <c r="AJ154" s="366"/>
      <c r="AK154" s="366"/>
      <c r="AL154" s="366"/>
      <c r="AM154" s="366"/>
      <c r="AN154" s="366"/>
      <c r="AO154" s="366"/>
      <c r="AP154" s="366"/>
      <c r="AQ154" s="366"/>
      <c r="AR154" s="366"/>
      <c r="AS154" s="366"/>
      <c r="AT154" s="366"/>
      <c r="AU154" s="366"/>
      <c r="AV154" s="366"/>
      <c r="AW154" s="366"/>
      <c r="AX154" s="213">
        <f t="shared" si="198"/>
        <v>0</v>
      </c>
      <c r="AY154" s="213">
        <f t="shared" ref="AY154:BB154" si="203">IF(AY21="NO","－",AY21/$AX21-1)</f>
        <v>-0.13123723237929374</v>
      </c>
      <c r="AZ154" s="213">
        <f t="shared" si="203"/>
        <v>-0.24480907814020869</v>
      </c>
      <c r="BA154" s="1776">
        <f t="shared" si="203"/>
        <v>1.0082239242321824</v>
      </c>
      <c r="BB154" s="213">
        <f t="shared" si="203"/>
        <v>0.88473130648380049</v>
      </c>
      <c r="BC154" s="663" t="str">
        <f t="shared" si="200"/>
        <v>-</v>
      </c>
      <c r="BD154" s="663" t="str">
        <f t="shared" si="200"/>
        <v>-</v>
      </c>
      <c r="BE154" s="663" t="str">
        <f t="shared" si="200"/>
        <v>-</v>
      </c>
      <c r="BF154" s="1590"/>
    </row>
    <row r="155" spans="21:62" ht="17.100000000000001" customHeight="1">
      <c r="U155" s="922"/>
      <c r="V155" s="714" t="s">
        <v>340</v>
      </c>
      <c r="X155" s="1424"/>
      <c r="Y155" s="714" t="s">
        <v>886</v>
      </c>
      <c r="Z155" s="430"/>
      <c r="AA155" s="269"/>
      <c r="AB155" s="269"/>
      <c r="AC155" s="269"/>
      <c r="AD155" s="269"/>
      <c r="AE155" s="269"/>
      <c r="AF155" s="269"/>
      <c r="AG155" s="269"/>
      <c r="AH155" s="269"/>
      <c r="AI155" s="269"/>
      <c r="AJ155" s="269"/>
      <c r="AK155" s="269"/>
      <c r="AL155" s="269"/>
      <c r="AM155" s="269"/>
      <c r="AN155" s="269"/>
      <c r="AO155" s="269"/>
      <c r="AP155" s="269"/>
      <c r="AQ155" s="269"/>
      <c r="AR155" s="269"/>
      <c r="AS155" s="269"/>
      <c r="AT155" s="269"/>
      <c r="AU155" s="269"/>
      <c r="AV155" s="269"/>
      <c r="AW155" s="269"/>
      <c r="AX155" s="213">
        <f t="shared" si="198"/>
        <v>0</v>
      </c>
      <c r="AY155" s="213">
        <f t="shared" ref="AY155:BB155" si="204">IF(AY22="NO","－",AY22/$AX22-1)</f>
        <v>-0.80067796610169495</v>
      </c>
      <c r="AZ155" s="213" t="str">
        <f t="shared" si="204"/>
        <v>－</v>
      </c>
      <c r="BA155" s="213" t="str">
        <f t="shared" si="204"/>
        <v>－</v>
      </c>
      <c r="BB155" s="213" t="str">
        <f t="shared" si="204"/>
        <v>－</v>
      </c>
      <c r="BC155" s="663" t="str">
        <f t="shared" si="200"/>
        <v>-</v>
      </c>
      <c r="BD155" s="663" t="str">
        <f t="shared" si="200"/>
        <v>-</v>
      </c>
      <c r="BE155" s="663" t="str">
        <f t="shared" si="200"/>
        <v>-</v>
      </c>
      <c r="BF155" s="1590"/>
    </row>
    <row r="156" spans="21:62" ht="17.100000000000001" customHeight="1">
      <c r="U156" s="923" t="s">
        <v>1055</v>
      </c>
      <c r="V156" s="924"/>
      <c r="X156" s="923" t="s">
        <v>1055</v>
      </c>
      <c r="Y156" s="924"/>
      <c r="Z156" s="659"/>
      <c r="AA156" s="658"/>
      <c r="AB156" s="658"/>
      <c r="AC156" s="658"/>
      <c r="AD156" s="658"/>
      <c r="AE156" s="658"/>
      <c r="AF156" s="658"/>
      <c r="AG156" s="658"/>
      <c r="AH156" s="658"/>
      <c r="AI156" s="658"/>
      <c r="AJ156" s="658"/>
      <c r="AK156" s="658"/>
      <c r="AL156" s="658"/>
      <c r="AM156" s="658"/>
      <c r="AN156" s="658"/>
      <c r="AO156" s="658"/>
      <c r="AP156" s="658"/>
      <c r="AQ156" s="658"/>
      <c r="AR156" s="658"/>
      <c r="AS156" s="658"/>
      <c r="AT156" s="658"/>
      <c r="AU156" s="658"/>
      <c r="AV156" s="658"/>
      <c r="AW156" s="658"/>
      <c r="AX156" s="1767">
        <f t="shared" ref="AX156:BE156" si="205">AX23/$AX23-1</f>
        <v>0</v>
      </c>
      <c r="AY156" s="1767">
        <f t="shared" si="205"/>
        <v>-1.7482954621356961E-2</v>
      </c>
      <c r="AZ156" s="1767">
        <f t="shared" si="205"/>
        <v>2.4217025370021794E-2</v>
      </c>
      <c r="BA156" s="1767">
        <f t="shared" si="205"/>
        <v>6.4525847121708946E-2</v>
      </c>
      <c r="BB156" s="1767">
        <f t="shared" si="205"/>
        <v>1.5859796633674428E-2</v>
      </c>
      <c r="BC156" s="665">
        <f t="shared" si="205"/>
        <v>-1</v>
      </c>
      <c r="BD156" s="665">
        <f t="shared" si="205"/>
        <v>-1</v>
      </c>
      <c r="BE156" s="665">
        <f t="shared" si="205"/>
        <v>-1</v>
      </c>
      <c r="BF156" s="1590"/>
    </row>
    <row r="157" spans="21:62" ht="17.100000000000001" customHeight="1">
      <c r="U157" s="925"/>
      <c r="V157" s="714" t="s">
        <v>341</v>
      </c>
      <c r="X157" s="923"/>
      <c r="Y157" s="714" t="s">
        <v>907</v>
      </c>
      <c r="Z157" s="429"/>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699">
        <f t="shared" ref="AX157:AY162" si="206">IF(AX24="NO","－",AX24/$AX24-1)</f>
        <v>0</v>
      </c>
      <c r="AY157" s="1766">
        <f t="shared" si="206"/>
        <v>-2.0892446592319924E-3</v>
      </c>
      <c r="AZ157" s="699">
        <f t="shared" ref="AZ157:BB157" si="207">IF(AZ24="NO","－",AZ24/$AX24-1)</f>
        <v>3.6928250063340773E-2</v>
      </c>
      <c r="BA157" s="699">
        <f t="shared" si="207"/>
        <v>1.5053853712246212E-2</v>
      </c>
      <c r="BB157" s="699">
        <f t="shared" si="207"/>
        <v>1.2031420752178112E-2</v>
      </c>
      <c r="BC157" s="663" t="str">
        <f t="shared" ref="BC157:BE162" si="208">IF(BC24="NO","-",BC24/$AX24-1)</f>
        <v>-</v>
      </c>
      <c r="BD157" s="663" t="str">
        <f t="shared" si="208"/>
        <v>-</v>
      </c>
      <c r="BE157" s="663" t="str">
        <f t="shared" si="208"/>
        <v>-</v>
      </c>
      <c r="BF157" s="1590"/>
    </row>
    <row r="158" spans="21:62" ht="17.100000000000001" customHeight="1">
      <c r="U158" s="925"/>
      <c r="V158" s="716" t="s">
        <v>342</v>
      </c>
      <c r="X158" s="923"/>
      <c r="Y158" s="714" t="s">
        <v>910</v>
      </c>
      <c r="Z158" s="430"/>
      <c r="AA158" s="269"/>
      <c r="AB158" s="269"/>
      <c r="AC158" s="269"/>
      <c r="AD158" s="269"/>
      <c r="AE158" s="269"/>
      <c r="AF158" s="269"/>
      <c r="AG158" s="269"/>
      <c r="AH158" s="269"/>
      <c r="AI158" s="269"/>
      <c r="AJ158" s="269"/>
      <c r="AK158" s="269"/>
      <c r="AL158" s="269"/>
      <c r="AM158" s="269"/>
      <c r="AN158" s="269"/>
      <c r="AO158" s="269"/>
      <c r="AP158" s="269"/>
      <c r="AQ158" s="269"/>
      <c r="AR158" s="269"/>
      <c r="AS158" s="269"/>
      <c r="AT158" s="269"/>
      <c r="AU158" s="269"/>
      <c r="AV158" s="269"/>
      <c r="AW158" s="269"/>
      <c r="AX158" s="699">
        <f t="shared" si="206"/>
        <v>0</v>
      </c>
      <c r="AY158" s="699">
        <f t="shared" si="206"/>
        <v>-6.3851103145802224E-2</v>
      </c>
      <c r="AZ158" s="699">
        <f t="shared" ref="AZ158:BB158" si="209">IF(AZ25="NO","－",AZ25/$AX25-1)</f>
        <v>-5.0797099835992676E-2</v>
      </c>
      <c r="BA158" s="699">
        <f t="shared" si="209"/>
        <v>1.9651950634874682E-2</v>
      </c>
      <c r="BB158" s="699">
        <f t="shared" si="209"/>
        <v>-3.5472835081001519E-2</v>
      </c>
      <c r="BC158" s="663" t="str">
        <f t="shared" si="208"/>
        <v>-</v>
      </c>
      <c r="BD158" s="663" t="str">
        <f t="shared" si="208"/>
        <v>-</v>
      </c>
      <c r="BE158" s="663" t="str">
        <f t="shared" si="208"/>
        <v>-</v>
      </c>
      <c r="BF158" s="1590"/>
    </row>
    <row r="159" spans="21:62" ht="17.100000000000001" customHeight="1">
      <c r="U159" s="925"/>
      <c r="V159" s="1774" t="s">
        <v>1294</v>
      </c>
      <c r="X159" s="923"/>
      <c r="Y159" s="714" t="s">
        <v>911</v>
      </c>
      <c r="Z159" s="430"/>
      <c r="AA159" s="269"/>
      <c r="AB159" s="269"/>
      <c r="AC159" s="269"/>
      <c r="AD159" s="269"/>
      <c r="AE159" s="269"/>
      <c r="AF159" s="269"/>
      <c r="AG159" s="269"/>
      <c r="AH159" s="269"/>
      <c r="AI159" s="269"/>
      <c r="AJ159" s="269"/>
      <c r="AK159" s="269"/>
      <c r="AL159" s="269"/>
      <c r="AM159" s="269"/>
      <c r="AN159" s="269"/>
      <c r="AO159" s="269"/>
      <c r="AP159" s="269"/>
      <c r="AQ159" s="269"/>
      <c r="AR159" s="269"/>
      <c r="AS159" s="269"/>
      <c r="AT159" s="269"/>
      <c r="AU159" s="269"/>
      <c r="AV159" s="269"/>
      <c r="AW159" s="269"/>
      <c r="AX159" s="699">
        <f t="shared" si="206"/>
        <v>0</v>
      </c>
      <c r="AY159" s="699">
        <f t="shared" si="206"/>
        <v>0.14285714285714302</v>
      </c>
      <c r="AZ159" s="699">
        <f t="shared" ref="AZ159:BB159" si="210">IF(AZ26="NO","－",AZ26/$AX26-1)</f>
        <v>0.4285714285714286</v>
      </c>
      <c r="BA159" s="699">
        <f t="shared" si="210"/>
        <v>0.97142857142857131</v>
      </c>
      <c r="BB159" s="699">
        <f t="shared" si="210"/>
        <v>0.54285714285714315</v>
      </c>
      <c r="BC159" s="663" t="str">
        <f t="shared" si="208"/>
        <v>-</v>
      </c>
      <c r="BD159" s="663" t="str">
        <f t="shared" si="208"/>
        <v>-</v>
      </c>
      <c r="BE159" s="663" t="str">
        <f t="shared" si="208"/>
        <v>-</v>
      </c>
      <c r="BF159" s="1590"/>
    </row>
    <row r="160" spans="21:62" ht="17.100000000000001" customHeight="1">
      <c r="U160" s="925"/>
      <c r="V160" s="858" t="s">
        <v>332</v>
      </c>
      <c r="X160" s="923"/>
      <c r="Y160" s="714" t="s">
        <v>874</v>
      </c>
      <c r="Z160" s="430"/>
      <c r="AA160" s="269"/>
      <c r="AB160" s="269"/>
      <c r="AC160" s="269"/>
      <c r="AD160" s="269"/>
      <c r="AE160" s="269"/>
      <c r="AF160" s="269"/>
      <c r="AG160" s="269"/>
      <c r="AH160" s="269"/>
      <c r="AI160" s="269"/>
      <c r="AJ160" s="269"/>
      <c r="AK160" s="269"/>
      <c r="AL160" s="269"/>
      <c r="AM160" s="269"/>
      <c r="AN160" s="269"/>
      <c r="AO160" s="269"/>
      <c r="AP160" s="269"/>
      <c r="AQ160" s="269"/>
      <c r="AR160" s="269"/>
      <c r="AS160" s="269"/>
      <c r="AT160" s="269"/>
      <c r="AU160" s="269"/>
      <c r="AV160" s="269"/>
      <c r="AW160" s="269"/>
      <c r="AX160" s="699">
        <f t="shared" si="206"/>
        <v>0</v>
      </c>
      <c r="AY160" s="699">
        <f t="shared" si="206"/>
        <v>-3.6972442776658454E-2</v>
      </c>
      <c r="AZ160" s="699">
        <f t="shared" ref="AZ160:BB160" si="211">IF(AZ27="NO","－",AZ27/$AX27-1)</f>
        <v>1.3819714295052687E-2</v>
      </c>
      <c r="BA160" s="699">
        <f t="shared" si="211"/>
        <v>5.8867266419523556E-2</v>
      </c>
      <c r="BB160" s="699">
        <f t="shared" si="211"/>
        <v>0.10185092686663855</v>
      </c>
      <c r="BC160" s="663" t="str">
        <f t="shared" si="208"/>
        <v>-</v>
      </c>
      <c r="BD160" s="663" t="str">
        <f t="shared" si="208"/>
        <v>-</v>
      </c>
      <c r="BE160" s="663" t="str">
        <f t="shared" si="208"/>
        <v>-</v>
      </c>
      <c r="BF160" s="1590"/>
    </row>
    <row r="161" spans="2:62" ht="17.100000000000001" customHeight="1">
      <c r="U161" s="925"/>
      <c r="V161" s="714" t="s">
        <v>335</v>
      </c>
      <c r="X161" s="925"/>
      <c r="Y161" s="714" t="s">
        <v>878</v>
      </c>
      <c r="Z161" s="430"/>
      <c r="AA161" s="269"/>
      <c r="AB161" s="269"/>
      <c r="AC161" s="269"/>
      <c r="AD161" s="269"/>
      <c r="AE161" s="269"/>
      <c r="AF161" s="269"/>
      <c r="AG161" s="269"/>
      <c r="AH161" s="269"/>
      <c r="AI161" s="269"/>
      <c r="AJ161" s="269"/>
      <c r="AK161" s="269"/>
      <c r="AL161" s="269"/>
      <c r="AM161" s="269"/>
      <c r="AN161" s="269"/>
      <c r="AO161" s="269"/>
      <c r="AP161" s="269"/>
      <c r="AQ161" s="269"/>
      <c r="AR161" s="269"/>
      <c r="AS161" s="269"/>
      <c r="AT161" s="269"/>
      <c r="AU161" s="269"/>
      <c r="AV161" s="269"/>
      <c r="AW161" s="269"/>
      <c r="AX161" s="699">
        <f t="shared" si="206"/>
        <v>0</v>
      </c>
      <c r="AY161" s="699">
        <f t="shared" si="206"/>
        <v>0.12497538361093397</v>
      </c>
      <c r="AZ161" s="699">
        <f t="shared" ref="AZ161:BB161" si="212">IF(AZ28="NO","－",AZ28/$AX28-1)</f>
        <v>0.12605913297634519</v>
      </c>
      <c r="BA161" s="699">
        <f t="shared" si="212"/>
        <v>-7.79912096637978E-2</v>
      </c>
      <c r="BB161" s="699">
        <f t="shared" si="212"/>
        <v>-4.2281194431899038E-2</v>
      </c>
      <c r="BC161" s="663" t="str">
        <f t="shared" si="208"/>
        <v>-</v>
      </c>
      <c r="BD161" s="663" t="str">
        <f t="shared" si="208"/>
        <v>-</v>
      </c>
      <c r="BE161" s="663" t="str">
        <f t="shared" si="208"/>
        <v>-</v>
      </c>
      <c r="BF161" s="1590"/>
    </row>
    <row r="162" spans="2:62" ht="17.100000000000001" customHeight="1">
      <c r="U162" s="926"/>
      <c r="V162" s="714" t="s">
        <v>343</v>
      </c>
      <c r="X162" s="926"/>
      <c r="Y162" s="714" t="s">
        <v>1056</v>
      </c>
      <c r="Z162" s="430"/>
      <c r="AA162" s="269"/>
      <c r="AB162" s="269"/>
      <c r="AC162" s="269"/>
      <c r="AD162" s="269"/>
      <c r="AE162" s="269"/>
      <c r="AF162" s="269"/>
      <c r="AG162" s="269"/>
      <c r="AH162" s="269"/>
      <c r="AI162" s="269"/>
      <c r="AJ162" s="269"/>
      <c r="AK162" s="269"/>
      <c r="AL162" s="269"/>
      <c r="AM162" s="269"/>
      <c r="AN162" s="269"/>
      <c r="AO162" s="269"/>
      <c r="AP162" s="269"/>
      <c r="AQ162" s="269"/>
      <c r="AR162" s="269"/>
      <c r="AS162" s="269"/>
      <c r="AT162" s="269"/>
      <c r="AU162" s="269"/>
      <c r="AV162" s="269"/>
      <c r="AW162" s="269"/>
      <c r="AX162" s="699">
        <f t="shared" si="206"/>
        <v>0</v>
      </c>
      <c r="AY162" s="699">
        <f t="shared" si="206"/>
        <v>-0.33660933660933656</v>
      </c>
      <c r="AZ162" s="699">
        <f t="shared" ref="AZ162:BB162" si="213">IF(AZ29="NO","－",AZ29/$AX29-1)</f>
        <v>-0.43488943488943499</v>
      </c>
      <c r="BA162" s="699">
        <f t="shared" si="213"/>
        <v>-0.45651106810979825</v>
      </c>
      <c r="BB162" s="699">
        <f t="shared" si="213"/>
        <v>-0.56142506962619199</v>
      </c>
      <c r="BC162" s="663" t="str">
        <f t="shared" si="208"/>
        <v>-</v>
      </c>
      <c r="BD162" s="663" t="str">
        <f t="shared" si="208"/>
        <v>-</v>
      </c>
      <c r="BE162" s="663" t="str">
        <f t="shared" si="208"/>
        <v>-</v>
      </c>
      <c r="BF162" s="1590"/>
    </row>
    <row r="163" spans="2:62" ht="17.100000000000001" customHeight="1">
      <c r="U163" s="818" t="s">
        <v>1057</v>
      </c>
      <c r="V163" s="927"/>
      <c r="X163" s="818" t="s">
        <v>1057</v>
      </c>
      <c r="Y163" s="927"/>
      <c r="Z163" s="660"/>
      <c r="AA163" s="656"/>
      <c r="AB163" s="656"/>
      <c r="AC163" s="656"/>
      <c r="AD163" s="656"/>
      <c r="AE163" s="656"/>
      <c r="AF163" s="656"/>
      <c r="AG163" s="656"/>
      <c r="AH163" s="656"/>
      <c r="AI163" s="656"/>
      <c r="AJ163" s="656"/>
      <c r="AK163" s="656"/>
      <c r="AL163" s="656"/>
      <c r="AM163" s="656"/>
      <c r="AN163" s="656"/>
      <c r="AO163" s="656"/>
      <c r="AP163" s="656"/>
      <c r="AQ163" s="656"/>
      <c r="AR163" s="656"/>
      <c r="AS163" s="656"/>
      <c r="AT163" s="656"/>
      <c r="AU163" s="656"/>
      <c r="AV163" s="656"/>
      <c r="AW163" s="656"/>
      <c r="AX163" s="1763">
        <f t="shared" ref="AX163:BE163" si="214">AX30/$AX30-1</f>
        <v>0</v>
      </c>
      <c r="AY163" s="1763">
        <f t="shared" si="214"/>
        <v>-0.30568798223277371</v>
      </c>
      <c r="AZ163" s="1763">
        <f t="shared" si="214"/>
        <v>-0.64690954196538453</v>
      </c>
      <c r="BA163" s="1763">
        <f t="shared" si="214"/>
        <v>-0.60770428782780983</v>
      </c>
      <c r="BB163" s="1763">
        <f t="shared" si="214"/>
        <v>-0.72188665241335892</v>
      </c>
      <c r="BC163" s="666">
        <f t="shared" si="214"/>
        <v>-1</v>
      </c>
      <c r="BD163" s="666">
        <f t="shared" si="214"/>
        <v>-1</v>
      </c>
      <c r="BE163" s="666">
        <f t="shared" si="214"/>
        <v>-1</v>
      </c>
      <c r="BF163" s="1590"/>
    </row>
    <row r="164" spans="2:62" ht="17.100000000000001" customHeight="1">
      <c r="U164" s="818"/>
      <c r="V164" s="858" t="s">
        <v>344</v>
      </c>
      <c r="X164" s="818"/>
      <c r="Y164" s="858" t="s">
        <v>1058</v>
      </c>
      <c r="Z164" s="429"/>
      <c r="AA164" s="270"/>
      <c r="AB164" s="270"/>
      <c r="AC164" s="270"/>
      <c r="AD164" s="270"/>
      <c r="AE164" s="270"/>
      <c r="AF164" s="270"/>
      <c r="AG164" s="270"/>
      <c r="AH164" s="270"/>
      <c r="AI164" s="270"/>
      <c r="AJ164" s="270"/>
      <c r="AK164" s="270"/>
      <c r="AL164" s="270"/>
      <c r="AM164" s="270"/>
      <c r="AN164" s="270"/>
      <c r="AO164" s="270"/>
      <c r="AP164" s="270"/>
      <c r="AQ164" s="270"/>
      <c r="AR164" s="270"/>
      <c r="AS164" s="270"/>
      <c r="AT164" s="270"/>
      <c r="AU164" s="270"/>
      <c r="AV164" s="270"/>
      <c r="AW164" s="270"/>
      <c r="AX164" s="699">
        <f>IF(AX31="NO","－",AX31/$AX31-1)</f>
        <v>0</v>
      </c>
      <c r="AY164" s="699">
        <f t="shared" ref="AY164:BB164" si="215">IF(AY31="NO","－",AY31/$AX31-1)</f>
        <v>-0.35086342592592579</v>
      </c>
      <c r="AZ164" s="699">
        <f t="shared" si="215"/>
        <v>-0.72800925925925919</v>
      </c>
      <c r="BA164" s="699">
        <f t="shared" si="215"/>
        <v>-0.70949073632558179</v>
      </c>
      <c r="BB164" s="699">
        <f t="shared" si="215"/>
        <v>-0.84247684892680907</v>
      </c>
      <c r="BC164" s="663" t="str">
        <f t="shared" ref="BC164:BE166" si="216">IF(BC31="NO","-",BC31/$AX31-1)</f>
        <v>-</v>
      </c>
      <c r="BD164" s="663" t="str">
        <f t="shared" si="216"/>
        <v>-</v>
      </c>
      <c r="BE164" s="663" t="str">
        <f t="shared" si="216"/>
        <v>-</v>
      </c>
      <c r="BF164" s="1590"/>
    </row>
    <row r="165" spans="2:62" ht="17.100000000000001" customHeight="1">
      <c r="U165" s="818"/>
      <c r="V165" s="858" t="s">
        <v>332</v>
      </c>
      <c r="X165" s="818"/>
      <c r="Y165" s="858" t="s">
        <v>874</v>
      </c>
      <c r="Z165" s="429"/>
      <c r="AA165" s="270"/>
      <c r="AB165" s="270"/>
      <c r="AC165" s="270"/>
      <c r="AD165" s="270"/>
      <c r="AE165" s="270"/>
      <c r="AF165" s="270"/>
      <c r="AG165" s="270"/>
      <c r="AH165" s="270"/>
      <c r="AI165" s="270"/>
      <c r="AJ165" s="270"/>
      <c r="AK165" s="270"/>
      <c r="AL165" s="270"/>
      <c r="AM165" s="270"/>
      <c r="AN165" s="270"/>
      <c r="AO165" s="270"/>
      <c r="AP165" s="270"/>
      <c r="AQ165" s="270"/>
      <c r="AR165" s="270"/>
      <c r="AS165" s="270"/>
      <c r="AT165" s="270"/>
      <c r="AU165" s="270"/>
      <c r="AV165" s="270"/>
      <c r="AW165" s="270"/>
      <c r="AX165" s="699">
        <f>IF(AX32="NO","－",AX32/$AX32-1)</f>
        <v>0</v>
      </c>
      <c r="AY165" s="699">
        <f t="shared" ref="AY165:BB165" si="217">IF(AY32="NO","－",AY32/$AX32-1)</f>
        <v>0.20253333189432898</v>
      </c>
      <c r="AZ165" s="699">
        <f t="shared" si="217"/>
        <v>0.31771354842414667</v>
      </c>
      <c r="BA165" s="699">
        <f t="shared" si="217"/>
        <v>0.66795731519188384</v>
      </c>
      <c r="BB165" s="699">
        <f t="shared" si="217"/>
        <v>0.76487403254326858</v>
      </c>
      <c r="BC165" s="663" t="str">
        <f t="shared" si="216"/>
        <v>-</v>
      </c>
      <c r="BD165" s="663" t="str">
        <f t="shared" si="216"/>
        <v>-</v>
      </c>
      <c r="BE165" s="663" t="str">
        <f t="shared" si="216"/>
        <v>-</v>
      </c>
      <c r="BF165" s="1590"/>
    </row>
    <row r="166" spans="2:62" ht="17.100000000000001" customHeight="1" thickBot="1">
      <c r="U166" s="818"/>
      <c r="V166" s="715" t="s">
        <v>335</v>
      </c>
      <c r="X166" s="818"/>
      <c r="Y166" s="715" t="s">
        <v>891</v>
      </c>
      <c r="Z166" s="432"/>
      <c r="AA166" s="271"/>
      <c r="AB166" s="271"/>
      <c r="AC166" s="271"/>
      <c r="AD166" s="271"/>
      <c r="AE166" s="271"/>
      <c r="AF166" s="271"/>
      <c r="AG166" s="271"/>
      <c r="AH166" s="271"/>
      <c r="AI166" s="271"/>
      <c r="AJ166" s="271"/>
      <c r="AK166" s="271"/>
      <c r="AL166" s="271"/>
      <c r="AM166" s="271"/>
      <c r="AN166" s="271"/>
      <c r="AO166" s="271"/>
      <c r="AP166" s="271"/>
      <c r="AQ166" s="271"/>
      <c r="AR166" s="271"/>
      <c r="AS166" s="271"/>
      <c r="AT166" s="271"/>
      <c r="AU166" s="271"/>
      <c r="AV166" s="271"/>
      <c r="AW166" s="271"/>
      <c r="AX166" s="1764">
        <f>IF(AX33="NO","－",AX33/$AX33-1)</f>
        <v>0</v>
      </c>
      <c r="AY166" s="1764">
        <f t="shared" ref="AY166:BB166" si="218">IF(AY33="NO","－",AY33/$AX33-1)</f>
        <v>0.22485927846622511</v>
      </c>
      <c r="AZ166" s="1764">
        <f t="shared" si="218"/>
        <v>3.7244402442681457E-2</v>
      </c>
      <c r="BA166" s="1764">
        <f t="shared" si="218"/>
        <v>-8.2685324485161193E-2</v>
      </c>
      <c r="BB166" s="1764">
        <f t="shared" si="218"/>
        <v>2.62360911543007E-2</v>
      </c>
      <c r="BC166" s="672" t="str">
        <f t="shared" si="216"/>
        <v>-</v>
      </c>
      <c r="BD166" s="672" t="str">
        <f t="shared" si="216"/>
        <v>-</v>
      </c>
      <c r="BE166" s="672" t="str">
        <f t="shared" si="216"/>
        <v>-</v>
      </c>
      <c r="BF166" s="1590"/>
    </row>
    <row r="167" spans="2:62" ht="17.100000000000001" customHeight="1" thickTop="1">
      <c r="B167" s="1" t="s">
        <v>21</v>
      </c>
      <c r="U167" s="460" t="s">
        <v>64</v>
      </c>
      <c r="V167" s="929"/>
      <c r="X167" s="460" t="s">
        <v>916</v>
      </c>
      <c r="Y167" s="929"/>
      <c r="Z167" s="433"/>
      <c r="AA167" s="117"/>
      <c r="AB167" s="117"/>
      <c r="AC167" s="117"/>
      <c r="AD167" s="117"/>
      <c r="AE167" s="117"/>
      <c r="AF167" s="117"/>
      <c r="AG167" s="117"/>
      <c r="AH167" s="117"/>
      <c r="AI167" s="117"/>
      <c r="AJ167" s="117"/>
      <c r="AK167" s="117"/>
      <c r="AL167" s="117"/>
      <c r="AM167" s="117"/>
      <c r="AN167" s="117"/>
      <c r="AO167" s="117"/>
      <c r="AP167" s="117"/>
      <c r="AQ167" s="117"/>
      <c r="AR167" s="117"/>
      <c r="AS167" s="117"/>
      <c r="AT167" s="117"/>
      <c r="AU167" s="117"/>
      <c r="AV167" s="117"/>
      <c r="AW167" s="117"/>
      <c r="AX167" s="1765">
        <f t="shared" ref="AX167:BE167" si="219">AX34/$AX34-1</f>
        <v>0</v>
      </c>
      <c r="AY167" s="1765">
        <f t="shared" si="219"/>
        <v>8.2597182044581663E-2</v>
      </c>
      <c r="AZ167" s="1765">
        <f t="shared" si="219"/>
        <v>0.15826335046555817</v>
      </c>
      <c r="BA167" s="1765">
        <f t="shared" si="219"/>
        <v>0.2484677522962242</v>
      </c>
      <c r="BB167" s="1765">
        <f t="shared" si="219"/>
        <v>0.30377320499395721</v>
      </c>
      <c r="BC167" s="667">
        <f t="shared" si="219"/>
        <v>-1</v>
      </c>
      <c r="BD167" s="667">
        <f t="shared" si="219"/>
        <v>-1</v>
      </c>
      <c r="BE167" s="667">
        <f t="shared" si="219"/>
        <v>-1</v>
      </c>
      <c r="BF167" s="1590"/>
      <c r="BH167" s="99"/>
      <c r="BI167" s="99"/>
      <c r="BJ167" s="99"/>
    </row>
    <row r="168" spans="2:62" s="203" customFormat="1" ht="17.100000000000001" customHeight="1">
      <c r="U168" s="255"/>
      <c r="V168" s="255"/>
      <c r="X168" s="9"/>
      <c r="Y168" s="1"/>
      <c r="Z168" s="256"/>
      <c r="AA168" s="256"/>
      <c r="AB168" s="256"/>
      <c r="AC168" s="256"/>
      <c r="AD168" s="256"/>
      <c r="AE168" s="256"/>
      <c r="AF168" s="256"/>
      <c r="AG168" s="256"/>
      <c r="AH168" s="256"/>
      <c r="AI168" s="256"/>
      <c r="AJ168" s="256"/>
      <c r="AK168" s="256"/>
      <c r="AL168" s="256"/>
      <c r="AM168" s="256"/>
      <c r="AN168" s="256"/>
      <c r="AO168" s="256"/>
      <c r="AP168" s="256"/>
      <c r="AQ168" s="256"/>
      <c r="AR168" s="256"/>
      <c r="AS168" s="256"/>
      <c r="AT168" s="256"/>
      <c r="AU168" s="256"/>
      <c r="AV168" s="256"/>
      <c r="AW168" s="256"/>
      <c r="AX168" s="256"/>
      <c r="AY168" s="256"/>
      <c r="AZ168" s="256"/>
      <c r="BA168" s="256"/>
      <c r="BB168" s="256"/>
      <c r="BC168" s="256"/>
      <c r="BD168" s="256"/>
      <c r="BE168" s="256"/>
      <c r="BF168" s="256"/>
      <c r="BH168" s="257"/>
      <c r="BI168" s="257"/>
      <c r="BJ168" s="257"/>
    </row>
    <row r="169" spans="2:62">
      <c r="U169" s="1" t="s">
        <v>349</v>
      </c>
      <c r="X169" s="9" t="s">
        <v>1064</v>
      </c>
    </row>
    <row r="170" spans="2:62">
      <c r="U170" s="913"/>
      <c r="V170" s="914"/>
      <c r="X170" s="913"/>
      <c r="Y170" s="914"/>
      <c r="Z170" s="218"/>
      <c r="AA170" s="118">
        <v>1990</v>
      </c>
      <c r="AB170" s="118">
        <f>AA170+1</f>
        <v>1991</v>
      </c>
      <c r="AC170" s="118">
        <f>AB170+1</f>
        <v>1992</v>
      </c>
      <c r="AD170" s="118">
        <f>AC170+1</f>
        <v>1993</v>
      </c>
      <c r="AE170" s="118">
        <f>AD170+1</f>
        <v>1994</v>
      </c>
      <c r="AF170" s="118">
        <v>1995</v>
      </c>
      <c r="AG170" s="118">
        <f t="shared" ref="AG170:BA170" si="220">AF170+1</f>
        <v>1996</v>
      </c>
      <c r="AH170" s="118">
        <f t="shared" si="220"/>
        <v>1997</v>
      </c>
      <c r="AI170" s="118">
        <f t="shared" si="220"/>
        <v>1998</v>
      </c>
      <c r="AJ170" s="118">
        <f t="shared" si="220"/>
        <v>1999</v>
      </c>
      <c r="AK170" s="118">
        <f t="shared" si="220"/>
        <v>2000</v>
      </c>
      <c r="AL170" s="118">
        <f t="shared" si="220"/>
        <v>2001</v>
      </c>
      <c r="AM170" s="118">
        <f t="shared" si="220"/>
        <v>2002</v>
      </c>
      <c r="AN170" s="118">
        <f t="shared" si="220"/>
        <v>2003</v>
      </c>
      <c r="AO170" s="118">
        <f t="shared" si="220"/>
        <v>2004</v>
      </c>
      <c r="AP170" s="118">
        <f t="shared" si="220"/>
        <v>2005</v>
      </c>
      <c r="AQ170" s="118">
        <f t="shared" si="220"/>
        <v>2006</v>
      </c>
      <c r="AR170" s="118">
        <f t="shared" si="220"/>
        <v>2007</v>
      </c>
      <c r="AS170" s="118">
        <f t="shared" si="220"/>
        <v>2008</v>
      </c>
      <c r="AT170" s="118">
        <f t="shared" si="220"/>
        <v>2009</v>
      </c>
      <c r="AU170" s="118">
        <f t="shared" si="220"/>
        <v>2010</v>
      </c>
      <c r="AV170" s="118">
        <f t="shared" si="220"/>
        <v>2011</v>
      </c>
      <c r="AW170" s="118">
        <f t="shared" si="220"/>
        <v>2012</v>
      </c>
      <c r="AX170" s="118">
        <f t="shared" si="220"/>
        <v>2013</v>
      </c>
      <c r="AY170" s="118">
        <f t="shared" si="220"/>
        <v>2014</v>
      </c>
      <c r="AZ170" s="118">
        <f t="shared" si="220"/>
        <v>2015</v>
      </c>
      <c r="BA170" s="118">
        <f t="shared" si="220"/>
        <v>2016</v>
      </c>
      <c r="BB170" s="118">
        <f t="shared" ref="BB170" si="221">BA170+1</f>
        <v>2017</v>
      </c>
      <c r="BC170" s="118">
        <f t="shared" ref="BC170" si="222">BB170+1</f>
        <v>2018</v>
      </c>
      <c r="BD170" s="118">
        <f t="shared" ref="BD170" si="223">BC170+1</f>
        <v>2019</v>
      </c>
      <c r="BE170" s="118">
        <f t="shared" ref="BE170" si="224">BD170+1</f>
        <v>2020</v>
      </c>
      <c r="BF170" s="1592"/>
    </row>
    <row r="171" spans="2:62" ht="17.100000000000001" customHeight="1">
      <c r="U171" s="842" t="s">
        <v>19</v>
      </c>
      <c r="V171" s="801"/>
      <c r="X171" s="842" t="s">
        <v>917</v>
      </c>
      <c r="Y171" s="801"/>
      <c r="Z171" s="249"/>
      <c r="AA171" s="349"/>
      <c r="AB171" s="1756">
        <f t="shared" ref="AB171:BE171" si="225">AB5/AA5-1</f>
        <v>8.8957790566543071E-2</v>
      </c>
      <c r="AC171" s="1756">
        <f t="shared" si="225"/>
        <v>2.4070340480269126E-2</v>
      </c>
      <c r="AD171" s="1756">
        <f t="shared" si="225"/>
        <v>2.0370894660691974E-2</v>
      </c>
      <c r="AE171" s="1756">
        <f t="shared" si="225"/>
        <v>0.16121746427582906</v>
      </c>
      <c r="AF171" s="1756">
        <f t="shared" si="225"/>
        <v>0.19766846543960104</v>
      </c>
      <c r="AG171" s="1756">
        <f t="shared" si="225"/>
        <v>-2.4395316590543725E-2</v>
      </c>
      <c r="AH171" s="1777">
        <f t="shared" si="225"/>
        <v>-6.558017808754979E-3</v>
      </c>
      <c r="AI171" s="1756">
        <f t="shared" si="225"/>
        <v>-2.842803257276949E-2</v>
      </c>
      <c r="AJ171" s="1756">
        <f t="shared" si="225"/>
        <v>2.6373965967684709E-2</v>
      </c>
      <c r="AK171" s="1756">
        <f t="shared" si="225"/>
        <v>-6.2223433551387264E-2</v>
      </c>
      <c r="AL171" s="1756">
        <f t="shared" si="225"/>
        <v>-0.14832299058031373</v>
      </c>
      <c r="AM171" s="1756">
        <f t="shared" si="225"/>
        <v>-0.1657611335164656</v>
      </c>
      <c r="AN171" s="1777">
        <f t="shared" si="225"/>
        <v>-4.3933246914462654E-4</v>
      </c>
      <c r="AO171" s="1756">
        <f t="shared" si="225"/>
        <v>-0.23455750538176312</v>
      </c>
      <c r="AP171" s="1756">
        <f t="shared" si="225"/>
        <v>2.9096877258860454E-2</v>
      </c>
      <c r="AQ171" s="1756">
        <f t="shared" si="225"/>
        <v>0.14440421729585329</v>
      </c>
      <c r="AR171" s="1756">
        <f t="shared" si="225"/>
        <v>0.14238276692362506</v>
      </c>
      <c r="AS171" s="1756">
        <f t="shared" si="225"/>
        <v>0.15439820481485111</v>
      </c>
      <c r="AT171" s="1756">
        <f t="shared" si="225"/>
        <v>8.5053151586336195E-2</v>
      </c>
      <c r="AU171" s="1756">
        <f t="shared" si="225"/>
        <v>0.11374504494902937</v>
      </c>
      <c r="AV171" s="1756">
        <f t="shared" si="225"/>
        <v>0.11965177751074418</v>
      </c>
      <c r="AW171" s="1756">
        <f t="shared" si="225"/>
        <v>0.12471970193461135</v>
      </c>
      <c r="AX171" s="1756">
        <f t="shared" si="225"/>
        <v>9.3426793256266016E-2</v>
      </c>
      <c r="AY171" s="1756">
        <f t="shared" si="225"/>
        <v>0.11461299443265105</v>
      </c>
      <c r="AZ171" s="1756">
        <f t="shared" si="225"/>
        <v>9.7147258731121067E-2</v>
      </c>
      <c r="BA171" s="1756">
        <f t="shared" si="225"/>
        <v>8.4358885163876796E-2</v>
      </c>
      <c r="BB171" s="1756">
        <f t="shared" si="225"/>
        <v>5.4325589841546451E-2</v>
      </c>
      <c r="BC171" s="662">
        <f t="shared" si="225"/>
        <v>-1</v>
      </c>
      <c r="BD171" s="662" t="e">
        <f t="shared" si="225"/>
        <v>#DIV/0!</v>
      </c>
      <c r="BE171" s="662" t="e">
        <f t="shared" si="225"/>
        <v>#DIV/0!</v>
      </c>
      <c r="BF171" s="1590"/>
      <c r="BJ171" s="99"/>
    </row>
    <row r="172" spans="2:62" ht="17.100000000000001" customHeight="1">
      <c r="U172" s="915"/>
      <c r="V172" s="716" t="s">
        <v>329</v>
      </c>
      <c r="X172" s="915"/>
      <c r="Y172" s="714" t="s">
        <v>918</v>
      </c>
      <c r="Z172" s="264"/>
      <c r="AA172" s="350"/>
      <c r="AB172" s="701" t="str">
        <f t="shared" ref="AB172:AB178" si="226">IF(OR(AB6="NO",AA6=0),"－",AB6/AA6-1)</f>
        <v>－</v>
      </c>
      <c r="AC172" s="701" t="str">
        <f>IF(OR(AC6="NO",AB6=0,AB6="NO"),"－",AC6/AB6-1)</f>
        <v>－</v>
      </c>
      <c r="AD172" s="701">
        <f t="shared" ref="AD172:AG175" si="227">IF(OR(AD6="NO",AC6=0),"－",AD6/AC6-1)</f>
        <v>16.150544002131792</v>
      </c>
      <c r="AE172" s="701">
        <f t="shared" si="227"/>
        <v>4.1589256559212933</v>
      </c>
      <c r="AF172" s="701">
        <f t="shared" si="227"/>
        <v>1.4857387707941974</v>
      </c>
      <c r="AG172" s="708">
        <f t="shared" si="227"/>
        <v>0.43614710512327903</v>
      </c>
      <c r="AH172" s="708">
        <f t="shared" ref="AH172:AI172" si="228">IF(OR(AH6="NO",AG6=0),"－",AH6/AG6-1)</f>
        <v>0.31170320017717623</v>
      </c>
      <c r="AI172" s="708">
        <f t="shared" si="228"/>
        <v>0.22006931417038289</v>
      </c>
      <c r="AJ172" s="708">
        <f t="shared" ref="AJ172:AO174" si="229">IF(OR(AJ6="NO",AI6=0),"－",AJ6/AI6-1)</f>
        <v>0.18433459838406518</v>
      </c>
      <c r="AK172" s="708">
        <f t="shared" si="229"/>
        <v>0.18195101820639215</v>
      </c>
      <c r="AL172" s="708">
        <f t="shared" si="229"/>
        <v>0.20529150885534975</v>
      </c>
      <c r="AM172" s="708">
        <f t="shared" si="229"/>
        <v>0.24174543175761665</v>
      </c>
      <c r="AN172" s="708">
        <f t="shared" si="229"/>
        <v>0.25104198745932038</v>
      </c>
      <c r="AO172" s="708">
        <f t="shared" si="229"/>
        <v>0.27034978120739694</v>
      </c>
      <c r="AP172" s="708">
        <f t="shared" ref="AP172:AR172" si="230">IF(OR(AP6="NO",AO6=0),"－",AP6/AO6-1)</f>
        <v>0.2534807934338672</v>
      </c>
      <c r="AQ172" s="708">
        <f t="shared" si="230"/>
        <v>0.22282708278752605</v>
      </c>
      <c r="AR172" s="708">
        <f t="shared" si="230"/>
        <v>0.24089546160275521</v>
      </c>
      <c r="AS172" s="708">
        <f t="shared" ref="AS172:AT174" si="231">IF(OR(AS6="NO",AR6=0),"－",AS6/AR6-1)</f>
        <v>0.16462938011549477</v>
      </c>
      <c r="AT172" s="708">
        <f t="shared" si="231"/>
        <v>0.14745530997657297</v>
      </c>
      <c r="AU172" s="708">
        <f t="shared" ref="AU172" si="232">IF(OR(AU6="NO",AT6=0),"－",AU6/AT6-1)</f>
        <v>0.1380303552824651</v>
      </c>
      <c r="AV172" s="708">
        <f t="shared" ref="AV172:AW174" si="233">IF(OR(AV6="NO",AU6=0),"－",AV6/AU6-1)</f>
        <v>0.12971246556173766</v>
      </c>
      <c r="AW172" s="708">
        <f t="shared" si="233"/>
        <v>0.13889427200689286</v>
      </c>
      <c r="AX172" s="708">
        <f t="shared" ref="AX172:AZ172" si="234">IF(OR(AX6="NO",AW6=0),"－",AX6/AW6-1)</f>
        <v>0.1007328104463201</v>
      </c>
      <c r="AY172" s="708">
        <f t="shared" si="234"/>
        <v>0.12160603808405401</v>
      </c>
      <c r="AZ172" s="708">
        <f t="shared" si="234"/>
        <v>0.10257646807796217</v>
      </c>
      <c r="BA172" s="708">
        <f t="shared" ref="BA172:BB172" si="235">IF(OR(BA6="NO",AZ6=0),"－",BA6/AZ6-1)</f>
        <v>8.4446936748168389E-2</v>
      </c>
      <c r="BB172" s="708">
        <f t="shared" si="235"/>
        <v>5.6439957725145762E-2</v>
      </c>
      <c r="BC172" s="701" t="str">
        <f t="shared" ref="BC172:BE172" si="236">IF(OR(BC6="NO",BB6=0,BB6="NO"),"-",BC6/BB6-1)</f>
        <v>-</v>
      </c>
      <c r="BD172" s="701" t="str">
        <f t="shared" si="236"/>
        <v>-</v>
      </c>
      <c r="BE172" s="701" t="str">
        <f t="shared" si="236"/>
        <v>-</v>
      </c>
      <c r="BF172" s="1591"/>
      <c r="BH172" s="99"/>
    </row>
    <row r="173" spans="2:62" ht="17.100000000000001" customHeight="1">
      <c r="U173" s="915"/>
      <c r="V173" s="916" t="s">
        <v>1050</v>
      </c>
      <c r="X173" s="915"/>
      <c r="Y173" s="916" t="s">
        <v>871</v>
      </c>
      <c r="Z173" s="265"/>
      <c r="AA173" s="350"/>
      <c r="AB173" s="701" t="str">
        <f t="shared" si="226"/>
        <v>－</v>
      </c>
      <c r="AC173" s="701" t="str">
        <f>IF(OR(AC7="NO",AB7=0,AB7="NO"),"－",AC7/AB7-1)</f>
        <v>－</v>
      </c>
      <c r="AD173" s="701">
        <f t="shared" si="227"/>
        <v>5.5000000000000009</v>
      </c>
      <c r="AE173" s="708">
        <f t="shared" si="227"/>
        <v>0.71794871794871762</v>
      </c>
      <c r="AF173" s="708">
        <f t="shared" si="227"/>
        <v>0.10447761194029859</v>
      </c>
      <c r="AG173" s="708">
        <f t="shared" si="227"/>
        <v>-8.953185798644947E-2</v>
      </c>
      <c r="AH173" s="708">
        <f t="shared" ref="AH173:AI173" si="237">IF(OR(AH7="NO",AG7=0),"－",AH7/AG7-1)</f>
        <v>3.5490707026912149E-2</v>
      </c>
      <c r="AI173" s="708">
        <f t="shared" si="237"/>
        <v>-3.7717952771380903E-2</v>
      </c>
      <c r="AJ173" s="1771">
        <f t="shared" si="229"/>
        <v>9.52380952380949E-3</v>
      </c>
      <c r="AK173" s="708">
        <f t="shared" si="229"/>
        <v>6.509433962264155E-2</v>
      </c>
      <c r="AL173" s="708">
        <f t="shared" si="229"/>
        <v>-6.7862415116622388E-2</v>
      </c>
      <c r="AM173" s="708">
        <f t="shared" si="229"/>
        <v>8.7705683923791966E-2</v>
      </c>
      <c r="AN173" s="708">
        <f t="shared" si="229"/>
        <v>0.48603423401141321</v>
      </c>
      <c r="AO173" s="708">
        <f t="shared" si="229"/>
        <v>0.23468330998960263</v>
      </c>
      <c r="AP173" s="708">
        <f t="shared" ref="AP173:AR173" si="238">IF(OR(AP7="NO",AO7=0),"－",AP7/AO7-1)</f>
        <v>4.0486631150465913E-2</v>
      </c>
      <c r="AQ173" s="708">
        <f t="shared" si="238"/>
        <v>0.27414569100647213</v>
      </c>
      <c r="AR173" s="708">
        <f t="shared" si="238"/>
        <v>0.19643925884579572</v>
      </c>
      <c r="AS173" s="708">
        <f t="shared" si="231"/>
        <v>5.627528799946413E-2</v>
      </c>
      <c r="AT173" s="708">
        <f t="shared" si="231"/>
        <v>6.5320934017037535E-2</v>
      </c>
      <c r="AU173" s="708">
        <f t="shared" ref="AU173" si="239">IF(OR(AU7="NO",AT7=0),"－",AU7/AT7-1)</f>
        <v>8.7494487962760381E-2</v>
      </c>
      <c r="AV173" s="708">
        <f t="shared" si="233"/>
        <v>9.9800834345771028E-2</v>
      </c>
      <c r="AW173" s="708">
        <f t="shared" si="233"/>
        <v>8.1843839296704246E-2</v>
      </c>
      <c r="AX173" s="708">
        <f t="shared" ref="AX173:AZ173" si="240">IF(OR(AX7="NO",AW7=0),"－",AX7/AW7-1)</f>
        <v>7.1353870403565445E-2</v>
      </c>
      <c r="AY173" s="708">
        <f t="shared" si="240"/>
        <v>6.4436506456682974E-2</v>
      </c>
      <c r="AZ173" s="708">
        <f t="shared" si="240"/>
        <v>4.6711754379895609E-2</v>
      </c>
      <c r="BA173" s="708">
        <f t="shared" ref="BA173:BB173" si="241">IF(OR(BA7="NO",AZ7=0),"－",BA7/AZ7-1)</f>
        <v>6.7309151101280884E-2</v>
      </c>
      <c r="BB173" s="708">
        <f t="shared" si="241"/>
        <v>5.6735893673469651E-2</v>
      </c>
      <c r="BC173" s="701" t="str">
        <f t="shared" ref="BC173:BE173" si="242">IF(OR(BC7="NO",BB7=0,BB7="NO"),"-",BC7/BB7-1)</f>
        <v>-</v>
      </c>
      <c r="BD173" s="701" t="str">
        <f t="shared" si="242"/>
        <v>-</v>
      </c>
      <c r="BE173" s="701" t="str">
        <f t="shared" si="242"/>
        <v>-</v>
      </c>
      <c r="BF173" s="1591"/>
      <c r="BH173" s="99"/>
    </row>
    <row r="174" spans="2:62" ht="17.100000000000001" customHeight="1">
      <c r="U174" s="915"/>
      <c r="V174" s="714" t="s">
        <v>330</v>
      </c>
      <c r="X174" s="915"/>
      <c r="Y174" s="714" t="s">
        <v>872</v>
      </c>
      <c r="Z174" s="264"/>
      <c r="AA174" s="350"/>
      <c r="AB174" s="701" t="str">
        <f t="shared" si="226"/>
        <v>－</v>
      </c>
      <c r="AC174" s="701" t="str">
        <f>IF(OR(AB8="NO",AB8=0,AB8="NO"),"－",AC8/AB8-1)</f>
        <v>－</v>
      </c>
      <c r="AD174" s="701">
        <f t="shared" si="227"/>
        <v>6.4999999999999991</v>
      </c>
      <c r="AE174" s="708">
        <f t="shared" si="227"/>
        <v>0.8786324786324784</v>
      </c>
      <c r="AF174" s="708">
        <f t="shared" si="227"/>
        <v>0.41401273885350331</v>
      </c>
      <c r="AG174" s="708">
        <f t="shared" si="227"/>
        <v>0.5261904761904761</v>
      </c>
      <c r="AH174" s="708">
        <f t="shared" ref="AH174:AI174" si="243">IF(OR(AH8="NO",AG8=0),"－",AH8/AG8-1)</f>
        <v>0.2708580343213729</v>
      </c>
      <c r="AI174" s="708">
        <f t="shared" si="243"/>
        <v>8.0896614372345299E-2</v>
      </c>
      <c r="AJ174" s="708">
        <f t="shared" si="229"/>
        <v>-1.7943942215963182E-2</v>
      </c>
      <c r="AK174" s="1771">
        <f t="shared" si="229"/>
        <v>8.385138776479284E-3</v>
      </c>
      <c r="AL174" s="708">
        <f t="shared" si="229"/>
        <v>-5.3730996829431055E-2</v>
      </c>
      <c r="AM174" s="1771">
        <f t="shared" si="229"/>
        <v>-8.9748451437487997E-4</v>
      </c>
      <c r="AN174" s="708">
        <f t="shared" si="229"/>
        <v>-3.8179051998932567E-2</v>
      </c>
      <c r="AO174" s="708">
        <f t="shared" si="229"/>
        <v>-0.17418116304496944</v>
      </c>
      <c r="AP174" s="708">
        <f t="shared" ref="AP174:AR174" si="244">IF(OR(AP8="NO",AO8=0),"－",AP8/AO8-1)</f>
        <v>-0.27584907186564434</v>
      </c>
      <c r="AQ174" s="708">
        <f t="shared" si="244"/>
        <v>-0.33729169989299934</v>
      </c>
      <c r="AR174" s="708">
        <f t="shared" si="244"/>
        <v>-0.20374028028962532</v>
      </c>
      <c r="AS174" s="708">
        <f t="shared" si="231"/>
        <v>4.0575507102560415E-2</v>
      </c>
      <c r="AT174" s="708">
        <f t="shared" si="231"/>
        <v>-9.254314244680284E-2</v>
      </c>
      <c r="AU174" s="708">
        <f t="shared" ref="AU174" si="245">IF(OR(AU8="NO",AT8=0),"－",AU8/AT8-1)</f>
        <v>-0.21094566724390718</v>
      </c>
      <c r="AV174" s="708">
        <f t="shared" si="233"/>
        <v>-4.862151291152117E-2</v>
      </c>
      <c r="AW174" s="708">
        <f t="shared" si="233"/>
        <v>-0.11534547918452243</v>
      </c>
      <c r="AX174" s="708">
        <f t="shared" ref="AX174:AZ174" si="246">IF(OR(AX8="NO",AW8=0),"－",AX8/AW8-1)</f>
        <v>-0.12761450558160015</v>
      </c>
      <c r="AY174" s="708">
        <f t="shared" si="246"/>
        <v>2.8723607133627205E-2</v>
      </c>
      <c r="AZ174" s="708">
        <f t="shared" si="246"/>
        <v>7.2756075948030796E-2</v>
      </c>
      <c r="BA174" s="708">
        <f t="shared" ref="BA174:BB174" si="247">IF(OR(BA8="NO",AZ8=0),"－",BA8/AZ8-1)</f>
        <v>8.7075750234022919E-2</v>
      </c>
      <c r="BB174" s="708">
        <f t="shared" si="247"/>
        <v>2.2409611417173458E-2</v>
      </c>
      <c r="BC174" s="701" t="e">
        <f t="shared" ref="BC174:BE174" si="248">IF(OR(BB8="NO",BB8=0,BB8="NO"),"-",BC8/BB8-1)</f>
        <v>#VALUE!</v>
      </c>
      <c r="BD174" s="701" t="str">
        <f t="shared" si="248"/>
        <v>-</v>
      </c>
      <c r="BE174" s="701" t="str">
        <f t="shared" si="248"/>
        <v>-</v>
      </c>
      <c r="BF174" s="1591"/>
      <c r="BH174" s="99"/>
      <c r="BI174" s="99"/>
    </row>
    <row r="175" spans="2:62" ht="17.100000000000001" customHeight="1">
      <c r="U175" s="915"/>
      <c r="V175" s="858" t="s">
        <v>332</v>
      </c>
      <c r="X175" s="915"/>
      <c r="Y175" s="714" t="s">
        <v>874</v>
      </c>
      <c r="Z175" s="264"/>
      <c r="AA175" s="350"/>
      <c r="AB175" s="701" t="str">
        <f t="shared" si="226"/>
        <v>－</v>
      </c>
      <c r="AC175" s="701" t="str">
        <f>IF(OR(AC9="NO",AB9=0,AB9="NO"),"－",AC9/AB9-1)</f>
        <v>－</v>
      </c>
      <c r="AD175" s="701">
        <f t="shared" si="227"/>
        <v>5.4999999999999982</v>
      </c>
      <c r="AE175" s="708">
        <f t="shared" si="227"/>
        <v>0.71794871794871828</v>
      </c>
      <c r="AF175" s="708">
        <f t="shared" si="227"/>
        <v>0.10447761194029859</v>
      </c>
      <c r="AG175" s="708">
        <f t="shared" si="227"/>
        <v>-2.4056895360579755E-2</v>
      </c>
      <c r="AH175" s="708">
        <f t="shared" ref="AH175:AI175" si="249">IF(OR(AH9="NO",AG9=0),"－",AH9/AG9-1)</f>
        <v>0.11492260869050797</v>
      </c>
      <c r="AI175" s="708">
        <f t="shared" si="249"/>
        <v>-7.6112990600403552E-2</v>
      </c>
      <c r="AJ175" s="1771">
        <f>IF(OR(AJ9="NO",AI9=0),"－",AJ9/AI9-1)</f>
        <v>4.6816894576957591E-3</v>
      </c>
      <c r="AK175" s="708">
        <f t="shared" ref="AK175:AL175" si="250">IF(OR(AK9="NO",AJ9=0),"－",AK9/AJ9-1)</f>
        <v>3.4378737932408088E-2</v>
      </c>
      <c r="AL175" s="708">
        <f t="shared" si="250"/>
        <v>-0.22211036307337384</v>
      </c>
      <c r="AM175" s="708">
        <f t="shared" ref="AM175:AO175" si="251">IF(OR(AM9="NO",AL9=0),"－",AM9/AL9-1)</f>
        <v>-2.9242813526148437E-2</v>
      </c>
      <c r="AN175" s="708">
        <f t="shared" si="251"/>
        <v>-3.3580196260495021E-2</v>
      </c>
      <c r="AO175" s="708">
        <f t="shared" si="251"/>
        <v>0.12819903293735879</v>
      </c>
      <c r="AP175" s="708">
        <f t="shared" ref="AP175:AT175" si="252">IF(OR(AP9="NO",AO9=0),"－",AP9/AO9-1)</f>
        <v>-3.7783719666236948E-2</v>
      </c>
      <c r="AQ175" s="708">
        <f t="shared" si="252"/>
        <v>8.3703571816745148E-2</v>
      </c>
      <c r="AR175" s="708">
        <f t="shared" si="252"/>
        <v>8.26229563199532E-2</v>
      </c>
      <c r="AS175" s="708">
        <f t="shared" si="252"/>
        <v>-0.10872660020791991</v>
      </c>
      <c r="AT175" s="708">
        <f t="shared" si="252"/>
        <v>-0.36035170068952993</v>
      </c>
      <c r="AU175" s="708">
        <f t="shared" ref="AU175:AZ175" si="253">IF(OR(AU9="NO",AT9=0),"－",AU9/AT9-1)</f>
        <v>0.10090809686323854</v>
      </c>
      <c r="AV175" s="708">
        <f t="shared" si="253"/>
        <v>-0.13785184464014022</v>
      </c>
      <c r="AW175" s="708">
        <f t="shared" si="253"/>
        <v>-0.14462284747554588</v>
      </c>
      <c r="AX175" s="708">
        <f t="shared" si="253"/>
        <v>-0.10184124763993685</v>
      </c>
      <c r="AY175" s="708">
        <f t="shared" si="253"/>
        <v>3.3441868327868329E-2</v>
      </c>
      <c r="AZ175" s="1771">
        <f t="shared" si="253"/>
        <v>1.6615898082938951E-3</v>
      </c>
      <c r="BA175" s="708">
        <f t="shared" ref="BA175:BB175" si="254">IF(OR(BA9="NO",AZ9=0),"－",BA9/AZ9-1)</f>
        <v>3.7598280441780263E-2</v>
      </c>
      <c r="BB175" s="708">
        <f t="shared" si="254"/>
        <v>4.9378453167230107E-2</v>
      </c>
      <c r="BC175" s="701" t="str">
        <f t="shared" ref="BC175:BE175" si="255">IF(OR(BC9="NO",BB9=0,BB9="NO"),"-",BC9/BB9-1)</f>
        <v>-</v>
      </c>
      <c r="BD175" s="708" t="str">
        <f t="shared" si="255"/>
        <v>-</v>
      </c>
      <c r="BE175" s="701" t="str">
        <f t="shared" si="255"/>
        <v>-</v>
      </c>
      <c r="BF175" s="1591"/>
    </row>
    <row r="176" spans="2:62" ht="17.100000000000001" customHeight="1">
      <c r="U176" s="915"/>
      <c r="V176" s="1849" t="s">
        <v>1380</v>
      </c>
      <c r="X176" s="915"/>
      <c r="Y176" s="916" t="s">
        <v>875</v>
      </c>
      <c r="Z176" s="264"/>
      <c r="AA176" s="347"/>
      <c r="AB176" s="701" t="str">
        <f t="shared" si="226"/>
        <v>－</v>
      </c>
      <c r="AC176" s="701" t="str">
        <f>IF(OR(AC10="NO",AB10=0,AB10="NO"),"－",AC10/AB10-1)</f>
        <v>－</v>
      </c>
      <c r="AD176" s="701" t="str">
        <f t="shared" ref="AD176:AE178" si="256">IF(OR(AD10="NO",AC10=0),"－",AD10/AC10-1)</f>
        <v>－</v>
      </c>
      <c r="AE176" s="701" t="str">
        <f t="shared" si="256"/>
        <v>－</v>
      </c>
      <c r="AF176" s="701" t="str">
        <f t="shared" ref="AF176:AG176" si="257">IF(OR(AF10="NO",AE10=0),"－",AF10/AE10-1)</f>
        <v>－</v>
      </c>
      <c r="AG176" s="701" t="str">
        <f t="shared" si="257"/>
        <v>－</v>
      </c>
      <c r="AH176" s="701" t="str">
        <f>IF(OR(AH10="NO",AG10=0),"－",AH10/AG10-1)</f>
        <v>－</v>
      </c>
      <c r="AI176" s="701" t="str">
        <f t="shared" ref="AI176:AJ176" si="258">IF(OR(AI10="NO",AH10=0),"－",AI10/AH10-1)</f>
        <v>－</v>
      </c>
      <c r="AJ176" s="701" t="str">
        <f t="shared" si="258"/>
        <v>－</v>
      </c>
      <c r="AK176" s="701" t="str">
        <f>IF(OR(AK10="NO",AJ10=0),"－",AK10/AJ10-1)</f>
        <v>－</v>
      </c>
      <c r="AL176" s="701" t="str">
        <f t="shared" ref="AL176" si="259">IF(OR(AL10="NO",AK10=0),"－",AL10/AK10-1)</f>
        <v>－</v>
      </c>
      <c r="AM176" s="701" t="str">
        <f>IF(OR(AM10="NO",AL10=0),"－",AM10/AL10-1)</f>
        <v>－</v>
      </c>
      <c r="AN176" s="701" t="str">
        <f>IF(OR(AN10="NO",AM10=0,AM10="NO"),"－",AN10/AM10-1)</f>
        <v>－</v>
      </c>
      <c r="AO176" s="708">
        <f>IF(OR(AO10="NO",AN10=0,AN10="NO"),"－",AO10/AN10-1)</f>
        <v>0.84090909090909061</v>
      </c>
      <c r="AP176" s="708">
        <f t="shared" ref="AP176:AS176" si="260">IF(OR(AP10="NO",AO10=0,AO10="NO"),"－",AP10/AO10-1)</f>
        <v>0.3333333333333337</v>
      </c>
      <c r="AQ176" s="708">
        <f t="shared" si="260"/>
        <v>0.37962962962962954</v>
      </c>
      <c r="AR176" s="708">
        <f t="shared" si="260"/>
        <v>0.97315436241610742</v>
      </c>
      <c r="AS176" s="708">
        <f t="shared" si="260"/>
        <v>0.45918367346938771</v>
      </c>
      <c r="AT176" s="708">
        <f t="shared" ref="AT176:AU176" si="261">IF(OR(AT10="NO",AS10=0,AS10="NO"),"－",AT10/AS10-1)</f>
        <v>0.70629370629370625</v>
      </c>
      <c r="AU176" s="708">
        <f t="shared" si="261"/>
        <v>0.5382513661202184</v>
      </c>
      <c r="AV176" s="708">
        <f t="shared" ref="AV176:AX176" si="262">IF(OR(AV10="NO",AU10=0,AU10="NO"),"－",AV10/AU10-1)</f>
        <v>0.42984014209591503</v>
      </c>
      <c r="AW176" s="708">
        <f t="shared" si="262"/>
        <v>9.2934065608672567E-2</v>
      </c>
      <c r="AX176" s="708">
        <f t="shared" si="262"/>
        <v>0.15557237102219834</v>
      </c>
      <c r="AY176" s="708">
        <f t="shared" ref="AY176:BB176" si="263">IF(OR(AY10="NO",AX10=0,AX10="NO"),"－",AY10/AX10-1)</f>
        <v>0.12630688106561494</v>
      </c>
      <c r="AZ176" s="708">
        <f t="shared" si="263"/>
        <v>2.759841275338526E-2</v>
      </c>
      <c r="BA176" s="708">
        <f t="shared" si="263"/>
        <v>3.1487421744121002E-2</v>
      </c>
      <c r="BB176" s="708">
        <f t="shared" si="263"/>
        <v>-0.10648388634675354</v>
      </c>
      <c r="BC176" s="701" t="str">
        <f t="shared" ref="BC176:BE176" si="264">IF(OR(BC10="NO",BB10=0,BB10="NO"),"-",BC10/BB10-1)</f>
        <v>-</v>
      </c>
      <c r="BD176" s="701" t="str">
        <f t="shared" si="264"/>
        <v>-</v>
      </c>
      <c r="BE176" s="701" t="str">
        <f t="shared" si="264"/>
        <v>-</v>
      </c>
      <c r="BF176" s="1591"/>
      <c r="BH176" s="99"/>
      <c r="BI176" s="99"/>
    </row>
    <row r="177" spans="21:62" ht="16.5" customHeight="1">
      <c r="U177" s="915"/>
      <c r="V177" s="714" t="s">
        <v>331</v>
      </c>
      <c r="X177" s="915"/>
      <c r="Y177" s="714" t="s">
        <v>873</v>
      </c>
      <c r="Z177" s="264"/>
      <c r="AA177" s="350"/>
      <c r="AB177" s="701" t="str">
        <f>IF(OR(AB11="NO",AA11=0),"－",AB11/AA11-1)</f>
        <v>－</v>
      </c>
      <c r="AC177" s="701" t="str">
        <f>IF(OR(AC11="NO",AB11=0,AB11="NO"),"－",AC11/AB11-1)</f>
        <v>－</v>
      </c>
      <c r="AD177" s="701">
        <f t="shared" si="256"/>
        <v>5.5000000000000009</v>
      </c>
      <c r="AE177" s="708">
        <f t="shared" si="256"/>
        <v>0.71794871794871784</v>
      </c>
      <c r="AF177" s="708">
        <f t="shared" ref="AF177:AG177" si="265">IF(OR(AF11="NO",AE11=0),"－",AF11/AE11-1)</f>
        <v>0.10447761194029836</v>
      </c>
      <c r="AG177" s="708">
        <f t="shared" si="265"/>
        <v>-4.7230961396681148E-2</v>
      </c>
      <c r="AH177" s="708">
        <f>IF(OR(AH11="NO",AG11=0),"－",AH11/AG11-1)</f>
        <v>-0.19528620416352871</v>
      </c>
      <c r="AI177" s="708">
        <f t="shared" ref="AI177:AJ177" si="266">IF(OR(AI11="NO",AH11=0),"－",AI11/AH11-1)</f>
        <v>-0.28118138063422948</v>
      </c>
      <c r="AJ177" s="708">
        <f t="shared" si="266"/>
        <v>-0.38767756416087895</v>
      </c>
      <c r="AK177" s="708">
        <f>IF(OR(AK11="NO",AJ11=0),"－",AK11/AJ11-1)</f>
        <v>0.57026598771648751</v>
      </c>
      <c r="AL177" s="708">
        <f t="shared" ref="AL177" si="267">IF(OR(AL11="NO",AK11=0),"－",AL11/AK11-1)</f>
        <v>0.47291809663295958</v>
      </c>
      <c r="AM177" s="708">
        <f>IF(OR(AM11="NO",AL11=0),"－",AM11/AL11-1)</f>
        <v>-5.920550847258943E-2</v>
      </c>
      <c r="AN177" s="708">
        <f t="shared" ref="AN177:AX177" si="268">IF(OR(AN11="NO",AM11=0),"－",AN11/AM11-1)</f>
        <v>0.26765314597925327</v>
      </c>
      <c r="AO177" s="708">
        <f t="shared" si="268"/>
        <v>8.573028969069485E-2</v>
      </c>
      <c r="AP177" s="708">
        <f t="shared" si="268"/>
        <v>-0.20457972432428451</v>
      </c>
      <c r="AQ177" s="708">
        <f t="shared" si="268"/>
        <v>-0.18428139465367932</v>
      </c>
      <c r="AR177" s="708">
        <f t="shared" si="268"/>
        <v>-2.6824774146976149E-2</v>
      </c>
      <c r="AS177" s="708">
        <f t="shared" si="268"/>
        <v>-0.14086072588357157</v>
      </c>
      <c r="AT177" s="708">
        <f t="shared" si="268"/>
        <v>-0.23727425212883091</v>
      </c>
      <c r="AU177" s="708">
        <f t="shared" si="268"/>
        <v>-0.45216296775489051</v>
      </c>
      <c r="AV177" s="708">
        <f t="shared" si="268"/>
        <v>0.18184429099188359</v>
      </c>
      <c r="AW177" s="708">
        <f t="shared" si="268"/>
        <v>-0.20398452718722182</v>
      </c>
      <c r="AX177" s="708">
        <f t="shared" si="268"/>
        <v>8.8662051526413821E-2</v>
      </c>
      <c r="AY177" s="708">
        <f t="shared" ref="AY177:BB177" si="269">IF(OR(AY11="NO",AX11=0),"－",AY11/AX11-1)</f>
        <v>-0.23322506128378762</v>
      </c>
      <c r="AZ177" s="708">
        <f t="shared" si="269"/>
        <v>-0.17486976001521948</v>
      </c>
      <c r="BA177" s="708">
        <f t="shared" si="269"/>
        <v>0.79143185455777409</v>
      </c>
      <c r="BB177" s="708">
        <f t="shared" si="269"/>
        <v>-0.36125420562532273</v>
      </c>
      <c r="BC177" s="701" t="str">
        <f t="shared" ref="BC177:BE177" si="270">IF(OR(BC11="NO",BB11=0,BB11="NO"),"-",BC11/BB11-1)</f>
        <v>-</v>
      </c>
      <c r="BD177" s="701" t="str">
        <f t="shared" si="270"/>
        <v>-</v>
      </c>
      <c r="BE177" s="701" t="str">
        <f t="shared" si="270"/>
        <v>-</v>
      </c>
      <c r="BF177" s="1591"/>
      <c r="BH177" s="99"/>
    </row>
    <row r="178" spans="21:62" ht="17.100000000000001" customHeight="1">
      <c r="U178" s="915"/>
      <c r="V178" s="714" t="s">
        <v>333</v>
      </c>
      <c r="X178" s="915"/>
      <c r="Y178" s="714" t="s">
        <v>895</v>
      </c>
      <c r="Z178" s="258"/>
      <c r="AA178" s="350"/>
      <c r="AB178" s="1770">
        <f t="shared" si="226"/>
        <v>8.9202866941598291E-2</v>
      </c>
      <c r="AC178" s="1770">
        <f>IF(OR(AC12="NO",AB12=0),"－",AC12/AB12-1)</f>
        <v>1.3285222778508521E-2</v>
      </c>
      <c r="AD178" s="1770">
        <f t="shared" si="256"/>
        <v>-4.4788461248029154E-2</v>
      </c>
      <c r="AE178" s="1770">
        <f t="shared" si="256"/>
        <v>9.6716646644477544E-2</v>
      </c>
      <c r="AF178" s="1770">
        <f t="shared" ref="AF178:AG178" si="271">IF(OR(AF12="NO",AE12=0),"－",AF12/AE12-1)</f>
        <v>0.16523688204446851</v>
      </c>
      <c r="AG178" s="1770">
        <f t="shared" si="271"/>
        <v>-8.0689655172413777E-2</v>
      </c>
      <c r="AH178" s="1770">
        <f>IF(OR(AH12="NO",AG12=0),"－",AH12/AG12-1)</f>
        <v>-5.7764441110277676E-2</v>
      </c>
      <c r="AI178" s="1770">
        <f t="shared" ref="AI178:AJ178" si="272">IF(OR(AI12="NO",AH12=0),"－",AI12/AH12-1)</f>
        <v>-6.2101910828025408E-2</v>
      </c>
      <c r="AJ178" s="1770">
        <f t="shared" si="272"/>
        <v>2.292020373514414E-2</v>
      </c>
      <c r="AK178" s="1770">
        <f>IF(OR(AK12="NO",AJ12=0),"－",AK12/AJ12-1)</f>
        <v>-0.1203319502074689</v>
      </c>
      <c r="AL178" s="1770">
        <f t="shared" ref="AL178" si="273">IF(OR(AL12="NO",AK12=0),"－",AL12/AK12-1)</f>
        <v>-0.24716981132075477</v>
      </c>
      <c r="AM178" s="1770">
        <f>IF(OR(AM12="NO",AL12=0),"－",AM12/AL12-1)</f>
        <v>-0.34711779448621549</v>
      </c>
      <c r="AN178" s="1770">
        <f t="shared" ref="AN178:AX178" si="274">IF(OR(AN12="NO",AM12=0),"－",AN12/AM12-1)</f>
        <v>-0.17600767754318614</v>
      </c>
      <c r="AO178" s="1770">
        <f t="shared" si="274"/>
        <v>-0.79734451432564646</v>
      </c>
      <c r="AP178" s="1770">
        <f t="shared" si="274"/>
        <v>-0.54482758620689653</v>
      </c>
      <c r="AQ178" s="1770">
        <f t="shared" si="274"/>
        <v>0.41792929292929282</v>
      </c>
      <c r="AR178" s="1770">
        <f t="shared" si="274"/>
        <v>-0.66874443455031174</v>
      </c>
      <c r="AS178" s="703">
        <f t="shared" si="274"/>
        <v>1.155913978494624</v>
      </c>
      <c r="AT178" s="1770">
        <f t="shared" si="274"/>
        <v>-0.91521197007481292</v>
      </c>
      <c r="AU178" s="1770">
        <f t="shared" si="274"/>
        <v>5.8823529411764719E-2</v>
      </c>
      <c r="AV178" s="1770">
        <f t="shared" si="274"/>
        <v>-0.69444444444444442</v>
      </c>
      <c r="AW178" s="1770">
        <f t="shared" si="274"/>
        <v>9.0909090909090828E-2</v>
      </c>
      <c r="AX178" s="1770">
        <f t="shared" si="274"/>
        <v>-8.333333333333337E-2</v>
      </c>
      <c r="AY178" s="1770">
        <f t="shared" ref="AY178:BB178" si="275">IF(OR(AY12="NO",AX12=0),"－",AY12/AX12-1)</f>
        <v>0.45454545454545436</v>
      </c>
      <c r="AZ178" s="1770">
        <f t="shared" si="275"/>
        <v>0.25</v>
      </c>
      <c r="BA178" s="1770">
        <f t="shared" si="275"/>
        <v>-0.20000000000000007</v>
      </c>
      <c r="BB178" s="1770">
        <f t="shared" si="275"/>
        <v>0.62499999999999978</v>
      </c>
      <c r="BC178" s="703" t="str">
        <f t="shared" ref="BC178:BE178" si="276">IF(OR(BC12="NO",BB12=0),"-",BC12/BB12-1)</f>
        <v>-</v>
      </c>
      <c r="BD178" s="703" t="str">
        <f t="shared" si="276"/>
        <v>-</v>
      </c>
      <c r="BE178" s="703" t="str">
        <f t="shared" si="276"/>
        <v>-</v>
      </c>
      <c r="BF178" s="1588"/>
      <c r="BJ178" s="99"/>
    </row>
    <row r="179" spans="21:62" ht="17.100000000000001" customHeight="1">
      <c r="U179" s="915"/>
      <c r="V179" s="858" t="s">
        <v>334</v>
      </c>
      <c r="X179" s="915"/>
      <c r="Y179" s="714" t="s">
        <v>877</v>
      </c>
      <c r="Z179" s="264"/>
      <c r="AA179" s="350"/>
      <c r="AB179" s="701" t="str">
        <f>IF(OR(AA13="NO",AA13=0),"－",AB13/AA13-1)</f>
        <v>－</v>
      </c>
      <c r="AC179" s="701" t="str">
        <f>IF(OR(AC13="NO",AB13=0,AB13="NO"),"－",AC13/AB13-1)</f>
        <v>－</v>
      </c>
      <c r="AD179" s="701" t="str">
        <f>IF(OR(AC13="NO",AC13=0),"－",AD13/AC13-1)</f>
        <v>－</v>
      </c>
      <c r="AE179" s="701" t="str">
        <f>IF(OR(AD13="NO",AD13=0),"－",AE13/AD13-1)</f>
        <v>－</v>
      </c>
      <c r="AF179" s="701" t="str">
        <f t="shared" ref="AF179:AG179" si="277">IF(OR(AE13="NO",AE13=0),"－",AF13/AE13-1)</f>
        <v>－</v>
      </c>
      <c r="AG179" s="701" t="str">
        <f t="shared" si="277"/>
        <v>－</v>
      </c>
      <c r="AH179" s="701">
        <f>IF(OR(AG13="NO",AG13=0),"－",AH13/AG13-1)</f>
        <v>1.7182817999999997</v>
      </c>
      <c r="AI179" s="701">
        <f t="shared" ref="AI179:AJ179" si="278">IF(OR(AH13="NO",AH13=0),"－",AI13/AH13-1)</f>
        <v>1.7182818000000002</v>
      </c>
      <c r="AJ179" s="701">
        <f t="shared" si="278"/>
        <v>1.0797923390741531</v>
      </c>
      <c r="AK179" s="708">
        <f>IF(OR(AJ13="NO",AJ13=0),"－",AK13/AJ13-1)</f>
        <v>0.22816309917468436</v>
      </c>
      <c r="AL179" s="708">
        <f t="shared" ref="AL179" si="279">IF(OR(AK13="NO",AK13=0),"－",AL13/AK13-1)</f>
        <v>0.15707128131691794</v>
      </c>
      <c r="AM179" s="708">
        <f t="shared" ref="AM179:AX179" si="280">IF(OR(AL13="NO",AL13=0),"－",AM13/AL13-1)</f>
        <v>0.11759114145145921</v>
      </c>
      <c r="AN179" s="708">
        <f t="shared" si="280"/>
        <v>9.2809198115533231E-2</v>
      </c>
      <c r="AO179" s="708">
        <f t="shared" si="280"/>
        <v>7.0296732906155235E-2</v>
      </c>
      <c r="AP179" s="708">
        <f t="shared" si="280"/>
        <v>4.8308242876796248E-2</v>
      </c>
      <c r="AQ179" s="708">
        <f t="shared" si="280"/>
        <v>1.6604056018197921E-2</v>
      </c>
      <c r="AR179" s="708">
        <f t="shared" si="280"/>
        <v>3.4255317767166726E-2</v>
      </c>
      <c r="AS179" s="708">
        <f t="shared" si="280"/>
        <v>1.6940410993071753E-2</v>
      </c>
      <c r="AT179" s="708">
        <f t="shared" si="280"/>
        <v>3.0140914942443864E-2</v>
      </c>
      <c r="AU179" s="708">
        <f t="shared" si="280"/>
        <v>2.5965502143083352E-2</v>
      </c>
      <c r="AV179" s="708">
        <f t="shared" si="280"/>
        <v>1.4729305786087776E-2</v>
      </c>
      <c r="AW179" s="708">
        <f t="shared" si="280"/>
        <v>2.513377401093142E-2</v>
      </c>
      <c r="AX179" s="708">
        <f t="shared" si="280"/>
        <v>2.0381324719131344E-2</v>
      </c>
      <c r="AY179" s="708">
        <f t="shared" ref="AY179:BB179" si="281">IF(OR(AX13="NO",AX13=0),"－",AY13/AX13-1)</f>
        <v>2.8909665320128397E-2</v>
      </c>
      <c r="AZ179" s="708">
        <f t="shared" si="281"/>
        <v>3.5398126328249013E-2</v>
      </c>
      <c r="BA179" s="708">
        <f t="shared" si="281"/>
        <v>1.4509094012893353E-2</v>
      </c>
      <c r="BB179" s="708">
        <f t="shared" si="281"/>
        <v>2.2145790966608736E-2</v>
      </c>
      <c r="BC179" s="701" t="str">
        <f t="shared" ref="BC179:BE179" si="282">IF(OR(BC13="NO",BB13=0,BB13="NO"),"-",BC13/BB13-1)</f>
        <v>-</v>
      </c>
      <c r="BD179" s="701" t="str">
        <f t="shared" si="282"/>
        <v>-</v>
      </c>
      <c r="BE179" s="701" t="str">
        <f t="shared" si="282"/>
        <v>-</v>
      </c>
      <c r="BF179" s="1591"/>
      <c r="BH179" s="99"/>
      <c r="BI179" s="99"/>
    </row>
    <row r="180" spans="21:62" ht="17.100000000000001" customHeight="1">
      <c r="U180" s="915"/>
      <c r="V180" s="714" t="s">
        <v>335</v>
      </c>
      <c r="X180" s="915"/>
      <c r="Y180" s="714" t="s">
        <v>878</v>
      </c>
      <c r="Z180" s="264"/>
      <c r="AA180" s="350"/>
      <c r="AB180" s="701" t="str">
        <f>IF(OR(AB14="NO",AA14=0),"－",AB14/AA14-1)</f>
        <v>－</v>
      </c>
      <c r="AC180" s="701" t="str">
        <f>IF(OR(AC14="NO",AB14=0,AB14="NO"),"－",AC14/AB14-1)</f>
        <v>－</v>
      </c>
      <c r="AD180" s="701">
        <f>IF(OR(AD14="NO",AC14=0),"－",AD14/AC14-1)</f>
        <v>5.5000000000000009</v>
      </c>
      <c r="AE180" s="708">
        <f>IF(OR(AE14="NO",AD14=0),"－",AE14/AD14-1)</f>
        <v>0.71794871794871784</v>
      </c>
      <c r="AF180" s="708">
        <f t="shared" ref="AF180:AG180" si="283">IF(OR(AF14="NO",AE14=0),"－",AF14/AE14-1)</f>
        <v>0.10447761194029859</v>
      </c>
      <c r="AG180" s="708">
        <f t="shared" si="283"/>
        <v>-1.0000000000000009E-2</v>
      </c>
      <c r="AH180" s="701">
        <f>IF(OR(AH14="NO",AG14=0),"－",AH14/AG14-1)</f>
        <v>2.1818181818181817</v>
      </c>
      <c r="AI180" s="708">
        <f t="shared" ref="AI180:AJ180" si="284">IF(OR(AI14="NO",AH14=0),"－",AI14/AH14-1)</f>
        <v>-5.396825396825411E-2</v>
      </c>
      <c r="AJ180" s="701">
        <f t="shared" si="284"/>
        <v>3.7214765100671148</v>
      </c>
      <c r="AK180" s="708">
        <f>IF(OR(AK14="NO",AJ14=0),"－",AK14/AJ14-1)</f>
        <v>-0.50959488272921116</v>
      </c>
      <c r="AL180" s="708">
        <f t="shared" ref="AL180" si="285">IF(OR(AL14="NO",AK14=0),"－",AL14/AK14-1)</f>
        <v>-0.36884057971014506</v>
      </c>
      <c r="AM180" s="708">
        <f t="shared" ref="AM180:AX180" si="286">IF(OR(AM14="NO",AL14=0),"－",AM14/AL14-1)</f>
        <v>0.64280137772675139</v>
      </c>
      <c r="AN180" s="708">
        <f t="shared" si="286"/>
        <v>-0.13244996086324523</v>
      </c>
      <c r="AO180" s="708">
        <f t="shared" si="286"/>
        <v>0.84185087323580587</v>
      </c>
      <c r="AP180" s="708">
        <f t="shared" si="286"/>
        <v>-2.2087123862841174E-2</v>
      </c>
      <c r="AQ180" s="708">
        <f t="shared" si="286"/>
        <v>-4.9975401404355968E-2</v>
      </c>
      <c r="AR180" s="708">
        <f t="shared" si="286"/>
        <v>8.2181191623982741E-2</v>
      </c>
      <c r="AS180" s="708">
        <f t="shared" si="286"/>
        <v>-7.4508908018675157E-2</v>
      </c>
      <c r="AT180" s="708">
        <f t="shared" si="286"/>
        <v>-0.18898501889865538</v>
      </c>
      <c r="AU180" s="708">
        <f t="shared" si="286"/>
        <v>0.31448223992507107</v>
      </c>
      <c r="AV180" s="708">
        <f t="shared" si="286"/>
        <v>8.4647266313933267E-2</v>
      </c>
      <c r="AW180" s="708">
        <f t="shared" si="286"/>
        <v>-0.27102659371214399</v>
      </c>
      <c r="AX180" s="1771">
        <f t="shared" si="286"/>
        <v>-8.7103933618103424E-3</v>
      </c>
      <c r="AY180" s="708">
        <f t="shared" ref="AY180:BB180" si="287">IF(OR(AY14="NO",AX14=0),"－",AY14/AX14-1)</f>
        <v>-4.5667289214914364E-2</v>
      </c>
      <c r="AZ180" s="708">
        <f t="shared" si="287"/>
        <v>-0.14500080874291144</v>
      </c>
      <c r="BA180" s="1771">
        <f t="shared" si="287"/>
        <v>1.1858705892855426E-3</v>
      </c>
      <c r="BB180" s="708">
        <f t="shared" si="287"/>
        <v>-1.3345618210264032E-2</v>
      </c>
      <c r="BC180" s="701" t="str">
        <f t="shared" ref="BC180:BE180" si="288">IF(OR(BC14="NO",BB14=0,BB14="NO"),"-",BC14/BB14-1)</f>
        <v>-</v>
      </c>
      <c r="BD180" s="701" t="str">
        <f t="shared" si="288"/>
        <v>-</v>
      </c>
      <c r="BE180" s="708" t="str">
        <f t="shared" si="288"/>
        <v>-</v>
      </c>
      <c r="BF180" s="1600"/>
      <c r="BH180" s="99"/>
    </row>
    <row r="181" spans="21:62" ht="17.100000000000001" customHeight="1">
      <c r="U181" s="915"/>
      <c r="V181" s="1573" t="s">
        <v>1294</v>
      </c>
      <c r="X181" s="915"/>
      <c r="Y181" s="714" t="s">
        <v>880</v>
      </c>
      <c r="Z181" s="264"/>
      <c r="AA181" s="350"/>
      <c r="AB181" s="701" t="str">
        <f>IF(OR(AB15="NO",AA15=0),"－",AB15/AA15-1)</f>
        <v>－</v>
      </c>
      <c r="AC181" s="701" t="str">
        <f>IF(OR(AC15="NO",AB15=0,AB15="NO"),"－",AC15/AB15-1)</f>
        <v>－</v>
      </c>
      <c r="AD181" s="701" t="str">
        <f>IF(OR(AD15="NO",AC15=0),"－",AD15/AC15-1)</f>
        <v>－</v>
      </c>
      <c r="AE181" s="701" t="str">
        <f>IF(OR(AE15="NO",AD15=0),"－",AE15/AD15-1)</f>
        <v>－</v>
      </c>
      <c r="AF181" s="701" t="str">
        <f t="shared" ref="AF181:AG181" si="289">IF(OR(AF15="NO",AE15=0),"－",AF15/AE15-1)</f>
        <v>－</v>
      </c>
      <c r="AG181" s="701" t="str">
        <f t="shared" si="289"/>
        <v>－</v>
      </c>
      <c r="AH181" s="701" t="str">
        <f>IF(OR(AH15="NO",AG15=0),"－",AH15/AG15-1)</f>
        <v>－</v>
      </c>
      <c r="AI181" s="701" t="str">
        <f t="shared" ref="AI181:AJ181" si="290">IF(OR(AI15="NO",AH15=0),"－",AI15/AH15-1)</f>
        <v>－</v>
      </c>
      <c r="AJ181" s="701" t="str">
        <f t="shared" si="290"/>
        <v>－</v>
      </c>
      <c r="AK181" s="701" t="str">
        <f>IF(OR(AK15="NO",AJ15=0),"－",AK15/AJ15-1)</f>
        <v>－</v>
      </c>
      <c r="AL181" s="701" t="str">
        <f t="shared" ref="AL181" si="291">IF(OR(AL15="NO",AK15=0),"－",AL15/AK15-1)</f>
        <v>－</v>
      </c>
      <c r="AM181" s="701" t="str">
        <f t="shared" ref="AM181:AU181" si="292">IF(OR(AM15="NO",AL15=0),"－",AM15/AL15-1)</f>
        <v>－</v>
      </c>
      <c r="AN181" s="701" t="str">
        <f t="shared" si="292"/>
        <v>－</v>
      </c>
      <c r="AO181" s="701" t="str">
        <f t="shared" si="292"/>
        <v>－</v>
      </c>
      <c r="AP181" s="701" t="str">
        <f t="shared" si="292"/>
        <v>－</v>
      </c>
      <c r="AQ181" s="701" t="str">
        <f t="shared" si="292"/>
        <v>－</v>
      </c>
      <c r="AR181" s="701" t="str">
        <f t="shared" si="292"/>
        <v>－</v>
      </c>
      <c r="AS181" s="701" t="str">
        <f t="shared" si="292"/>
        <v>－</v>
      </c>
      <c r="AT181" s="701" t="str">
        <f t="shared" si="292"/>
        <v>－</v>
      </c>
      <c r="AU181" s="701" t="str">
        <f t="shared" si="292"/>
        <v>－</v>
      </c>
      <c r="AV181" s="701" t="str">
        <f>IF(OR(AV15="NO",AU15=0,AU15="NO"),"－",AV15/AU15-1)</f>
        <v>－</v>
      </c>
      <c r="AW181" s="708">
        <f>IF(OR(AW15="NO",AV15=0,AV15="NO"),"－",AW15/AV15-1)</f>
        <v>0.28571428571428581</v>
      </c>
      <c r="AX181" s="708">
        <f>IF(OR(AX15="NO",AX15=0,AW15=0,AW15="NO"),"－",AX15/AW15-1)</f>
        <v>0</v>
      </c>
      <c r="AY181" s="708">
        <f>IF(OR(AY15="NO",AY15=0,AX15=0,AX15="NO"),"－",AY15/AX15-1)</f>
        <v>0</v>
      </c>
      <c r="AZ181" s="708">
        <f t="shared" ref="AZ181:BB181" si="293">IF(OR(AZ15="NO",AY15=0,AY15="NO"),"－",AZ15/AY15-1)</f>
        <v>-0.33333333333333326</v>
      </c>
      <c r="BA181" s="708">
        <f t="shared" si="293"/>
        <v>0.33333333333333326</v>
      </c>
      <c r="BB181" s="708">
        <f t="shared" si="293"/>
        <v>0.25</v>
      </c>
      <c r="BC181" s="701" t="str">
        <f t="shared" ref="BC181:BE181" si="294">IF(OR(BC15="NO",BB15=0,BB15="NO"),"-",BC15/BB15-1)</f>
        <v>-</v>
      </c>
      <c r="BD181" s="701" t="str">
        <f t="shared" si="294"/>
        <v>-</v>
      </c>
      <c r="BE181" s="701" t="str">
        <f t="shared" si="294"/>
        <v>-</v>
      </c>
      <c r="BF181" s="1591"/>
      <c r="BH181" s="99"/>
    </row>
    <row r="182" spans="21:62" ht="17.100000000000001" customHeight="1">
      <c r="U182" s="917" t="s">
        <v>20</v>
      </c>
      <c r="V182" s="918"/>
      <c r="X182" s="917" t="s">
        <v>20</v>
      </c>
      <c r="Y182" s="918"/>
      <c r="Z182" s="260"/>
      <c r="AA182" s="351"/>
      <c r="AB182" s="1762">
        <f t="shared" ref="AB182:BE182" si="295">AB16/AA16-1</f>
        <v>0.14797040261001193</v>
      </c>
      <c r="AC182" s="1762">
        <f t="shared" si="295"/>
        <v>1.4702566276902251E-2</v>
      </c>
      <c r="AD182" s="1762">
        <f t="shared" si="295"/>
        <v>0.43657292284521931</v>
      </c>
      <c r="AE182" s="1762">
        <f t="shared" si="295"/>
        <v>0.22852153866522706</v>
      </c>
      <c r="AF182" s="1762">
        <f t="shared" si="295"/>
        <v>0.30992439392251936</v>
      </c>
      <c r="AG182" s="1762">
        <f t="shared" si="295"/>
        <v>3.6812120415688376E-2</v>
      </c>
      <c r="AH182" s="1762">
        <f t="shared" si="295"/>
        <v>9.453878313573405E-2</v>
      </c>
      <c r="AI182" s="1762">
        <f t="shared" si="295"/>
        <v>-0.17092465985060235</v>
      </c>
      <c r="AJ182" s="1762">
        <f t="shared" si="295"/>
        <v>-0.20825158539650568</v>
      </c>
      <c r="AK182" s="1762">
        <f t="shared" si="295"/>
        <v>-9.4903848539504843E-2</v>
      </c>
      <c r="AL182" s="1762">
        <f t="shared" si="295"/>
        <v>-0.16799654572614786</v>
      </c>
      <c r="AM182" s="1762">
        <f t="shared" si="295"/>
        <v>-6.8738259222732023E-2</v>
      </c>
      <c r="AN182" s="1762">
        <f t="shared" si="295"/>
        <v>-3.7527729328921566E-2</v>
      </c>
      <c r="AO182" s="1762">
        <f t="shared" si="295"/>
        <v>4.0933638993493338E-2</v>
      </c>
      <c r="AP182" s="1762">
        <f t="shared" si="295"/>
        <v>-6.4371483926014661E-2</v>
      </c>
      <c r="AQ182" s="1762">
        <f t="shared" si="295"/>
        <v>4.3535750591793931E-2</v>
      </c>
      <c r="AR182" s="1762">
        <f t="shared" si="295"/>
        <v>-0.12023037252544266</v>
      </c>
      <c r="AS182" s="1762">
        <f t="shared" si="295"/>
        <v>-0.27453405340094816</v>
      </c>
      <c r="AT182" s="1762">
        <f t="shared" si="295"/>
        <v>-0.29538796221109997</v>
      </c>
      <c r="AU182" s="1762">
        <f t="shared" si="295"/>
        <v>5.0081038237152598E-2</v>
      </c>
      <c r="AV182" s="1762">
        <f t="shared" si="295"/>
        <v>-0.11627065062861386</v>
      </c>
      <c r="AW182" s="1762">
        <f t="shared" si="295"/>
        <v>-8.4974765646673278E-2</v>
      </c>
      <c r="AX182" s="1762">
        <f t="shared" si="295"/>
        <v>-4.5475573216002818E-2</v>
      </c>
      <c r="AY182" s="1762">
        <f t="shared" si="295"/>
        <v>2.4806258839639828E-2</v>
      </c>
      <c r="AZ182" s="1762">
        <f t="shared" si="295"/>
        <v>-1.5862506365936224E-2</v>
      </c>
      <c r="BA182" s="1762">
        <f t="shared" si="295"/>
        <v>2.0321204223738176E-2</v>
      </c>
      <c r="BB182" s="1762">
        <f t="shared" si="295"/>
        <v>4.0534484462912967E-2</v>
      </c>
      <c r="BC182" s="664">
        <f t="shared" si="295"/>
        <v>-1</v>
      </c>
      <c r="BD182" s="664" t="e">
        <f t="shared" si="295"/>
        <v>#DIV/0!</v>
      </c>
      <c r="BE182" s="664" t="e">
        <f t="shared" si="295"/>
        <v>#DIV/0!</v>
      </c>
      <c r="BF182" s="1590"/>
      <c r="BH182" s="99"/>
      <c r="BI182" s="99"/>
    </row>
    <row r="183" spans="21:62" ht="17.100000000000001" customHeight="1">
      <c r="U183" s="919"/>
      <c r="V183" s="714" t="s">
        <v>336</v>
      </c>
      <c r="X183" s="920"/>
      <c r="Y183" s="714" t="s">
        <v>874</v>
      </c>
      <c r="Z183" s="259"/>
      <c r="AA183" s="352"/>
      <c r="AB183" s="1440">
        <f t="shared" ref="AB183:AC186" si="296">IF(OR(AB17="NO",AA17=0),"－",AB17/AA17-1)</f>
        <v>0.15789473684210531</v>
      </c>
      <c r="AC183" s="1440">
        <f t="shared" si="296"/>
        <v>2.2727272727272707E-2</v>
      </c>
      <c r="AD183" s="1440">
        <f t="shared" ref="AD183:AE183" si="297">IF(OR(AD17="NO",AC17=0),"－",AD17/AC17-1)</f>
        <v>0.44444444444444464</v>
      </c>
      <c r="AE183" s="1440">
        <f t="shared" si="297"/>
        <v>0.23076923076923084</v>
      </c>
      <c r="AF183" s="1440">
        <f t="shared" ref="AF183:AH183" si="298">IF(OR(AF17="NO",AE17=0),"－",AF17/AE17-1)</f>
        <v>0.3125</v>
      </c>
      <c r="AG183" s="1440">
        <f t="shared" si="298"/>
        <v>0.17480170875767387</v>
      </c>
      <c r="AH183" s="1440">
        <f t="shared" si="298"/>
        <v>0.25607237723937359</v>
      </c>
      <c r="AI183" s="1440">
        <f t="shared" ref="AI183:AK183" si="299">IF(OR(AI17="NO",AH17=0),"－",AI17/AH17-1)</f>
        <v>1.442379208168898E-2</v>
      </c>
      <c r="AJ183" s="1440">
        <f t="shared" si="299"/>
        <v>6.7046536112532973E-2</v>
      </c>
      <c r="AK183" s="1440">
        <f t="shared" si="299"/>
        <v>7.7851284210247451E-2</v>
      </c>
      <c r="AL183" s="1440">
        <f t="shared" ref="AL183:AM183" si="300">IF(OR(AL17="NO",AK17=0),"－",AL17/AK17-1)</f>
        <v>-0.23144097947860742</v>
      </c>
      <c r="AM183" s="1441">
        <f t="shared" si="300"/>
        <v>-3.3959742267507531E-3</v>
      </c>
      <c r="AN183" s="1441">
        <f t="shared" ref="AN183:AO183" si="301">IF(OR(AN17="NO",AM17=0),"－",AN17/AM17-1)</f>
        <v>-9.301613968533573E-3</v>
      </c>
      <c r="AO183" s="1440">
        <f t="shared" si="301"/>
        <v>5.7389360549626511E-2</v>
      </c>
      <c r="AP183" s="1440">
        <f t="shared" ref="AP183:AQ183" si="302">IF(OR(AP17="NO",AO17=0),"－",AP17/AO17-1)</f>
        <v>-0.15444394962879038</v>
      </c>
      <c r="AQ183" s="1440">
        <f t="shared" si="302"/>
        <v>7.4153995101153614E-2</v>
      </c>
      <c r="AR183" s="1440">
        <f t="shared" ref="AR183:AU183" si="303">IF(OR(AR17="NO",AQ17=0),"－",AR17/AQ17-1)</f>
        <v>-0.10170694939961955</v>
      </c>
      <c r="AS183" s="1440">
        <f t="shared" si="303"/>
        <v>-0.24678937780740573</v>
      </c>
      <c r="AT183" s="1440">
        <f t="shared" si="303"/>
        <v>-0.36833028146747981</v>
      </c>
      <c r="AU183" s="1440">
        <f t="shared" si="303"/>
        <v>4.9905347952622137E-2</v>
      </c>
      <c r="AV183" s="1440">
        <f t="shared" ref="AV183:AX183" si="304">IF(OR(AV17="NO",AU17=0),"－",AV17/AU17-1)</f>
        <v>-0.1585154391321697</v>
      </c>
      <c r="AW183" s="1440">
        <f t="shared" si="304"/>
        <v>-0.12834838477661259</v>
      </c>
      <c r="AX183" s="1440">
        <f t="shared" si="304"/>
        <v>-4.2138269122390049E-2</v>
      </c>
      <c r="AY183" s="1440">
        <f t="shared" ref="AY183:BB183" si="305">IF(OR(AY17="NO",AX17=0),"－",AY17/AX17-1)</f>
        <v>3.929049229706516E-2</v>
      </c>
      <c r="AZ183" s="1440">
        <f t="shared" si="305"/>
        <v>-2.142148742875627E-2</v>
      </c>
      <c r="BA183" s="1440">
        <f t="shared" si="305"/>
        <v>8.7881593390994217E-2</v>
      </c>
      <c r="BB183" s="1440">
        <f t="shared" si="305"/>
        <v>7.3015771148571273E-2</v>
      </c>
      <c r="BC183" s="1439" t="str">
        <f t="shared" ref="BC183:BE183" si="306">IF(OR(BC17="NO",BB17=0),"-",BC17/BB17-1)</f>
        <v>-</v>
      </c>
      <c r="BD183" s="1439" t="str">
        <f t="shared" si="306"/>
        <v>-</v>
      </c>
      <c r="BE183" s="1439" t="str">
        <f t="shared" si="306"/>
        <v>-</v>
      </c>
      <c r="BF183" s="1589"/>
    </row>
    <row r="184" spans="21:62" ht="17.100000000000001" customHeight="1">
      <c r="U184" s="920"/>
      <c r="V184" s="716" t="s">
        <v>337</v>
      </c>
      <c r="X184" s="920"/>
      <c r="Y184" s="714" t="s">
        <v>882</v>
      </c>
      <c r="Z184" s="259"/>
      <c r="AA184" s="352"/>
      <c r="AB184" s="1440">
        <f t="shared" si="296"/>
        <v>0.15789473684210531</v>
      </c>
      <c r="AC184" s="1440">
        <f t="shared" si="296"/>
        <v>2.2727272727272707E-2</v>
      </c>
      <c r="AD184" s="1440">
        <f t="shared" ref="AD184:AE184" si="307">IF(OR(AD18="NO",AC18=0),"－",AD18/AC18-1)</f>
        <v>0.44444444444444442</v>
      </c>
      <c r="AE184" s="1440">
        <f t="shared" si="307"/>
        <v>0.23076923076923084</v>
      </c>
      <c r="AF184" s="1440">
        <f t="shared" ref="AF184:AH184" si="308">IF(OR(AF18="NO",AE18=0),"－",AF18/AE18-1)</f>
        <v>0.3125</v>
      </c>
      <c r="AG184" s="1440">
        <f t="shared" si="308"/>
        <v>-2.5680394186541999E-2</v>
      </c>
      <c r="AH184" s="1441">
        <f t="shared" si="308"/>
        <v>1.6633789965214696E-4</v>
      </c>
      <c r="AI184" s="1440">
        <f t="shared" ref="AI184:AK184" si="309">IF(OR(AI18="NO",AH18=0),"－",AI18/AH18-1)</f>
        <v>-0.28244851810824045</v>
      </c>
      <c r="AJ184" s="1440">
        <f t="shared" si="309"/>
        <v>-0.43018330333400989</v>
      </c>
      <c r="AK184" s="1440">
        <f t="shared" si="309"/>
        <v>-0.36121244778907891</v>
      </c>
      <c r="AL184" s="1441">
        <f t="shared" ref="AL184:AM184" si="310">IF(OR(AL18="NO",AK18=0),"－",AL18/AK18-1)</f>
        <v>-6.9430770276979192E-3</v>
      </c>
      <c r="AM184" s="1440">
        <f t="shared" si="310"/>
        <v>-0.1968767200443664</v>
      </c>
      <c r="AN184" s="1441">
        <f t="shared" ref="AN184:AO184" si="311">IF(OR(AN18="NO",AM18=0),"－",AN18/AM18-1)</f>
        <v>-9.3287992292178545E-2</v>
      </c>
      <c r="AO184" s="1440">
        <f t="shared" si="311"/>
        <v>7.878063147833525E-2</v>
      </c>
      <c r="AP184" s="1440">
        <f t="shared" ref="AP184:AQ184" si="312">IF(OR(AP18="NO",AO18=0),"－",AP18/AO18-1)</f>
        <v>0.12751790205801306</v>
      </c>
      <c r="AQ184" s="1441">
        <f t="shared" si="312"/>
        <v>-7.7852861943586982E-3</v>
      </c>
      <c r="AR184" s="1440">
        <f t="shared" ref="AR184:AU184" si="313">IF(OR(AR18="NO",AQ18=0),"－",AR18/AQ18-1)</f>
        <v>-0.14877909752890428</v>
      </c>
      <c r="AS184" s="1440">
        <f t="shared" si="313"/>
        <v>-0.3066769780364007</v>
      </c>
      <c r="AT184" s="1440">
        <f t="shared" si="313"/>
        <v>-0.13816766969847838</v>
      </c>
      <c r="AU184" s="1440">
        <f t="shared" si="313"/>
        <v>0.21138773333708372</v>
      </c>
      <c r="AV184" s="1440">
        <f t="shared" ref="AV184:AX184" si="314">IF(OR(AV18="NO",AU18=0),"－",AV18/AU18-1)</f>
        <v>-6.7019813801913242E-2</v>
      </c>
      <c r="AW184" s="1440">
        <f t="shared" si="314"/>
        <v>-1.3903378717768478E-2</v>
      </c>
      <c r="AX184" s="1440">
        <f t="shared" si="314"/>
        <v>-4.1123273708644548E-2</v>
      </c>
      <c r="AY184" s="1440">
        <f t="shared" ref="AY184:BB184" si="315">IF(OR(AY18="NO",AX18=0),"－",AY18/AX18-1)</f>
        <v>1.2253406983129045E-2</v>
      </c>
      <c r="AZ184" s="1440">
        <f t="shared" si="315"/>
        <v>-1.2710332455813544E-2</v>
      </c>
      <c r="BA184" s="1440">
        <f t="shared" si="315"/>
        <v>-3.4330565861075524E-2</v>
      </c>
      <c r="BB184" s="1440">
        <f t="shared" si="315"/>
        <v>1.2912655715218824E-2</v>
      </c>
      <c r="BC184" s="1439" t="str">
        <f t="shared" ref="BC184:BE184" si="316">IF(OR(BC18="NO",BB18=0),"-",BC18/BB18-1)</f>
        <v>-</v>
      </c>
      <c r="BD184" s="1439" t="str">
        <f t="shared" si="316"/>
        <v>-</v>
      </c>
      <c r="BE184" s="1439" t="str">
        <f t="shared" si="316"/>
        <v>-</v>
      </c>
      <c r="BF184" s="1589"/>
    </row>
    <row r="185" spans="21:62" ht="17.100000000000001" customHeight="1">
      <c r="U185" s="920"/>
      <c r="V185" s="714" t="s">
        <v>335</v>
      </c>
      <c r="X185" s="920"/>
      <c r="Y185" s="714" t="s">
        <v>878</v>
      </c>
      <c r="Z185" s="265"/>
      <c r="AA185" s="352"/>
      <c r="AB185" s="1440">
        <f t="shared" si="296"/>
        <v>0.15789473684210531</v>
      </c>
      <c r="AC185" s="1440">
        <f t="shared" si="296"/>
        <v>2.2727272727272707E-2</v>
      </c>
      <c r="AD185" s="1440">
        <f t="shared" ref="AD185:AE185" si="317">IF(OR(AD19="NO",AC19=0),"－",AD19/AC19-1)</f>
        <v>0.44444444444444442</v>
      </c>
      <c r="AE185" s="1440">
        <f t="shared" si="317"/>
        <v>0.23076923076923084</v>
      </c>
      <c r="AF185" s="1440">
        <f t="shared" ref="AF185:AH185" si="318">IF(OR(AF19="NO",AE19=0),"－",AF19/AE19-1)</f>
        <v>0.31249999999999978</v>
      </c>
      <c r="AG185" s="1440">
        <f t="shared" si="318"/>
        <v>-3.5316736580047081E-2</v>
      </c>
      <c r="AH185" s="1440">
        <f t="shared" si="318"/>
        <v>0.86050351665730651</v>
      </c>
      <c r="AI185" s="1440">
        <f t="shared" ref="AI185:AK185" si="319">IF(OR(AI19="NO",AH19=0),"－",AI19/AH19-1)</f>
        <v>9.8175418438592565E-2</v>
      </c>
      <c r="AJ185" s="1440">
        <f t="shared" si="319"/>
        <v>0.24909025553671049</v>
      </c>
      <c r="AK185" s="1440">
        <f t="shared" si="319"/>
        <v>3.9158985980887184E-3</v>
      </c>
      <c r="AL185" s="1440">
        <f t="shared" ref="AL185:AM185" si="320">IF(OR(AL19="NO",AK19=0),"－",AL19/AK19-1)</f>
        <v>-0.32876833934542582</v>
      </c>
      <c r="AM185" s="1440">
        <f t="shared" si="320"/>
        <v>0.26387173429169453</v>
      </c>
      <c r="AN185" s="1440">
        <f t="shared" ref="AN185:AO185" si="321">IF(OR(AN19="NO",AM19=0),"－",AN19/AM19-1)</f>
        <v>-7.4727921065865677E-2</v>
      </c>
      <c r="AO185" s="1440">
        <f t="shared" si="321"/>
        <v>6.6302151963973932E-2</v>
      </c>
      <c r="AP185" s="1440">
        <f t="shared" ref="AP185:AQ185" si="322">IF(OR(AP19="NO",AO19=0),"－",AP19/AO19-1)</f>
        <v>-0.15164956882788305</v>
      </c>
      <c r="AQ185" s="1440">
        <f t="shared" si="322"/>
        <v>3.6661783535852921E-2</v>
      </c>
      <c r="AR185" s="1440">
        <f t="shared" ref="AR185:AU185" si="323">IF(OR(AR19="NO",AQ19=0),"－",AR19/AQ19-1)</f>
        <v>-0.32141103092697543</v>
      </c>
      <c r="AS185" s="1440">
        <f t="shared" si="323"/>
        <v>-0.21924000348334605</v>
      </c>
      <c r="AT185" s="1440">
        <f t="shared" si="323"/>
        <v>-0.52907302150752278</v>
      </c>
      <c r="AU185" s="1440">
        <f t="shared" si="323"/>
        <v>0.18255520065614284</v>
      </c>
      <c r="AV185" s="1440">
        <f t="shared" ref="AV185:AX185" si="324">IF(OR(AV19="NO",AU19=0),"－",AV19/AU19-1)</f>
        <v>0.27149914918679507</v>
      </c>
      <c r="AW185" s="1440">
        <f t="shared" si="324"/>
        <v>0.15375383005872312</v>
      </c>
      <c r="AX185" s="1440">
        <f t="shared" si="324"/>
        <v>0.10868739867123822</v>
      </c>
      <c r="AY185" s="1440">
        <f t="shared" ref="AY185:BB185" si="325">IF(OR(AY19="NO",AX19=0),"－",AY19/AX19-1)</f>
        <v>0.18652399915502382</v>
      </c>
      <c r="AZ185" s="1440">
        <f t="shared" si="325"/>
        <v>-3.6534173278228055E-2</v>
      </c>
      <c r="BA185" s="1440">
        <f t="shared" si="325"/>
        <v>-0.17634386181322625</v>
      </c>
      <c r="BB185" s="1440">
        <f t="shared" si="325"/>
        <v>0.1817848748418418</v>
      </c>
      <c r="BC185" s="1439" t="str">
        <f t="shared" ref="BC185:BE185" si="326">IF(OR(BC19="NO",BB19=0),"-",BC19/BB19-1)</f>
        <v>-</v>
      </c>
      <c r="BD185" s="1439" t="str">
        <f t="shared" si="326"/>
        <v>-</v>
      </c>
      <c r="BE185" s="1439" t="str">
        <f t="shared" si="326"/>
        <v>-</v>
      </c>
      <c r="BF185" s="1589"/>
    </row>
    <row r="186" spans="21:62" ht="17.100000000000001" customHeight="1">
      <c r="U186" s="920"/>
      <c r="V186" s="714" t="s">
        <v>338</v>
      </c>
      <c r="X186" s="920"/>
      <c r="Y186" s="714" t="s">
        <v>919</v>
      </c>
      <c r="Z186" s="259"/>
      <c r="AA186" s="352"/>
      <c r="AB186" s="1440">
        <f t="shared" si="296"/>
        <v>0.15789473684210531</v>
      </c>
      <c r="AC186" s="1440">
        <f t="shared" si="296"/>
        <v>2.2727272727272707E-2</v>
      </c>
      <c r="AD186" s="1440">
        <f t="shared" ref="AD186:AE186" si="327">IF(OR(AD20="NO",AC20=0),"－",AD20/AC20-1)</f>
        <v>0.44444444444444442</v>
      </c>
      <c r="AE186" s="1440">
        <f t="shared" si="327"/>
        <v>0.23076923076923084</v>
      </c>
      <c r="AF186" s="1440">
        <f t="shared" ref="AF186:AH186" si="328">IF(OR(AF20="NO",AE20=0),"－",AF20/AE20-1)</f>
        <v>0.31249999999999978</v>
      </c>
      <c r="AG186" s="1440">
        <f t="shared" si="328"/>
        <v>0.31975764999234424</v>
      </c>
      <c r="AH186" s="1440">
        <f t="shared" si="328"/>
        <v>0.3965162915575593</v>
      </c>
      <c r="AI186" s="1440">
        <f t="shared" ref="AI186:AK186" si="329">IF(OR(AI20="NO",AH20=0),"－",AI20/AH20-1)</f>
        <v>-2.3438519872304386E-2</v>
      </c>
      <c r="AJ186" s="1440">
        <f t="shared" si="329"/>
        <v>-4.6081445654287512E-2</v>
      </c>
      <c r="AK186" s="1440">
        <f t="shared" si="329"/>
        <v>5.8193374061497272E-2</v>
      </c>
      <c r="AL186" s="1440">
        <f t="shared" ref="AL186:AM186" si="330">IF(OR(AL20="NO",AK20=0),"－",AL20/AK20-1)</f>
        <v>-0.19943417124145224</v>
      </c>
      <c r="AM186" s="1440">
        <f t="shared" si="330"/>
        <v>-5.4633057736901192E-2</v>
      </c>
      <c r="AN186" s="1440">
        <f t="shared" ref="AN186:AO186" si="331">IF(OR(AN20="NO",AM20=0),"－",AN20/AM20-1)</f>
        <v>-3.6364316028581922E-2</v>
      </c>
      <c r="AO186" s="1440">
        <f t="shared" si="331"/>
        <v>-0.10362146051900678</v>
      </c>
      <c r="AP186" s="1440">
        <f t="shared" ref="AP186:AQ186" si="332">IF(OR(AP20="NO",AO20=0),"－",AP20/AO20-1)</f>
        <v>-4.1840195131473523E-2</v>
      </c>
      <c r="AQ186" s="1440">
        <f t="shared" si="332"/>
        <v>4.8711922098564564E-2</v>
      </c>
      <c r="AR186" s="1440">
        <f t="shared" ref="AR186:AU186" si="333">IF(OR(AR20="NO",AQ20=0),"－",AR20/AQ20-1)</f>
        <v>-0.1048687691979836</v>
      </c>
      <c r="AS186" s="1440">
        <f t="shared" si="333"/>
        <v>-0.33565482845833583</v>
      </c>
      <c r="AT186" s="1440">
        <f t="shared" si="333"/>
        <v>-0.29318819900086623</v>
      </c>
      <c r="AU186" s="1440">
        <f t="shared" si="333"/>
        <v>-0.45843634318303683</v>
      </c>
      <c r="AV186" s="1440">
        <f t="shared" ref="AV186:AX186" si="334">IF(OR(AV20="NO",AU20=0),"－",AV20/AU20-1)</f>
        <v>-0.16892098610373085</v>
      </c>
      <c r="AW186" s="1440">
        <f t="shared" si="334"/>
        <v>-0.28492128844756603</v>
      </c>
      <c r="AX186" s="1440">
        <f t="shared" si="334"/>
        <v>-0.24947164494540341</v>
      </c>
      <c r="AY186" s="1440">
        <f t="shared" ref="AY186:BB186" si="335">IF(OR(AY20="NO",AX20=0),"－",AY20/AX20-1)</f>
        <v>-3.0920856686431963E-2</v>
      </c>
      <c r="AZ186" s="1440">
        <f t="shared" si="335"/>
        <v>6.716772372942903E-2</v>
      </c>
      <c r="BA186" s="1440">
        <f t="shared" si="335"/>
        <v>-0.15255049687785494</v>
      </c>
      <c r="BB186" s="1440">
        <f t="shared" si="335"/>
        <v>-0.20024200896967959</v>
      </c>
      <c r="BC186" s="1439" t="str">
        <f t="shared" ref="BC186:BE186" si="336">IF(OR(BC20="NO",BB20=0),"-",BC20/BB20-1)</f>
        <v>-</v>
      </c>
      <c r="BD186" s="1439" t="str">
        <f t="shared" si="336"/>
        <v>-</v>
      </c>
      <c r="BE186" s="1439" t="str">
        <f t="shared" si="336"/>
        <v>-</v>
      </c>
      <c r="BF186" s="1589"/>
    </row>
    <row r="187" spans="21:62" ht="17.100000000000001" customHeight="1">
      <c r="U187" s="919"/>
      <c r="V187" s="921" t="s">
        <v>339</v>
      </c>
      <c r="X187" s="920"/>
      <c r="Y187" s="714" t="s">
        <v>885</v>
      </c>
      <c r="Z187" s="264"/>
      <c r="AA187" s="367"/>
      <c r="AB187" s="701" t="str">
        <f>IF(OR(AB21="NO",AA21=0,AA21="NO"),"－",AB21/AA21-1)</f>
        <v>－</v>
      </c>
      <c r="AC187" s="701" t="str">
        <f>IF(OR(AC21="NO",AB21=0,AB21="NO"),"－",AC21/AB21-1)</f>
        <v>－</v>
      </c>
      <c r="AD187" s="701" t="str">
        <f t="shared" ref="AD187:AE187" si="337">IF(OR(AD21="NO",AC21=0,AC21="NO"),"－",AD21/AC21-1)</f>
        <v>－</v>
      </c>
      <c r="AE187" s="701" t="str">
        <f t="shared" si="337"/>
        <v>－</v>
      </c>
      <c r="AF187" s="701" t="str">
        <f t="shared" ref="AF187:AH187" si="338">IF(OR(AF21="NO",AE21=0,AE21="NO"),"－",AF21/AE21-1)</f>
        <v>－</v>
      </c>
      <c r="AG187" s="701" t="str">
        <f t="shared" si="338"/>
        <v>－</v>
      </c>
      <c r="AH187" s="701" t="str">
        <f t="shared" si="338"/>
        <v>－</v>
      </c>
      <c r="AI187" s="701" t="str">
        <f t="shared" ref="AI187:AK187" si="339">IF(OR(AI21="NO",AH21=0,AH21="NO"),"－",AI21/AH21-1)</f>
        <v>－</v>
      </c>
      <c r="AJ187" s="701" t="str">
        <f t="shared" si="339"/>
        <v>－</v>
      </c>
      <c r="AK187" s="701" t="str">
        <f t="shared" si="339"/>
        <v>－</v>
      </c>
      <c r="AL187" s="701" t="str">
        <f t="shared" ref="AL187:AM187" si="340">IF(OR(AL21="NO",AK21=0,AK21="NO"),"－",AL21/AK21-1)</f>
        <v>－</v>
      </c>
      <c r="AM187" s="701" t="str">
        <f t="shared" si="340"/>
        <v>－</v>
      </c>
      <c r="AN187" s="701">
        <f t="shared" ref="AN187:AO187" si="341">IF(OR(AN21="NO",AM21=0,AM21="NO"),"－",AN21/AM21-1)</f>
        <v>1.4791830531111576</v>
      </c>
      <c r="AO187" s="708">
        <f t="shared" si="341"/>
        <v>0.74210958769578372</v>
      </c>
      <c r="AP187" s="708">
        <f t="shared" ref="AP187:AQ187" si="342">IF(OR(AP21="NO",AO21=0,AO21="NO"),"－",AP21/AO21-1)</f>
        <v>0.70860736338830566</v>
      </c>
      <c r="AQ187" s="701">
        <f t="shared" si="342"/>
        <v>1.1938409771783638</v>
      </c>
      <c r="AR187" s="701">
        <f t="shared" ref="AR187:AU187" si="343">IF(OR(AR21="NO",AQ21=0,AQ21="NO"),"－",AR21/AQ21-1)</f>
        <v>1.1892718689643371</v>
      </c>
      <c r="AS187" s="708">
        <f t="shared" si="343"/>
        <v>0.66910752932883555</v>
      </c>
      <c r="AT187" s="708">
        <f t="shared" si="343"/>
        <v>0.35224903161008503</v>
      </c>
      <c r="AU187" s="708">
        <f t="shared" si="343"/>
        <v>0.38525936665306193</v>
      </c>
      <c r="AV187" s="708">
        <f t="shared" ref="AV187:AX187" si="344">IF(OR(AV21="NO",AU21=0,AU21="NO"),"－",AV21/AU21-1)</f>
        <v>0.36823666809984856</v>
      </c>
      <c r="AW187" s="708" t="str">
        <f t="shared" si="344"/>
        <v>－</v>
      </c>
      <c r="AX187" s="708" t="str">
        <f t="shared" si="344"/>
        <v>－</v>
      </c>
      <c r="AY187" s="708">
        <f t="shared" ref="AY187:BB187" si="345">IF(OR(AY21="NO",AX21=0,AX21="NO"),"－",AY21/AX21-1)</f>
        <v>-0.13123723237929374</v>
      </c>
      <c r="AZ187" s="708">
        <f t="shared" si="345"/>
        <v>-0.13072826091748369</v>
      </c>
      <c r="BA187" s="701">
        <f t="shared" si="345"/>
        <v>1.6592267810722294</v>
      </c>
      <c r="BB187" s="708">
        <f t="shared" si="345"/>
        <v>-6.1493450136840488E-2</v>
      </c>
      <c r="BC187" s="701" t="str">
        <f t="shared" ref="BC187:BE187" si="346">IF(OR(BC21="NO",BB21=0,BB21="NO"),"-",BC21/BB21-1)</f>
        <v>-</v>
      </c>
      <c r="BD187" s="701" t="str">
        <f t="shared" si="346"/>
        <v>-</v>
      </c>
      <c r="BE187" s="701" t="str">
        <f t="shared" si="346"/>
        <v>-</v>
      </c>
      <c r="BF187" s="1591"/>
    </row>
    <row r="188" spans="21:62" ht="17.100000000000001" customHeight="1">
      <c r="U188" s="922"/>
      <c r="V188" s="714" t="s">
        <v>340</v>
      </c>
      <c r="X188" s="1424"/>
      <c r="Y188" s="714" t="s">
        <v>886</v>
      </c>
      <c r="Z188" s="259"/>
      <c r="AA188" s="352"/>
      <c r="AB188" s="1440">
        <f>IF(OR(AB22="NO",AA22=0),"－",AB22/AA22-1)</f>
        <v>-0.16076246334310862</v>
      </c>
      <c r="AC188" s="1440">
        <f>IF(OR(AC22="NO",AB22=0),"－",AC22/AB22-1)</f>
        <v>-0.32972255223984903</v>
      </c>
      <c r="AD188" s="1440">
        <f t="shared" ref="AD188:AE188" si="347">IF(OR(AD22="NO",AC22=0),"－",AD22/AC22-1)</f>
        <v>-7.8928161818371367E-2</v>
      </c>
      <c r="AE188" s="1441">
        <f t="shared" si="347"/>
        <v>-2.3205795788996397E-3</v>
      </c>
      <c r="AF188" s="1440">
        <f t="shared" ref="AF188:AH188" si="348">IF(OR(AF22="NO",AE22=0),"－",AF22/AE22-1)</f>
        <v>-1.6395302660690891E-2</v>
      </c>
      <c r="AG188" s="1440">
        <f t="shared" si="348"/>
        <v>-5.5309284862866903E-2</v>
      </c>
      <c r="AH188" s="1440">
        <f t="shared" si="348"/>
        <v>-9.78311431561808E-2</v>
      </c>
      <c r="AI188" s="1440">
        <f t="shared" ref="AI188:AK188" si="349">IF(OR(AI22="NO",AH22=0),"－",AI22/AH22-1)</f>
        <v>-0.16884958359612712</v>
      </c>
      <c r="AJ188" s="1440">
        <f t="shared" si="349"/>
        <v>-0.41045751633986938</v>
      </c>
      <c r="AK188" s="1440">
        <f t="shared" si="349"/>
        <v>-0.38930437070164225</v>
      </c>
      <c r="AL188" s="1440">
        <f t="shared" ref="AL188:AM188" si="350">IF(OR(AL22="NO",AK22=0),"－",AL22/AK22-1)</f>
        <v>-0.13342031274680133</v>
      </c>
      <c r="AM188" s="1440">
        <f t="shared" si="350"/>
        <v>-4.6028701226834112E-2</v>
      </c>
      <c r="AN188" s="1440">
        <f t="shared" ref="AN188:AO188" si="351">IF(OR(AN22="NO",AM22=0),"－",AN22/AM22-1)</f>
        <v>1.463729138436598E-2</v>
      </c>
      <c r="AO188" s="1440">
        <f t="shared" si="351"/>
        <v>-1.8775366467552068E-2</v>
      </c>
      <c r="AP188" s="1441">
        <f t="shared" ref="AP188:AQ188" si="352">IF(OR(AP22="NO",AO22=0),"－",AP22/AO22-1)</f>
        <v>1.0212002865248593E-3</v>
      </c>
      <c r="AQ188" s="1441">
        <f t="shared" si="352"/>
        <v>2.6002619241936031E-3</v>
      </c>
      <c r="AR188" s="1441">
        <f t="shared" ref="AR188:AU188" si="353">IF(OR(AR22="NO",AQ22=0),"－",AR22/AQ22-1)</f>
        <v>-8.8493598716222754E-3</v>
      </c>
      <c r="AS188" s="1441">
        <f t="shared" si="353"/>
        <v>-1.5128593040849569E-3</v>
      </c>
      <c r="AT188" s="1441">
        <f t="shared" si="353"/>
        <v>-0.24861036399497927</v>
      </c>
      <c r="AU188" s="1440">
        <f t="shared" si="353"/>
        <v>-5.8310464145090113E-2</v>
      </c>
      <c r="AV188" s="1440">
        <f t="shared" ref="AV188:AX188" si="354">IF(OR(AV22="NO",AU22=0),"－",AV22/AU22-1)</f>
        <v>-2.0444807182208313E-3</v>
      </c>
      <c r="AW188" s="1440">
        <f t="shared" si="354"/>
        <v>-0.12966451942129054</v>
      </c>
      <c r="AX188" s="1440">
        <f t="shared" si="354"/>
        <v>-0.27701408007269401</v>
      </c>
      <c r="AY188" s="1440">
        <f t="shared" ref="AY188:BB188" si="355">IF(OR(AY22="NO",AX22=0),"－",AY22/AX22-1)</f>
        <v>-0.80067796610169495</v>
      </c>
      <c r="AZ188" s="1440" t="str">
        <f t="shared" si="355"/>
        <v>－</v>
      </c>
      <c r="BA188" s="1440" t="str">
        <f t="shared" si="355"/>
        <v>－</v>
      </c>
      <c r="BB188" s="1440" t="str">
        <f t="shared" si="355"/>
        <v>－</v>
      </c>
      <c r="BC188" s="1439" t="str">
        <f t="shared" ref="BC188:BE188" si="356">IF(OR(BC22="NO",BB22=0),"-",BC22/BB22-1)</f>
        <v>-</v>
      </c>
      <c r="BD188" s="1439" t="str">
        <f t="shared" si="356"/>
        <v>-</v>
      </c>
      <c r="BE188" s="1439" t="str">
        <f t="shared" si="356"/>
        <v>-</v>
      </c>
      <c r="BF188" s="1589"/>
    </row>
    <row r="189" spans="21:62" ht="17.100000000000001" customHeight="1">
      <c r="U189" s="923" t="s">
        <v>1055</v>
      </c>
      <c r="V189" s="924"/>
      <c r="X189" s="923" t="s">
        <v>1065</v>
      </c>
      <c r="Y189" s="924"/>
      <c r="Z189" s="657"/>
      <c r="AA189" s="673"/>
      <c r="AB189" s="1761">
        <f t="shared" ref="AB189:BE189" si="357">AB23/AA23-1</f>
        <v>0.10552257582449287</v>
      </c>
      <c r="AC189" s="1761">
        <f t="shared" si="357"/>
        <v>0.10064606961838884</v>
      </c>
      <c r="AD189" s="1773">
        <f t="shared" si="357"/>
        <v>4.2304064926494966E-3</v>
      </c>
      <c r="AE189" s="1761">
        <f t="shared" si="357"/>
        <v>-4.3434980255246614E-2</v>
      </c>
      <c r="AF189" s="1761">
        <f t="shared" si="357"/>
        <v>9.50448141033986E-2</v>
      </c>
      <c r="AG189" s="1761">
        <f t="shared" si="357"/>
        <v>3.4939182679158742E-2</v>
      </c>
      <c r="AH189" s="1761">
        <f t="shared" si="357"/>
        <v>-0.14755137946247887</v>
      </c>
      <c r="AI189" s="1761">
        <f t="shared" si="357"/>
        <v>-8.8655500632454087E-2</v>
      </c>
      <c r="AJ189" s="1761">
        <f t="shared" si="357"/>
        <v>-0.30606878168539509</v>
      </c>
      <c r="AK189" s="1761">
        <f t="shared" si="357"/>
        <v>-0.2337743671460053</v>
      </c>
      <c r="AL189" s="1761">
        <f t="shared" si="357"/>
        <v>-0.13729097892168241</v>
      </c>
      <c r="AM189" s="1761">
        <f t="shared" si="357"/>
        <v>-5.4489790068685706E-2</v>
      </c>
      <c r="AN189" s="1761">
        <f t="shared" si="357"/>
        <v>-5.7391871569899111E-2</v>
      </c>
      <c r="AO189" s="1761">
        <f t="shared" si="357"/>
        <v>-2.7302997855100264E-2</v>
      </c>
      <c r="AP189" s="1761">
        <f t="shared" si="357"/>
        <v>-3.9115336950364621E-2</v>
      </c>
      <c r="AQ189" s="1761">
        <f t="shared" si="357"/>
        <v>3.4810148218546999E-2</v>
      </c>
      <c r="AR189" s="1761">
        <f t="shared" si="357"/>
        <v>-9.4752335719466729E-2</v>
      </c>
      <c r="AS189" s="1761">
        <f t="shared" si="357"/>
        <v>-0.11752161703756925</v>
      </c>
      <c r="AT189" s="1761">
        <f t="shared" si="357"/>
        <v>-0.41428427034835358</v>
      </c>
      <c r="AU189" s="1773">
        <f t="shared" si="357"/>
        <v>-9.3033058214081477E-3</v>
      </c>
      <c r="AV189" s="1761">
        <f t="shared" si="357"/>
        <v>-7.2705550252961881E-2</v>
      </c>
      <c r="AW189" s="1773">
        <f t="shared" si="357"/>
        <v>-5.8280806256055806E-3</v>
      </c>
      <c r="AX189" s="1761">
        <f t="shared" si="357"/>
        <v>-5.9399266293567843E-2</v>
      </c>
      <c r="AY189" s="1761">
        <f t="shared" si="357"/>
        <v>-1.7482954621356961E-2</v>
      </c>
      <c r="AZ189" s="1761">
        <f t="shared" si="357"/>
        <v>4.2441991401084067E-2</v>
      </c>
      <c r="BA189" s="1761">
        <f t="shared" si="357"/>
        <v>3.935574273150233E-2</v>
      </c>
      <c r="BB189" s="1761">
        <f t="shared" si="357"/>
        <v>-4.571617553450591E-2</v>
      </c>
      <c r="BC189" s="700">
        <f t="shared" si="357"/>
        <v>-1</v>
      </c>
      <c r="BD189" s="700" t="e">
        <f t="shared" si="357"/>
        <v>#DIV/0!</v>
      </c>
      <c r="BE189" s="700" t="e">
        <f t="shared" si="357"/>
        <v>#DIV/0!</v>
      </c>
      <c r="BF189" s="1590"/>
    </row>
    <row r="190" spans="21:62" ht="17.100000000000001" customHeight="1">
      <c r="U190" s="925"/>
      <c r="V190" s="714" t="s">
        <v>341</v>
      </c>
      <c r="X190" s="923"/>
      <c r="Y190" s="714" t="s">
        <v>887</v>
      </c>
      <c r="Z190" s="264"/>
      <c r="AA190" s="347"/>
      <c r="AB190" s="707">
        <f t="shared" ref="AB190:AB195" si="358">IF(OR(AB24="NO",AB24=0),"－",AB24/AA24-1)</f>
        <v>-5.1194122204485271E-2</v>
      </c>
      <c r="AC190" s="707">
        <f t="shared" ref="AC190:AD190" si="359">IF(OR(AC24="NO",AC24=0),"－",AC24/AB24-1)</f>
        <v>5.5890919951882445E-2</v>
      </c>
      <c r="AD190" s="707">
        <f t="shared" si="359"/>
        <v>8.6467794674832676E-2</v>
      </c>
      <c r="AE190" s="707">
        <f t="shared" ref="AE190:AG190" si="360">IF(OR(AE24="NO",AE24=0),"－",AE24/AD24-1)</f>
        <v>3.5618444105532276E-2</v>
      </c>
      <c r="AF190" s="707">
        <f t="shared" si="360"/>
        <v>1.3591760528540053E-2</v>
      </c>
      <c r="AG190" s="707">
        <f t="shared" si="360"/>
        <v>2.0385036789092092E-2</v>
      </c>
      <c r="AH190" s="1772">
        <f t="shared" ref="AH190:AI190" si="361">IF(OR(AH24="NO",AH24=0),"－",AH24/AG24-1)</f>
        <v>4.4277389875184703E-3</v>
      </c>
      <c r="AI190" s="1772">
        <f t="shared" si="361"/>
        <v>5.1042553593014794E-3</v>
      </c>
      <c r="AJ190" s="1772">
        <f t="shared" ref="AJ190:AK190" si="362">IF(OR(AJ24="NO",AJ24=0),"－",AJ24/AI24-1)</f>
        <v>-1.0406489599599222E-3</v>
      </c>
      <c r="AK190" s="707">
        <f t="shared" si="362"/>
        <v>-1.2566194431621658E-2</v>
      </c>
      <c r="AL190" s="1772">
        <f t="shared" ref="AL190:BB190" si="363">IF(OR(AL24="NO",AL24=0),"－",AL24/AK24-1)</f>
        <v>-8.0852574215632966E-3</v>
      </c>
      <c r="AM190" s="707">
        <f t="shared" si="363"/>
        <v>2.6405203378312869E-2</v>
      </c>
      <c r="AN190" s="707">
        <f t="shared" si="363"/>
        <v>-2.6903763205532449E-2</v>
      </c>
      <c r="AO190" s="707">
        <f t="shared" si="363"/>
        <v>5.6024140639568953E-2</v>
      </c>
      <c r="AP190" s="707">
        <f t="shared" si="363"/>
        <v>1.7806345557403347E-2</v>
      </c>
      <c r="AQ190" s="707">
        <f t="shared" si="363"/>
        <v>1.6715090367854568E-2</v>
      </c>
      <c r="AR190" s="1772">
        <f t="shared" si="363"/>
        <v>-8.2773064540020425E-3</v>
      </c>
      <c r="AS190" s="1772">
        <f t="shared" si="363"/>
        <v>-1.571630063678553E-3</v>
      </c>
      <c r="AT190" s="707">
        <f t="shared" si="363"/>
        <v>-9.7836365098628031E-3</v>
      </c>
      <c r="AU190" s="707">
        <f t="shared" si="363"/>
        <v>-4.580418639476791E-2</v>
      </c>
      <c r="AV190" s="1772">
        <f t="shared" si="363"/>
        <v>8.4681848756975597E-3</v>
      </c>
      <c r="AW190" s="707">
        <f t="shared" si="363"/>
        <v>2.7084238041158004E-2</v>
      </c>
      <c r="AX190" s="1772">
        <f t="shared" si="363"/>
        <v>9.7206113029879582E-4</v>
      </c>
      <c r="AY190" s="1772">
        <f t="shared" si="363"/>
        <v>-2.0892446592319924E-3</v>
      </c>
      <c r="AZ190" s="707">
        <f t="shared" si="363"/>
        <v>3.9099182480750949E-2</v>
      </c>
      <c r="BA190" s="707">
        <f t="shared" si="363"/>
        <v>-2.109538085181728E-2</v>
      </c>
      <c r="BB190" s="1772">
        <f t="shared" si="363"/>
        <v>-2.9776084776332867E-3</v>
      </c>
      <c r="BC190" s="707" t="str">
        <f t="shared" ref="BC190:BE190" si="364">IF(OR(BC24="NO",BC24=0),"-",BC24/BB24-1)</f>
        <v>-</v>
      </c>
      <c r="BD190" s="702" t="str">
        <f t="shared" si="364"/>
        <v>-</v>
      </c>
      <c r="BE190" s="702" t="str">
        <f t="shared" si="364"/>
        <v>-</v>
      </c>
      <c r="BF190" s="1590"/>
    </row>
    <row r="191" spans="21:62" ht="17.100000000000001" customHeight="1">
      <c r="U191" s="925"/>
      <c r="V191" s="716" t="s">
        <v>342</v>
      </c>
      <c r="X191" s="923"/>
      <c r="Y191" s="714" t="s">
        <v>888</v>
      </c>
      <c r="Z191" s="259"/>
      <c r="AA191" s="352"/>
      <c r="AB191" s="707">
        <f t="shared" si="358"/>
        <v>0.11764705882352944</v>
      </c>
      <c r="AC191" s="707">
        <f t="shared" ref="AC191:AD191" si="365">IF(OR(AC25="NO",AC25=0),"－",AC25/AB25-1)</f>
        <v>0.10526315789473695</v>
      </c>
      <c r="AD191" s="707">
        <f t="shared" si="365"/>
        <v>0</v>
      </c>
      <c r="AE191" s="707">
        <f t="shared" ref="AE191:AG191" si="366">IF(OR(AE25="NO",AE25=0),"－",AE25/AD25-1)</f>
        <v>-4.7619047619047561E-2</v>
      </c>
      <c r="AF191" s="707">
        <f t="shared" si="366"/>
        <v>9.9999999999999645E-2</v>
      </c>
      <c r="AG191" s="707">
        <f t="shared" si="366"/>
        <v>7.0234113712374535E-2</v>
      </c>
      <c r="AH191" s="707">
        <f t="shared" ref="AH191:AI191" si="367">IF(OR(AH25="NO",AH25=0),"－",AH25/AG25-1)</f>
        <v>-0.11189123376623367</v>
      </c>
      <c r="AI191" s="707">
        <f t="shared" si="367"/>
        <v>-0.11586619750491234</v>
      </c>
      <c r="AJ191" s="707">
        <f t="shared" ref="AJ191:AK191" si="368">IF(OR(AJ25="NO",AJ25=0),"－",AJ25/AI25-1)</f>
        <v>-0.44946894525959646</v>
      </c>
      <c r="AK191" s="707">
        <f t="shared" si="368"/>
        <v>-0.40093322640727902</v>
      </c>
      <c r="AL191" s="707">
        <f t="shared" ref="AL191:BB191" si="369">IF(OR(AL25="NO",AL25=0),"－",AL25/AK25-1)</f>
        <v>-0.27019019235624042</v>
      </c>
      <c r="AM191" s="707">
        <f t="shared" si="369"/>
        <v>-0.2384438072194115</v>
      </c>
      <c r="AN191" s="707">
        <f t="shared" si="369"/>
        <v>-0.14674239412176271</v>
      </c>
      <c r="AO191" s="707">
        <f t="shared" si="369"/>
        <v>-0.14557424967713772</v>
      </c>
      <c r="AP191" s="707">
        <f t="shared" si="369"/>
        <v>-0.23713324686316484</v>
      </c>
      <c r="AQ191" s="707">
        <f t="shared" si="369"/>
        <v>7.5074113475554149E-2</v>
      </c>
      <c r="AR191" s="707">
        <f t="shared" si="369"/>
        <v>-8.9961988639016277E-2</v>
      </c>
      <c r="AS191" s="707">
        <f t="shared" si="369"/>
        <v>-5.8918651390290955E-2</v>
      </c>
      <c r="AT191" s="707">
        <f t="shared" si="369"/>
        <v>-0.14124023684998921</v>
      </c>
      <c r="AU191" s="707">
        <f t="shared" si="369"/>
        <v>-0.12503772863553053</v>
      </c>
      <c r="AV191" s="707">
        <f t="shared" si="369"/>
        <v>0.13557788867679998</v>
      </c>
      <c r="AW191" s="707">
        <f t="shared" si="369"/>
        <v>1.7424646437372404E-2</v>
      </c>
      <c r="AX191" s="707">
        <f t="shared" si="369"/>
        <v>-0.10592889151929319</v>
      </c>
      <c r="AY191" s="707">
        <f t="shared" si="369"/>
        <v>-6.3851103145802224E-2</v>
      </c>
      <c r="AZ191" s="707">
        <f t="shared" si="369"/>
        <v>1.3944366493060745E-2</v>
      </c>
      <c r="BA191" s="707">
        <f t="shared" si="369"/>
        <v>7.4219169008749253E-2</v>
      </c>
      <c r="BB191" s="707">
        <f t="shared" si="369"/>
        <v>-5.4062354984515504E-2</v>
      </c>
      <c r="BC191" s="702" t="str">
        <f t="shared" ref="BC191:BE191" si="370">IF(OR(BC25="NO",BC25=0),"-",BC25/BB25-1)</f>
        <v>-</v>
      </c>
      <c r="BD191" s="702" t="str">
        <f t="shared" si="370"/>
        <v>-</v>
      </c>
      <c r="BE191" s="702" t="str">
        <f t="shared" si="370"/>
        <v>-</v>
      </c>
      <c r="BF191" s="1590"/>
    </row>
    <row r="192" spans="21:62" ht="17.100000000000001" customHeight="1">
      <c r="U192" s="925"/>
      <c r="V192" s="1774" t="s">
        <v>1294</v>
      </c>
      <c r="X192" s="923"/>
      <c r="Y192" s="714" t="s">
        <v>920</v>
      </c>
      <c r="Z192" s="259"/>
      <c r="AA192" s="352"/>
      <c r="AB192" s="707">
        <f t="shared" si="358"/>
        <v>-0.13720109760878085</v>
      </c>
      <c r="AC192" s="707">
        <f t="shared" ref="AC192:AD192" si="371">IF(OR(AC26="NO",AC26=0),"－",AC26/AB26-1)</f>
        <v>-0.15356656065424812</v>
      </c>
      <c r="AD192" s="707">
        <f t="shared" si="371"/>
        <v>5.0187869028448739E-2</v>
      </c>
      <c r="AE192" s="707">
        <f t="shared" ref="AE192:AG192" si="372">IF(OR(AE26="NO",AE26=0),"－",AE26/AD26-1)</f>
        <v>-2.8622540250447193E-2</v>
      </c>
      <c r="AF192" s="707">
        <f t="shared" si="372"/>
        <v>4.4198895027624197E-2</v>
      </c>
      <c r="AG192" s="707">
        <f t="shared" si="372"/>
        <v>0.20000000000000018</v>
      </c>
      <c r="AH192" s="707">
        <f t="shared" ref="AH192:AI192" si="373">IF(OR(AH26="NO",AH26=0),"－",AH26/AG26-1)</f>
        <v>0.33333333333333326</v>
      </c>
      <c r="AI192" s="702">
        <f t="shared" si="373"/>
        <v>1.125</v>
      </c>
      <c r="AJ192" s="707">
        <f t="shared" ref="AJ192:AK192" si="374">IF(OR(AJ26="NO",AJ26=0),"－",AJ26/AI26-1)</f>
        <v>0.58823529411764697</v>
      </c>
      <c r="AK192" s="707">
        <f t="shared" si="374"/>
        <v>0.59259259259259256</v>
      </c>
      <c r="AL192" s="707">
        <f t="shared" ref="AL192:BB192" si="375">IF(OR(AL26="NO",AL26=0),"－",AL26/AK26-1)</f>
        <v>0.11627906976744207</v>
      </c>
      <c r="AM192" s="707">
        <f t="shared" si="375"/>
        <v>-2.0833333333333481E-2</v>
      </c>
      <c r="AN192" s="1772">
        <f t="shared" si="375"/>
        <v>1.9827294578473875E-3</v>
      </c>
      <c r="AO192" s="707">
        <f t="shared" si="375"/>
        <v>-1.2888360227989004E-2</v>
      </c>
      <c r="AP192" s="707">
        <f t="shared" si="375"/>
        <v>4.1664378981135064E-2</v>
      </c>
      <c r="AQ192" s="707">
        <f t="shared" si="375"/>
        <v>-5.7224894604820942E-2</v>
      </c>
      <c r="AR192" s="1772">
        <f t="shared" si="375"/>
        <v>-1.5965773487649493E-3</v>
      </c>
      <c r="AS192" s="707">
        <f t="shared" si="375"/>
        <v>-0.40104209697230075</v>
      </c>
      <c r="AT192" s="707">
        <f t="shared" si="375"/>
        <v>-0.63369963369963367</v>
      </c>
      <c r="AU192" s="707">
        <f t="shared" si="375"/>
        <v>0.2883</v>
      </c>
      <c r="AV192" s="707">
        <f t="shared" si="375"/>
        <v>-0.37902662423348599</v>
      </c>
      <c r="AW192" s="707">
        <f t="shared" si="375"/>
        <v>0</v>
      </c>
      <c r="AX192" s="707">
        <f t="shared" si="375"/>
        <v>-0.12500000000000011</v>
      </c>
      <c r="AY192" s="707">
        <f t="shared" si="375"/>
        <v>0.14285714285714302</v>
      </c>
      <c r="AZ192" s="707">
        <f t="shared" si="375"/>
        <v>0.25</v>
      </c>
      <c r="BA192" s="707">
        <f t="shared" si="375"/>
        <v>0.37999999999999989</v>
      </c>
      <c r="BB192" s="707">
        <f t="shared" si="375"/>
        <v>-0.21739130434782594</v>
      </c>
      <c r="BC192" s="702" t="str">
        <f t="shared" ref="BC192:BE192" si="376">IF(OR(BC26="NO",BC26=0),"-",BC26/BB26-1)</f>
        <v>-</v>
      </c>
      <c r="BD192" s="702" t="str">
        <f t="shared" si="376"/>
        <v>-</v>
      </c>
      <c r="BE192" s="702" t="str">
        <f t="shared" si="376"/>
        <v>-</v>
      </c>
      <c r="BF192" s="1590"/>
    </row>
    <row r="193" spans="2:62" ht="17.100000000000001" customHeight="1">
      <c r="U193" s="925"/>
      <c r="V193" s="858" t="s">
        <v>332</v>
      </c>
      <c r="X193" s="923"/>
      <c r="Y193" s="714" t="s">
        <v>874</v>
      </c>
      <c r="Z193" s="259"/>
      <c r="AA193" s="352"/>
      <c r="AB193" s="707">
        <f t="shared" si="358"/>
        <v>0.11764705882352944</v>
      </c>
      <c r="AC193" s="707">
        <f t="shared" ref="AC193:AD193" si="377">IF(OR(AC27="NO",AC27=0),"－",AC27/AB27-1)</f>
        <v>0.10526315789473695</v>
      </c>
      <c r="AD193" s="707">
        <f t="shared" si="377"/>
        <v>0</v>
      </c>
      <c r="AE193" s="707">
        <f t="shared" ref="AE193:AG193" si="378">IF(OR(AE27="NO",AE27=0),"－",AE27/AD27-1)</f>
        <v>-4.7619047619047561E-2</v>
      </c>
      <c r="AF193" s="707">
        <f t="shared" si="378"/>
        <v>9.9999999999999867E-2</v>
      </c>
      <c r="AG193" s="707">
        <f t="shared" si="378"/>
        <v>7.3560671085237228E-2</v>
      </c>
      <c r="AH193" s="707">
        <f t="shared" ref="AH193:AI193" si="379">IF(OR(AH27="NO",AH27=0),"－",AH27/AG27-1)</f>
        <v>0.23396930733627319</v>
      </c>
      <c r="AI193" s="1772">
        <f t="shared" si="379"/>
        <v>6.7513614336049965E-3</v>
      </c>
      <c r="AJ193" s="707">
        <f t="shared" ref="AJ193:AK193" si="380">IF(OR(AJ27="NO",AJ27=0),"－",AJ27/AI27-1)</f>
        <v>3.4130788149483671E-2</v>
      </c>
      <c r="AK193" s="707">
        <f t="shared" si="380"/>
        <v>0.13964493878978423</v>
      </c>
      <c r="AL193" s="707">
        <f t="shared" ref="AL193:BB193" si="381">IF(OR(AL27="NO",AL27=0),"－",AL27/AK27-1)</f>
        <v>-0.26238062709568954</v>
      </c>
      <c r="AM193" s="707">
        <f t="shared" si="381"/>
        <v>6.5152180348021949E-2</v>
      </c>
      <c r="AN193" s="707">
        <f t="shared" si="381"/>
        <v>4.5512867232338383E-2</v>
      </c>
      <c r="AO193" s="707">
        <f t="shared" si="381"/>
        <v>0.13845337539958535</v>
      </c>
      <c r="AP193" s="707">
        <f t="shared" si="381"/>
        <v>-8.1203238264977107E-2</v>
      </c>
      <c r="AQ193" s="707">
        <f t="shared" si="381"/>
        <v>-0.14226886379615145</v>
      </c>
      <c r="AR193" s="707">
        <f t="shared" si="381"/>
        <v>-7.0678541021771957E-2</v>
      </c>
      <c r="AS193" s="707">
        <f t="shared" si="381"/>
        <v>-0.23684311373016531</v>
      </c>
      <c r="AT193" s="707">
        <f t="shared" si="381"/>
        <v>-0.35815155907310969</v>
      </c>
      <c r="AU193" s="707">
        <f t="shared" si="381"/>
        <v>6.5726171925468035E-2</v>
      </c>
      <c r="AV193" s="707">
        <f t="shared" si="381"/>
        <v>-0.12584641410040343</v>
      </c>
      <c r="AW193" s="707">
        <f t="shared" si="381"/>
        <v>-6.5914200440639559E-2</v>
      </c>
      <c r="AX193" s="707">
        <f t="shared" si="381"/>
        <v>-1.1339415821545296E-2</v>
      </c>
      <c r="AY193" s="707">
        <f t="shared" si="381"/>
        <v>-3.6972442776658454E-2</v>
      </c>
      <c r="AZ193" s="707">
        <f t="shared" si="381"/>
        <v>5.2742163701065881E-2</v>
      </c>
      <c r="BA193" s="707">
        <f t="shared" si="381"/>
        <v>4.4433493933183188E-2</v>
      </c>
      <c r="BB193" s="707">
        <f t="shared" si="381"/>
        <v>4.0594002487640335E-2</v>
      </c>
      <c r="BC193" s="702" t="str">
        <f t="shared" ref="BC193:BE193" si="382">IF(OR(BC27="NO",BC27=0),"-",BC27/BB27-1)</f>
        <v>-</v>
      </c>
      <c r="BD193" s="702" t="str">
        <f t="shared" si="382"/>
        <v>-</v>
      </c>
      <c r="BE193" s="702" t="str">
        <f t="shared" si="382"/>
        <v>-</v>
      </c>
      <c r="BF193" s="1590"/>
    </row>
    <row r="194" spans="2:62" ht="17.100000000000001" customHeight="1">
      <c r="U194" s="925"/>
      <c r="V194" s="714" t="s">
        <v>335</v>
      </c>
      <c r="X194" s="925"/>
      <c r="Y194" s="714" t="s">
        <v>878</v>
      </c>
      <c r="Z194" s="265"/>
      <c r="AA194" s="352"/>
      <c r="AB194" s="707">
        <f t="shared" si="358"/>
        <v>0.11764705882352944</v>
      </c>
      <c r="AC194" s="707">
        <f t="shared" ref="AC194:AD194" si="383">IF(OR(AC28="NO",AC28=0),"－",AC28/AB28-1)</f>
        <v>0.10526315789473695</v>
      </c>
      <c r="AD194" s="707">
        <f t="shared" si="383"/>
        <v>0</v>
      </c>
      <c r="AE194" s="707">
        <f t="shared" ref="AE194:AG194" si="384">IF(OR(AE28="NO",AE28=0),"－",AE28/AD28-1)</f>
        <v>-4.7619047619047672E-2</v>
      </c>
      <c r="AF194" s="707">
        <f t="shared" si="384"/>
        <v>0.10000000000000009</v>
      </c>
      <c r="AG194" s="702">
        <f t="shared" si="384"/>
        <v>1.90574553028988</v>
      </c>
      <c r="AH194" s="707">
        <f t="shared" ref="AH194:AI194" si="385">IF(OR(AH28="NO",AH28=0),"－",AH28/AG28-1)</f>
        <v>0.29949223416965354</v>
      </c>
      <c r="AI194" s="707">
        <f t="shared" si="385"/>
        <v>0.2105408325097109</v>
      </c>
      <c r="AJ194" s="707">
        <f t="shared" ref="AJ194:AK194" si="386">IF(OR(AJ28="NO",AJ28=0),"－",AJ28/AI28-1)</f>
        <v>0.33895228511211961</v>
      </c>
      <c r="AK194" s="707">
        <f t="shared" si="386"/>
        <v>1.0385912369219152E-2</v>
      </c>
      <c r="AL194" s="707">
        <f t="shared" ref="AL194:BB194" si="387">IF(OR(AL28="NO",AL28=0),"－",AL28/AK28-1)</f>
        <v>-6.0672832661997966E-2</v>
      </c>
      <c r="AM194" s="707">
        <f t="shared" si="387"/>
        <v>9.5454817116901847E-2</v>
      </c>
      <c r="AN194" s="707">
        <f t="shared" si="387"/>
        <v>-5.3792729068178446E-2</v>
      </c>
      <c r="AO194" s="1772">
        <f t="shared" si="387"/>
        <v>-4.6934889372907129E-3</v>
      </c>
      <c r="AP194" s="707">
        <f t="shared" si="387"/>
        <v>-0.16273963714623785</v>
      </c>
      <c r="AQ194" s="707">
        <f t="shared" si="387"/>
        <v>-0.19574967479899819</v>
      </c>
      <c r="AR194" s="707">
        <f t="shared" si="387"/>
        <v>-0.3614818136985446</v>
      </c>
      <c r="AS194" s="707">
        <f t="shared" si="387"/>
        <v>-0.19037628584815081</v>
      </c>
      <c r="AT194" s="707">
        <f t="shared" si="387"/>
        <v>-0.32621559076246132</v>
      </c>
      <c r="AU194" s="707">
        <f t="shared" si="387"/>
        <v>0.34849126094794292</v>
      </c>
      <c r="AV194" s="707">
        <f t="shared" si="387"/>
        <v>-0.26389284978363869</v>
      </c>
      <c r="AW194" s="707">
        <f t="shared" si="387"/>
        <v>-0.13072626900752449</v>
      </c>
      <c r="AX194" s="707">
        <f t="shared" si="387"/>
        <v>-1.2808010654652868E-2</v>
      </c>
      <c r="AY194" s="707">
        <f t="shared" si="387"/>
        <v>0.12497538361093397</v>
      </c>
      <c r="AZ194" s="1772">
        <f t="shared" si="387"/>
        <v>9.6335384862600293E-4</v>
      </c>
      <c r="BA194" s="707">
        <f t="shared" si="387"/>
        <v>-0.18120748428264766</v>
      </c>
      <c r="BB194" s="707">
        <f t="shared" si="387"/>
        <v>3.8730666785592671E-2</v>
      </c>
      <c r="BC194" s="702" t="str">
        <f t="shared" ref="BC194:BE194" si="388">IF(OR(BC28="NO",BC28=0),"-",BC28/BB28-1)</f>
        <v>-</v>
      </c>
      <c r="BD194" s="707" t="str">
        <f t="shared" si="388"/>
        <v>-</v>
      </c>
      <c r="BE194" s="702" t="str">
        <f t="shared" si="388"/>
        <v>-</v>
      </c>
      <c r="BF194" s="1590"/>
    </row>
    <row r="195" spans="2:62" ht="17.100000000000001" customHeight="1">
      <c r="U195" s="926"/>
      <c r="V195" s="714" t="s">
        <v>343</v>
      </c>
      <c r="X195" s="926"/>
      <c r="Y195" s="714" t="s">
        <v>1056</v>
      </c>
      <c r="Z195" s="259"/>
      <c r="AA195" s="352"/>
      <c r="AB195" s="707">
        <f t="shared" si="358"/>
        <v>0.11764705882352966</v>
      </c>
      <c r="AC195" s="707">
        <f t="shared" ref="AC195:AD195" si="389">IF(OR(AC29="NO",AC29=0),"－",AC29/AB29-1)</f>
        <v>0.10526315789473673</v>
      </c>
      <c r="AD195" s="707">
        <f t="shared" si="389"/>
        <v>0</v>
      </c>
      <c r="AE195" s="707">
        <f t="shared" ref="AE195:AG195" si="390">IF(OR(AE29="NO",AE29=0),"－",AE29/AD29-1)</f>
        <v>-4.7619047619047672E-2</v>
      </c>
      <c r="AF195" s="707">
        <f t="shared" si="390"/>
        <v>0.10000000000000009</v>
      </c>
      <c r="AG195" s="707">
        <f t="shared" si="390"/>
        <v>-0.11167512690355341</v>
      </c>
      <c r="AH195" s="707">
        <f t="shared" ref="AH195:AI195" si="391">IF(OR(AH29="NO",AH29=0),"－",AH29/AG29-1)</f>
        <v>-0.38285714285714278</v>
      </c>
      <c r="AI195" s="707">
        <f t="shared" si="391"/>
        <v>-0.18518518518518523</v>
      </c>
      <c r="AJ195" s="707">
        <f t="shared" ref="AJ195:AK195" si="392">IF(OR(AJ29="NO",AJ29=0),"－",AJ29/AI29-1)</f>
        <v>-0.27272727272727271</v>
      </c>
      <c r="AK195" s="707">
        <f t="shared" si="392"/>
        <v>-0.4375</v>
      </c>
      <c r="AL195" s="707">
        <f t="shared" ref="AL195:BB195" si="393">IF(OR(AL29="NO",AL29=0),"－",AL29/AK29-1)</f>
        <v>-8.3333333333333259E-2</v>
      </c>
      <c r="AM195" s="707">
        <f t="shared" si="393"/>
        <v>9.0909090909090828E-2</v>
      </c>
      <c r="AN195" s="707">
        <f t="shared" si="393"/>
        <v>-5.5555555555555469E-2</v>
      </c>
      <c r="AO195" s="707">
        <f t="shared" si="393"/>
        <v>-5.8823529411764719E-2</v>
      </c>
      <c r="AP195" s="707">
        <f t="shared" si="393"/>
        <v>0.27499999999999991</v>
      </c>
      <c r="AQ195" s="707">
        <f t="shared" si="393"/>
        <v>0.40122549019607878</v>
      </c>
      <c r="AR195" s="707">
        <f t="shared" si="393"/>
        <v>-0.12261675704040598</v>
      </c>
      <c r="AS195" s="707">
        <f t="shared" si="393"/>
        <v>7.4561403508772051E-2</v>
      </c>
      <c r="AT195" s="707">
        <f t="shared" si="393"/>
        <v>-0.81076066790352508</v>
      </c>
      <c r="AU195" s="707">
        <f t="shared" si="393"/>
        <v>-0.18627450980392135</v>
      </c>
      <c r="AV195" s="707">
        <f t="shared" si="393"/>
        <v>-0.30120481927710852</v>
      </c>
      <c r="AW195" s="707">
        <f t="shared" si="393"/>
        <v>-6.8965517241379226E-2</v>
      </c>
      <c r="AX195" s="707">
        <f t="shared" si="393"/>
        <v>-0.24629629629629635</v>
      </c>
      <c r="AY195" s="707">
        <f t="shared" si="393"/>
        <v>-0.33660933660933656</v>
      </c>
      <c r="AZ195" s="707">
        <f t="shared" si="393"/>
        <v>-0.14814814814814847</v>
      </c>
      <c r="BA195" s="707">
        <f t="shared" si="393"/>
        <v>-3.8260890089947153E-2</v>
      </c>
      <c r="BB195" s="707">
        <f t="shared" si="393"/>
        <v>-0.19303797255173705</v>
      </c>
      <c r="BC195" s="702" t="str">
        <f t="shared" ref="BC195" si="394">IF(OR(BC29="NO",BC29=0),"-",BC29/BB29-1)</f>
        <v>-</v>
      </c>
      <c r="BD195" s="702" t="str">
        <f t="shared" ref="BD195" si="395">IF(OR(BD29="NO",BD29=0),"-",BD29/BC29-1)</f>
        <v>-</v>
      </c>
      <c r="BE195" s="702" t="str">
        <f t="shared" ref="BE195" si="396">IF(OR(BE29="NO",BE29=0),"-",BE29/BD29-1)</f>
        <v>-</v>
      </c>
      <c r="BF195" s="1590"/>
    </row>
    <row r="196" spans="2:62" ht="17.100000000000001" customHeight="1">
      <c r="U196" s="818" t="s">
        <v>1057</v>
      </c>
      <c r="V196" s="927"/>
      <c r="X196" s="818" t="s">
        <v>1057</v>
      </c>
      <c r="Y196" s="927"/>
      <c r="Z196" s="654"/>
      <c r="AA196" s="674"/>
      <c r="AB196" s="709">
        <f t="shared" ref="AB196:BA196" si="397">AB30/AA30-1</f>
        <v>0</v>
      </c>
      <c r="AC196" s="709">
        <f t="shared" si="397"/>
        <v>0</v>
      </c>
      <c r="AD196" s="709">
        <f t="shared" si="397"/>
        <v>0.33333333333333348</v>
      </c>
      <c r="AE196" s="709">
        <f t="shared" si="397"/>
        <v>0.75</v>
      </c>
      <c r="AF196" s="705">
        <f t="shared" si="397"/>
        <v>1.6428571428571415</v>
      </c>
      <c r="AG196" s="709">
        <f t="shared" si="397"/>
        <v>-4.2467520647312407E-2</v>
      </c>
      <c r="AH196" s="709">
        <f t="shared" si="397"/>
        <v>-0.11162980772508435</v>
      </c>
      <c r="AI196" s="709">
        <f t="shared" si="397"/>
        <v>9.9821013115414026E-2</v>
      </c>
      <c r="AJ196" s="709">
        <f t="shared" si="397"/>
        <v>0.67576329380784284</v>
      </c>
      <c r="AK196" s="709">
        <f t="shared" si="397"/>
        <v>-9.3559909122447271E-2</v>
      </c>
      <c r="AL196" s="709">
        <f t="shared" si="397"/>
        <v>3.16345720341209E-2</v>
      </c>
      <c r="AM196" s="709">
        <f t="shared" si="397"/>
        <v>0.26006297501653153</v>
      </c>
      <c r="AN196" s="709">
        <f t="shared" si="397"/>
        <v>0.12009555900319513</v>
      </c>
      <c r="AO196" s="709">
        <f t="shared" si="397"/>
        <v>0.16809107081034691</v>
      </c>
      <c r="AP196" s="705">
        <f t="shared" si="397"/>
        <v>2.0280588839155294</v>
      </c>
      <c r="AQ196" s="709">
        <f t="shared" si="397"/>
        <v>-4.7860599852782681E-2</v>
      </c>
      <c r="AR196" s="709">
        <f t="shared" si="397"/>
        <v>0.13236415694472492</v>
      </c>
      <c r="AS196" s="709">
        <f t="shared" si="397"/>
        <v>-6.6648583281892271E-2</v>
      </c>
      <c r="AT196" s="709">
        <f t="shared" si="397"/>
        <v>-8.5672423433385214E-2</v>
      </c>
      <c r="AU196" s="709">
        <f t="shared" si="397"/>
        <v>0.13704931824637456</v>
      </c>
      <c r="AV196" s="709">
        <f t="shared" si="397"/>
        <v>0.16927419451494807</v>
      </c>
      <c r="AW196" s="709">
        <f t="shared" si="397"/>
        <v>-0.1602593477525599</v>
      </c>
      <c r="AX196" s="709">
        <f t="shared" si="397"/>
        <v>6.9705962559551304E-2</v>
      </c>
      <c r="AY196" s="709">
        <f t="shared" si="397"/>
        <v>-0.30568798223277371</v>
      </c>
      <c r="AZ196" s="709">
        <f t="shared" si="397"/>
        <v>-0.49145276331225485</v>
      </c>
      <c r="BA196" s="709">
        <f t="shared" si="397"/>
        <v>0.11103458970769187</v>
      </c>
      <c r="BB196" s="709">
        <f t="shared" ref="BB196" si="398">BB30/BA30-1</f>
        <v>-0.29106197453269911</v>
      </c>
      <c r="BC196" s="705">
        <f t="shared" ref="BC196" si="399">BC30/BB30-1</f>
        <v>-1</v>
      </c>
      <c r="BD196" s="705" t="e">
        <f t="shared" ref="BD196" si="400">BD30/BC30-1</f>
        <v>#DIV/0!</v>
      </c>
      <c r="BE196" s="705" t="e">
        <f t="shared" ref="BE196" si="401">BE30/BD30-1</f>
        <v>#DIV/0!</v>
      </c>
      <c r="BF196" s="1590"/>
    </row>
    <row r="197" spans="2:62" ht="17.100000000000001" customHeight="1">
      <c r="U197" s="818"/>
      <c r="V197" s="858" t="s">
        <v>344</v>
      </c>
      <c r="X197" s="818"/>
      <c r="Y197" s="858" t="s">
        <v>1058</v>
      </c>
      <c r="Z197" s="264"/>
      <c r="AA197" s="347"/>
      <c r="AB197" s="707">
        <f>IF(OR(AB31="NO",AB31=0),"－",AB31/AA31-1)</f>
        <v>0</v>
      </c>
      <c r="AC197" s="707">
        <f t="shared" ref="AC197:AD197" si="402">IF(OR(AC31="NO",AC31=0),"－",AC31/AB31-1)</f>
        <v>0</v>
      </c>
      <c r="AD197" s="707">
        <f t="shared" si="402"/>
        <v>0.33333333333333348</v>
      </c>
      <c r="AE197" s="707">
        <f>IF(OR(AE31="NO",AE31=0),"－",AE31/AD31-1)</f>
        <v>0.75</v>
      </c>
      <c r="AF197" s="702">
        <f t="shared" ref="AF197:AH197" si="403">IF(OR(AF31="NO",AF31=0),"－",AF31/AE31-1)</f>
        <v>1.6428571428571428</v>
      </c>
      <c r="AG197" s="707">
        <f>IF(OR(AG31="NO",AG31=0),"－",AG31/AF31-1)</f>
        <v>0</v>
      </c>
      <c r="AH197" s="707">
        <f t="shared" si="403"/>
        <v>0</v>
      </c>
      <c r="AI197" s="702">
        <f t="shared" ref="AI197:AJ197" si="404">IF(OR(AI31="NO",AI31=0),"－",AI31/AH31-1)</f>
        <v>1</v>
      </c>
      <c r="AJ197" s="707">
        <f t="shared" si="404"/>
        <v>0.5</v>
      </c>
      <c r="AK197" s="702">
        <f t="shared" ref="AK197:AL197" si="405">IF(OR(AK31="NO",AK31=0),"－",AK31/AJ31-1)</f>
        <v>1.3333333333333335</v>
      </c>
      <c r="AL197" s="707">
        <f t="shared" si="405"/>
        <v>0</v>
      </c>
      <c r="AM197" s="707">
        <f t="shared" ref="AM197:AO197" si="406">IF(OR(AM31="NO",AM31=0),"－",AM31/AL31-1)</f>
        <v>0.28571428571428581</v>
      </c>
      <c r="AN197" s="707">
        <f t="shared" si="406"/>
        <v>-0.11111111111111116</v>
      </c>
      <c r="AO197" s="707">
        <f t="shared" si="406"/>
        <v>1.2499999999999956E-2</v>
      </c>
      <c r="AP197" s="702">
        <f t="shared" ref="AP197:AQ197" si="407">IF(OR(AP31="NO",AP31=0),"－",AP31/AO31-1)</f>
        <v>7.9012345679012341</v>
      </c>
      <c r="AQ197" s="707">
        <f t="shared" si="407"/>
        <v>-9.4313453536754133E-2</v>
      </c>
      <c r="AR197" s="707">
        <f t="shared" ref="AR197:AY197" si="408">IF(OR(AR31="NO",AR31=0),"－",AR31/AQ31-1)</f>
        <v>9.3415007656967308E-2</v>
      </c>
      <c r="AS197" s="1772">
        <f t="shared" si="408"/>
        <v>-4.2016806722685596E-3</v>
      </c>
      <c r="AT197" s="707">
        <f t="shared" si="408"/>
        <v>-6.0478199718705938E-2</v>
      </c>
      <c r="AU197" s="707">
        <f t="shared" si="408"/>
        <v>0.15119760479041866</v>
      </c>
      <c r="AV197" s="707">
        <f t="shared" si="408"/>
        <v>0.2106631989596881</v>
      </c>
      <c r="AW197" s="707">
        <f t="shared" si="408"/>
        <v>-0.17937701396348027</v>
      </c>
      <c r="AX197" s="707">
        <f t="shared" si="408"/>
        <v>0.13089005235602102</v>
      </c>
      <c r="AY197" s="707">
        <f t="shared" si="408"/>
        <v>-0.35086342592592579</v>
      </c>
      <c r="AZ197" s="707">
        <f t="shared" ref="AZ197:BB197" si="409">IF(OR(AZ31="NO",AZ31=0),"－",AZ31/AY31-1)</f>
        <v>-0.58099612376839604</v>
      </c>
      <c r="BA197" s="707">
        <f t="shared" si="409"/>
        <v>6.8085122615733074E-2</v>
      </c>
      <c r="BB197" s="707">
        <f t="shared" si="409"/>
        <v>-0.45776892247494216</v>
      </c>
      <c r="BC197" s="702" t="str">
        <f t="shared" ref="BC197:BC199" si="410">IF(OR(BC31="NO",BC31=0),"-",BC31/BB31-1)</f>
        <v>-</v>
      </c>
      <c r="BD197" s="704" t="str">
        <f t="shared" ref="BD197:BD199" si="411">IF(OR(BD31="NO",BD31=0),"-",BD31/BC31-1)</f>
        <v>-</v>
      </c>
      <c r="BE197" s="704" t="str">
        <f t="shared" ref="BE197:BE199" si="412">IF(OR(BE31="NO",BE31=0),"-",BE31/BD31-1)</f>
        <v>-</v>
      </c>
      <c r="BF197" s="1591"/>
    </row>
    <row r="198" spans="2:62" ht="17.100000000000001" customHeight="1">
      <c r="U198" s="818"/>
      <c r="V198" s="858" t="s">
        <v>332</v>
      </c>
      <c r="X198" s="818"/>
      <c r="Y198" s="858" t="s">
        <v>874</v>
      </c>
      <c r="Z198" s="264"/>
      <c r="AA198" s="347"/>
      <c r="AB198" s="707">
        <f>IF(OR(AB32="NO",AB32=0),"－",AB32/AA32-1)</f>
        <v>0</v>
      </c>
      <c r="AC198" s="707">
        <f t="shared" ref="AC198:AD198" si="413">IF(OR(AC32="NO",AC32=0),"－",AC32/AB32-1)</f>
        <v>0</v>
      </c>
      <c r="AD198" s="707">
        <f t="shared" si="413"/>
        <v>0.33333333333333326</v>
      </c>
      <c r="AE198" s="707">
        <f>IF(OR(AE32="NO",AE32=0),"－",AE32/AD32-1)</f>
        <v>0.75</v>
      </c>
      <c r="AF198" s="702">
        <f t="shared" ref="AF198:AH198" si="414">IF(OR(AF32="NO",AF32=0),"－",AF32/AE32-1)</f>
        <v>1.6428571428571415</v>
      </c>
      <c r="AG198" s="1772">
        <f>IF(OR(AG32="NO",AG32=0),"－",AG32/AF32-1)</f>
        <v>3.9558038143612251E-3</v>
      </c>
      <c r="AH198" s="707">
        <f t="shared" si="414"/>
        <v>-0.2643292338880725</v>
      </c>
      <c r="AI198" s="707">
        <f t="shared" ref="AI198:AJ198" si="415">IF(OR(AI32="NO",AI32=0),"－",AI32/AH32-1)</f>
        <v>-4.4987541285180899E-2</v>
      </c>
      <c r="AJ198" s="707">
        <f t="shared" si="415"/>
        <v>0.78253200818654567</v>
      </c>
      <c r="AK198" s="707">
        <f t="shared" ref="AK198:AL198" si="416">IF(OR(AK32="NO",AK32=0),"－",AK32/AJ32-1)</f>
        <v>-0.52949743521128267</v>
      </c>
      <c r="AL198" s="707">
        <f t="shared" si="416"/>
        <v>0.17759067485712654</v>
      </c>
      <c r="AM198" s="707">
        <f t="shared" ref="AM198:AO198" si="417">IF(OR(AM32="NO",AM32=0),"－",AM32/AL32-1)</f>
        <v>0.42051455996848786</v>
      </c>
      <c r="AN198" s="707">
        <f t="shared" si="417"/>
        <v>-0.21735162579931588</v>
      </c>
      <c r="AO198" s="707">
        <f t="shared" si="417"/>
        <v>0.39284637572437986</v>
      </c>
      <c r="AP198" s="707">
        <f t="shared" ref="AP198:AQ198" si="418">IF(OR(AP32="NO",AP32=0),"－",AP32/AO32-1)</f>
        <v>-0.1128852292436261</v>
      </c>
      <c r="AQ198" s="707">
        <f t="shared" si="418"/>
        <v>0.19945856843650289</v>
      </c>
      <c r="AR198" s="707">
        <f t="shared" ref="AR198:AY198" si="419">IF(OR(AR32="NO",AR32=0),"－",AR32/AQ32-1)</f>
        <v>0.2692134308069285</v>
      </c>
      <c r="AS198" s="707">
        <f t="shared" si="419"/>
        <v>-7.2890234072835569E-2</v>
      </c>
      <c r="AT198" s="707">
        <f t="shared" si="419"/>
        <v>-0.19868570867244095</v>
      </c>
      <c r="AU198" s="707">
        <f t="shared" si="419"/>
        <v>4.7004942394059057E-2</v>
      </c>
      <c r="AV198" s="707">
        <f t="shared" si="419"/>
        <v>-8.3222353677957828E-2</v>
      </c>
      <c r="AW198" s="707">
        <f t="shared" si="419"/>
        <v>1.2635925158163142E-2</v>
      </c>
      <c r="AX198" s="707">
        <f t="shared" si="419"/>
        <v>-0.37990761400694939</v>
      </c>
      <c r="AY198" s="707">
        <f t="shared" si="419"/>
        <v>0.20253333189432898</v>
      </c>
      <c r="AZ198" s="707">
        <f t="shared" ref="AZ198:BB198" si="420">IF(OR(AZ32="NO",AZ32=0),"－",AZ32/AY32-1)</f>
        <v>9.5781308904241635E-2</v>
      </c>
      <c r="BA198" s="707">
        <f t="shared" si="420"/>
        <v>0.26579658924095728</v>
      </c>
      <c r="BB198" s="707">
        <f t="shared" si="420"/>
        <v>5.8105034504576158E-2</v>
      </c>
      <c r="BC198" s="702" t="str">
        <f t="shared" si="410"/>
        <v>-</v>
      </c>
      <c r="BD198" s="704" t="str">
        <f t="shared" si="411"/>
        <v>-</v>
      </c>
      <c r="BE198" s="704" t="str">
        <f t="shared" si="412"/>
        <v>-</v>
      </c>
      <c r="BF198" s="1591"/>
    </row>
    <row r="199" spans="2:62" ht="17.100000000000001" customHeight="1" thickBot="1">
      <c r="U199" s="818"/>
      <c r="V199" s="715" t="s">
        <v>335</v>
      </c>
      <c r="X199" s="818"/>
      <c r="Y199" s="715" t="s">
        <v>891</v>
      </c>
      <c r="Z199" s="266"/>
      <c r="AA199" s="348"/>
      <c r="AB199" s="710">
        <f>IF(OR(AB33="NO",AB33=0),"－",AB33/AA33-1)</f>
        <v>0</v>
      </c>
      <c r="AC199" s="710">
        <f t="shared" ref="AC199:AD199" si="421">IF(OR(AC33="NO",AC33=0),"－",AC33/AB33-1)</f>
        <v>0</v>
      </c>
      <c r="AD199" s="710">
        <f t="shared" si="421"/>
        <v>0.33333333333333326</v>
      </c>
      <c r="AE199" s="710">
        <f>IF(OR(AE33="NO",AE33=0),"－",AE33/AD33-1)</f>
        <v>0.75</v>
      </c>
      <c r="AF199" s="706">
        <f t="shared" ref="AF199:AH199" si="422">IF(OR(AF33="NO",AF33=0),"－",AF33/AE33-1)</f>
        <v>1.6428571428571432</v>
      </c>
      <c r="AG199" s="710">
        <f>IF(OR(AG33="NO",AG33=0),"－",AG33/AF33-1)</f>
        <v>-0.58961798703967971</v>
      </c>
      <c r="AH199" s="706">
        <f t="shared" si="422"/>
        <v>3.6150896568489577</v>
      </c>
      <c r="AI199" s="710">
        <f t="shared" ref="AI199:AJ199" si="423">IF(OR(AI33="NO",AI33=0),"－",AI33/AH33-1)</f>
        <v>0.18487563483902258</v>
      </c>
      <c r="AJ199" s="710">
        <f t="shared" si="423"/>
        <v>0.48662093428045394</v>
      </c>
      <c r="AK199" s="710">
        <f t="shared" ref="AK199:AL199" si="424">IF(OR(AK33="NO",AK33=0),"－",AK33/AJ33-1)</f>
        <v>0.26371325548722946</v>
      </c>
      <c r="AL199" s="710">
        <f t="shared" si="424"/>
        <v>-0.13124533002343641</v>
      </c>
      <c r="AM199" s="710">
        <f t="shared" ref="AM199:AO199" si="425">IF(OR(AM33="NO",AM33=0),"－",AM33/AL33-1)</f>
        <v>-0.12288023671850612</v>
      </c>
      <c r="AN199" s="706">
        <f t="shared" si="425"/>
        <v>1.9540338970496327</v>
      </c>
      <c r="AO199" s="710">
        <f t="shared" si="425"/>
        <v>0.11488468747453373</v>
      </c>
      <c r="AP199" s="710">
        <f t="shared" ref="AP199:AQ199" si="426">IF(OR(AP33="NO",AP33=0),"－",AP33/AO33-1)</f>
        <v>-0.57264488704650929</v>
      </c>
      <c r="AQ199" s="710">
        <f t="shared" si="426"/>
        <v>0.20399019801328855</v>
      </c>
      <c r="AR199" s="710">
        <f t="shared" ref="AR199:AY199" si="427">IF(OR(AR33="NO",AR33=0),"－",AR33/AQ33-1)</f>
        <v>0.33605345508107676</v>
      </c>
      <c r="AS199" s="710">
        <f t="shared" si="427"/>
        <v>-0.72851934828429599</v>
      </c>
      <c r="AT199" s="710">
        <f t="shared" si="427"/>
        <v>-0.25186957711976143</v>
      </c>
      <c r="AU199" s="710">
        <f t="shared" si="427"/>
        <v>0.14329844704403749</v>
      </c>
      <c r="AV199" s="710">
        <f t="shared" si="427"/>
        <v>-8.0838308720684759E-2</v>
      </c>
      <c r="AW199" s="710">
        <f t="shared" si="427"/>
        <v>-0.14427401457273592</v>
      </c>
      <c r="AX199" s="710">
        <f t="shared" si="427"/>
        <v>3.0902631029477545E-2</v>
      </c>
      <c r="AY199" s="710">
        <f t="shared" si="427"/>
        <v>0.22485927846622511</v>
      </c>
      <c r="AZ199" s="710">
        <f t="shared" ref="AZ199:BB199" si="428">IF(OR(AZ33="NO",AZ33=0),"－",AZ33/AY33-1)</f>
        <v>-0.15317259649490189</v>
      </c>
      <c r="BA199" s="710">
        <f t="shared" si="428"/>
        <v>-0.11562340239717028</v>
      </c>
      <c r="BB199" s="710">
        <f t="shared" si="428"/>
        <v>0.11873942339179311</v>
      </c>
      <c r="BC199" s="706" t="str">
        <f t="shared" si="410"/>
        <v>-</v>
      </c>
      <c r="BD199" s="1442" t="str">
        <f t="shared" si="411"/>
        <v>-</v>
      </c>
      <c r="BE199" s="1442" t="str">
        <f t="shared" si="412"/>
        <v>-</v>
      </c>
      <c r="BF199" s="1591"/>
    </row>
    <row r="200" spans="2:62" ht="17.100000000000001" customHeight="1" thickTop="1">
      <c r="B200" s="1" t="s">
        <v>21</v>
      </c>
      <c r="U200" s="460" t="s">
        <v>64</v>
      </c>
      <c r="V200" s="929"/>
      <c r="X200" s="460" t="s">
        <v>892</v>
      </c>
      <c r="Y200" s="929"/>
      <c r="Z200" s="263"/>
      <c r="AA200" s="353"/>
      <c r="AB200" s="1765">
        <f t="shared" ref="AB200:AZ200" si="429">AB34/AA34-1</f>
        <v>0.10581172541317163</v>
      </c>
      <c r="AC200" s="1765">
        <f t="shared" si="429"/>
        <v>5.0076865619440358E-2</v>
      </c>
      <c r="AD200" s="1765">
        <f t="shared" si="429"/>
        <v>9.1697523746909537E-2</v>
      </c>
      <c r="AE200" s="1765">
        <f t="shared" si="429"/>
        <v>0.10652104334496171</v>
      </c>
      <c r="AF200" s="1765">
        <f t="shared" si="429"/>
        <v>0.19923465422177511</v>
      </c>
      <c r="AG200" s="1765">
        <f t="shared" si="429"/>
        <v>1.0077019525430497E-2</v>
      </c>
      <c r="AH200" s="1765">
        <f t="shared" si="429"/>
        <v>-1.6120101712698398E-2</v>
      </c>
      <c r="AI200" s="1765">
        <f t="shared" si="429"/>
        <v>-9.1025669907791706E-2</v>
      </c>
      <c r="AJ200" s="1765">
        <f t="shared" si="429"/>
        <v>-0.12554420556794621</v>
      </c>
      <c r="AK200" s="1765">
        <f t="shared" si="429"/>
        <v>-0.10506967392116773</v>
      </c>
      <c r="AL200" s="1765">
        <f t="shared" si="429"/>
        <v>-0.15081071021675385</v>
      </c>
      <c r="AM200" s="1765">
        <f t="shared" si="429"/>
        <v>-0.11649334533489364</v>
      </c>
      <c r="AN200" s="1765">
        <f t="shared" si="429"/>
        <v>-2.0192370194646592E-2</v>
      </c>
      <c r="AO200" s="1765">
        <f t="shared" si="429"/>
        <v>-0.11395653421250773</v>
      </c>
      <c r="AP200" s="1765">
        <f t="shared" si="429"/>
        <v>2.001857119853323E-2</v>
      </c>
      <c r="AQ200" s="1765">
        <f t="shared" si="429"/>
        <v>8.3307197927817489E-2</v>
      </c>
      <c r="AR200" s="1765">
        <f t="shared" si="429"/>
        <v>2.2842047592912973E-2</v>
      </c>
      <c r="AS200" s="1778">
        <f t="shared" si="429"/>
        <v>-8.2391361211604508E-3</v>
      </c>
      <c r="AT200" s="1765">
        <f t="shared" si="429"/>
        <v>-6.232125852964987E-2</v>
      </c>
      <c r="AU200" s="1765">
        <f t="shared" si="429"/>
        <v>9.5430424896235655E-2</v>
      </c>
      <c r="AV200" s="1765">
        <f t="shared" si="429"/>
        <v>7.5489049754637882E-2</v>
      </c>
      <c r="AW200" s="1765">
        <f t="shared" si="429"/>
        <v>7.7711901889307988E-2</v>
      </c>
      <c r="AX200" s="1765">
        <f t="shared" si="429"/>
        <v>7.0039435384166682E-2</v>
      </c>
      <c r="AY200" s="1765">
        <f t="shared" si="429"/>
        <v>8.2597182044581663E-2</v>
      </c>
      <c r="AZ200" s="1765">
        <f t="shared" si="429"/>
        <v>6.9893188044397148E-2</v>
      </c>
      <c r="BA200" s="1765">
        <f>BA34/AZ34-1</f>
        <v>7.7879008944217176E-2</v>
      </c>
      <c r="BB200" s="1765">
        <f t="shared" ref="BB200" si="430">BB34/BA34-1</f>
        <v>4.4298663378379732E-2</v>
      </c>
      <c r="BC200" s="667">
        <f t="shared" ref="BC200" si="431">BC34/BB34-1</f>
        <v>-1</v>
      </c>
      <c r="BD200" s="667" t="e">
        <f t="shared" ref="BD200" si="432">BD34/BC34-1</f>
        <v>#DIV/0!</v>
      </c>
      <c r="BE200" s="667" t="e">
        <f>BE34/BD34-1</f>
        <v>#DIV/0!</v>
      </c>
      <c r="BF200" s="1590"/>
      <c r="BH200" s="99"/>
      <c r="BI200" s="99"/>
      <c r="BJ200" s="99"/>
    </row>
    <row r="201" spans="2:62" s="203" customFormat="1" ht="17.100000000000001" customHeight="1">
      <c r="U201" s="255"/>
      <c r="V201" s="255"/>
      <c r="X201" s="1"/>
      <c r="Y201" s="1"/>
      <c r="Z201" s="256"/>
      <c r="AA201" s="256"/>
      <c r="AB201" s="256"/>
      <c r="AC201" s="256"/>
      <c r="AD201" s="256"/>
      <c r="AE201" s="256"/>
      <c r="AF201" s="256"/>
      <c r="AG201" s="256"/>
      <c r="AH201" s="256"/>
      <c r="AI201" s="256"/>
      <c r="AJ201" s="256"/>
      <c r="AK201" s="256"/>
      <c r="AL201" s="256"/>
      <c r="AM201" s="256"/>
      <c r="AN201" s="256"/>
      <c r="AO201" s="256"/>
      <c r="AP201" s="256"/>
      <c r="AQ201" s="256"/>
      <c r="AR201" s="256"/>
      <c r="AS201" s="256"/>
      <c r="AT201" s="256"/>
      <c r="AU201" s="256"/>
      <c r="AV201" s="256"/>
      <c r="AW201" s="256"/>
      <c r="AX201" s="256"/>
      <c r="AY201" s="256"/>
      <c r="AZ201" s="256"/>
      <c r="BA201" s="256"/>
      <c r="BB201" s="256"/>
      <c r="BC201" s="256"/>
      <c r="BD201" s="256"/>
      <c r="BE201" s="256"/>
      <c r="BF201" s="256"/>
      <c r="BH201" s="257"/>
      <c r="BI201" s="257"/>
      <c r="BJ201" s="257"/>
    </row>
  </sheetData>
  <mergeCells count="2">
    <mergeCell ref="U1:V1"/>
    <mergeCell ref="X1:Y1"/>
  </mergeCells>
  <phoneticPr fontId="9"/>
  <pageMargins left="0.78740157480314965" right="0.78740157480314965" top="0.98425196850393704" bottom="0.98425196850393704" header="0.51181102362204722" footer="0.51181102362204722"/>
  <pageSetup paperSize="9" scale="14"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pageSetUpPr fitToPage="1"/>
  </sheetPr>
  <dimension ref="A1:BF60"/>
  <sheetViews>
    <sheetView topLeftCell="U1" zoomScale="80" zoomScaleNormal="80" workbookViewId="0">
      <pane xSplit="3" topLeftCell="AV1" activePane="topRight" state="frozen"/>
      <selection activeCell="U1" sqref="U1"/>
      <selection pane="topRight" activeCell="BP1" sqref="BP1"/>
    </sheetView>
  </sheetViews>
  <sheetFormatPr defaultRowHeight="14.25"/>
  <cols>
    <col min="1" max="1" width="1.625" style="272" customWidth="1"/>
    <col min="2" max="20" width="9" style="104" hidden="1" customWidth="1"/>
    <col min="21" max="21" width="1.625" style="104" customWidth="1"/>
    <col min="22" max="22" width="1.5" style="104" customWidth="1"/>
    <col min="23" max="23" width="25.25" style="104" customWidth="1"/>
    <col min="24" max="24" width="2" style="1359" customWidth="1"/>
    <col min="25" max="25" width="1.5" style="104" customWidth="1"/>
    <col min="26" max="26" width="23.625" style="104" customWidth="1"/>
    <col min="27" max="54" width="7.75" style="104" customWidth="1"/>
    <col min="55" max="57" width="7.125" style="104" hidden="1" customWidth="1"/>
    <col min="58" max="16384" width="9" style="104"/>
  </cols>
  <sheetData>
    <row r="1" spans="1:57" ht="52.5" customHeight="1">
      <c r="V1" s="1943" t="s">
        <v>454</v>
      </c>
      <c r="W1" s="1943"/>
      <c r="Y1" s="1944" t="s">
        <v>1154</v>
      </c>
      <c r="Z1" s="1944"/>
      <c r="AA1" s="1561"/>
      <c r="AB1" s="1561"/>
      <c r="AY1" s="105"/>
      <c r="AZ1" s="105"/>
      <c r="BD1" s="105"/>
      <c r="BE1" s="105"/>
    </row>
    <row r="2" spans="1:57" ht="15.75">
      <c r="V2" s="1557"/>
      <c r="Y2" s="1944"/>
      <c r="Z2" s="1944"/>
    </row>
    <row r="3" spans="1:57">
      <c r="V3" s="104" t="s">
        <v>350</v>
      </c>
      <c r="Y3" s="104" t="s">
        <v>1073</v>
      </c>
    </row>
    <row r="4" spans="1:57">
      <c r="V4" s="932" t="s">
        <v>351</v>
      </c>
      <c r="W4" s="933"/>
      <c r="Y4" s="932" t="s">
        <v>938</v>
      </c>
      <c r="Z4" s="933"/>
      <c r="AA4" s="123">
        <v>1990</v>
      </c>
      <c r="AB4" s="123">
        <v>1991</v>
      </c>
      <c r="AC4" s="123">
        <v>1992</v>
      </c>
      <c r="AD4" s="123">
        <v>1993</v>
      </c>
      <c r="AE4" s="123">
        <v>1994</v>
      </c>
      <c r="AF4" s="123">
        <v>1995</v>
      </c>
      <c r="AG4" s="123">
        <v>1996</v>
      </c>
      <c r="AH4" s="123">
        <v>1997</v>
      </c>
      <c r="AI4" s="123">
        <v>1998</v>
      </c>
      <c r="AJ4" s="123">
        <v>1999</v>
      </c>
      <c r="AK4" s="123">
        <v>2000</v>
      </c>
      <c r="AL4" s="123">
        <v>2001</v>
      </c>
      <c r="AM4" s="123">
        <v>2002</v>
      </c>
      <c r="AN4" s="123">
        <v>2003</v>
      </c>
      <c r="AO4" s="123">
        <v>2004</v>
      </c>
      <c r="AP4" s="123">
        <v>2005</v>
      </c>
      <c r="AQ4" s="123">
        <v>2006</v>
      </c>
      <c r="AR4" s="123">
        <v>2007</v>
      </c>
      <c r="AS4" s="123">
        <v>2008</v>
      </c>
      <c r="AT4" s="123">
        <v>2009</v>
      </c>
      <c r="AU4" s="123">
        <f t="shared" ref="AU4:BB4" si="0">AT4+1</f>
        <v>2010</v>
      </c>
      <c r="AV4" s="123">
        <f t="shared" si="0"/>
        <v>2011</v>
      </c>
      <c r="AW4" s="123">
        <f t="shared" si="0"/>
        <v>2012</v>
      </c>
      <c r="AX4" s="123">
        <f t="shared" si="0"/>
        <v>2013</v>
      </c>
      <c r="AY4" s="123">
        <f t="shared" si="0"/>
        <v>2014</v>
      </c>
      <c r="AZ4" s="123">
        <f t="shared" si="0"/>
        <v>2015</v>
      </c>
      <c r="BA4" s="123">
        <f t="shared" si="0"/>
        <v>2016</v>
      </c>
      <c r="BB4" s="123">
        <f t="shared" si="0"/>
        <v>2017</v>
      </c>
      <c r="BC4" s="123">
        <f t="shared" ref="BC4" si="1">BB4+1</f>
        <v>2018</v>
      </c>
      <c r="BD4" s="123">
        <f t="shared" ref="BD4" si="2">BC4+1</f>
        <v>2019</v>
      </c>
      <c r="BE4" s="123">
        <f t="shared" ref="BE4" si="3">BD4+1</f>
        <v>2020</v>
      </c>
    </row>
    <row r="5" spans="1:57" ht="15" customHeight="1">
      <c r="V5" s="934" t="s">
        <v>352</v>
      </c>
      <c r="W5" s="935"/>
      <c r="Y5" s="934" t="s">
        <v>939</v>
      </c>
      <c r="Z5" s="935"/>
      <c r="AA5" s="122">
        <v>41797.445</v>
      </c>
      <c r="AB5" s="122">
        <v>42457.974999999999</v>
      </c>
      <c r="AC5" s="122">
        <v>43077.125999999997</v>
      </c>
      <c r="AD5" s="122">
        <v>43665.843000000008</v>
      </c>
      <c r="AE5" s="122">
        <v>44235.735000000008</v>
      </c>
      <c r="AF5" s="122">
        <v>44830.961000000003</v>
      </c>
      <c r="AG5" s="122">
        <v>45498.173000000003</v>
      </c>
      <c r="AH5" s="122">
        <v>46156.796000000009</v>
      </c>
      <c r="AI5" s="122">
        <v>46811.712</v>
      </c>
      <c r="AJ5" s="122">
        <v>47419.904999999999</v>
      </c>
      <c r="AK5" s="122">
        <v>48015.250999999997</v>
      </c>
      <c r="AL5" s="122">
        <v>48637.788999999997</v>
      </c>
      <c r="AM5" s="122">
        <v>49260.790999999997</v>
      </c>
      <c r="AN5" s="122">
        <v>49837.731</v>
      </c>
      <c r="AO5" s="122">
        <v>50382.080999999998</v>
      </c>
      <c r="AP5" s="122">
        <v>51102.004999999997</v>
      </c>
      <c r="AQ5" s="122">
        <v>51713.048000000003</v>
      </c>
      <c r="AR5" s="122">
        <v>52324.877</v>
      </c>
      <c r="AS5" s="122">
        <v>52877.802000000003</v>
      </c>
      <c r="AT5" s="122">
        <v>53362.800999999999</v>
      </c>
      <c r="AU5" s="122">
        <v>53783.434999999998</v>
      </c>
      <c r="AV5" s="122">
        <v>54171.474999999999</v>
      </c>
      <c r="AW5" s="122">
        <v>55549.281999999999</v>
      </c>
      <c r="AX5" s="122">
        <v>55952.258000000002</v>
      </c>
      <c r="AY5" s="122">
        <v>56412.14</v>
      </c>
      <c r="AZ5" s="122">
        <v>56950.756999999998</v>
      </c>
      <c r="BA5" s="122">
        <v>57477.036999999997</v>
      </c>
      <c r="BB5" s="122">
        <v>58007.536</v>
      </c>
      <c r="BC5" s="122">
        <v>0</v>
      </c>
      <c r="BD5" s="122">
        <v>0</v>
      </c>
      <c r="BE5" s="122">
        <v>0</v>
      </c>
    </row>
    <row r="6" spans="1:57" ht="27.75" customHeight="1">
      <c r="V6" s="1872" t="s">
        <v>353</v>
      </c>
      <c r="Y6" s="1872" t="s">
        <v>940</v>
      </c>
    </row>
    <row r="8" spans="1:57" ht="18.75">
      <c r="V8" s="1466" t="s">
        <v>1152</v>
      </c>
      <c r="Y8" s="1427" t="s">
        <v>1074</v>
      </c>
      <c r="Z8" s="1427"/>
    </row>
    <row r="9" spans="1:57">
      <c r="V9" s="932" t="s">
        <v>351</v>
      </c>
      <c r="W9" s="933"/>
      <c r="Y9" s="932"/>
      <c r="Z9" s="933"/>
      <c r="AA9" s="123">
        <v>1990</v>
      </c>
      <c r="AB9" s="123">
        <v>1991</v>
      </c>
      <c r="AC9" s="123">
        <v>1992</v>
      </c>
      <c r="AD9" s="123">
        <v>1993</v>
      </c>
      <c r="AE9" s="123">
        <v>1994</v>
      </c>
      <c r="AF9" s="123">
        <v>1995</v>
      </c>
      <c r="AG9" s="123">
        <v>1996</v>
      </c>
      <c r="AH9" s="123">
        <v>1997</v>
      </c>
      <c r="AI9" s="123">
        <v>1998</v>
      </c>
      <c r="AJ9" s="123">
        <v>1999</v>
      </c>
      <c r="AK9" s="123">
        <v>2000</v>
      </c>
      <c r="AL9" s="123">
        <v>2001</v>
      </c>
      <c r="AM9" s="123">
        <v>2002</v>
      </c>
      <c r="AN9" s="123">
        <v>2003</v>
      </c>
      <c r="AO9" s="123">
        <v>2004</v>
      </c>
      <c r="AP9" s="123">
        <v>2005</v>
      </c>
      <c r="AQ9" s="123">
        <v>2006</v>
      </c>
      <c r="AR9" s="123">
        <v>2007</v>
      </c>
      <c r="AS9" s="123">
        <v>2008</v>
      </c>
      <c r="AT9" s="123">
        <v>2009</v>
      </c>
      <c r="AU9" s="123">
        <f t="shared" ref="AU9:BB9" si="4">AT9+1</f>
        <v>2010</v>
      </c>
      <c r="AV9" s="123">
        <f t="shared" si="4"/>
        <v>2011</v>
      </c>
      <c r="AW9" s="123">
        <f t="shared" si="4"/>
        <v>2012</v>
      </c>
      <c r="AX9" s="123">
        <f t="shared" si="4"/>
        <v>2013</v>
      </c>
      <c r="AY9" s="123">
        <f t="shared" si="4"/>
        <v>2014</v>
      </c>
      <c r="AZ9" s="123">
        <f t="shared" si="4"/>
        <v>2015</v>
      </c>
      <c r="BA9" s="123">
        <f t="shared" si="4"/>
        <v>2016</v>
      </c>
      <c r="BB9" s="123">
        <f t="shared" si="4"/>
        <v>2017</v>
      </c>
      <c r="BC9" s="123">
        <f t="shared" ref="BC9" si="5">BB9+1</f>
        <v>2018</v>
      </c>
      <c r="BD9" s="123">
        <f t="shared" ref="BD9" si="6">BC9+1</f>
        <v>2019</v>
      </c>
      <c r="BE9" s="123">
        <f t="shared" ref="BE9" si="7">BD9+1</f>
        <v>2020</v>
      </c>
    </row>
    <row r="10" spans="1:57" s="219" customFormat="1" ht="15" customHeight="1">
      <c r="A10" s="436"/>
      <c r="V10" s="936" t="s">
        <v>354</v>
      </c>
      <c r="W10" s="1362"/>
      <c r="X10" s="1360"/>
      <c r="Y10" s="1428" t="s">
        <v>0</v>
      </c>
      <c r="Z10" s="1429"/>
      <c r="AA10" s="220">
        <f t="shared" ref="AA10:AQ10" si="8">SUM(AA11:AA20)</f>
        <v>4568.0749776675548</v>
      </c>
      <c r="AB10" s="220">
        <f t="shared" si="8"/>
        <v>4552.0003306571571</v>
      </c>
      <c r="AC10" s="220">
        <f t="shared" si="8"/>
        <v>4841.9083154838327</v>
      </c>
      <c r="AD10" s="220">
        <f t="shared" si="8"/>
        <v>4864.8059985946547</v>
      </c>
      <c r="AE10" s="220">
        <f t="shared" si="8"/>
        <v>5207.1910677201313</v>
      </c>
      <c r="AF10" s="220">
        <f t="shared" si="8"/>
        <v>5214.1779336590098</v>
      </c>
      <c r="AG10" s="220">
        <f t="shared" si="8"/>
        <v>5317.8535529071114</v>
      </c>
      <c r="AH10" s="220">
        <f t="shared" si="8"/>
        <v>4998.9953177543048</v>
      </c>
      <c r="AI10" s="220">
        <f t="shared" si="8"/>
        <v>4969.9102730684017</v>
      </c>
      <c r="AJ10" s="220">
        <f t="shared" si="8"/>
        <v>5137.7769383919558</v>
      </c>
      <c r="AK10" s="220">
        <f t="shared" si="8"/>
        <v>5185.9846203531906</v>
      </c>
      <c r="AL10" s="220">
        <f t="shared" si="8"/>
        <v>5045.1310492432376</v>
      </c>
      <c r="AM10" s="220">
        <f t="shared" si="8"/>
        <v>5234.7003453237921</v>
      </c>
      <c r="AN10" s="220">
        <f t="shared" si="8"/>
        <v>5252.6381062995288</v>
      </c>
      <c r="AO10" s="220">
        <f t="shared" si="8"/>
        <v>5119.9516264314034</v>
      </c>
      <c r="AP10" s="220">
        <f t="shared" si="8"/>
        <v>5114.9969580304278</v>
      </c>
      <c r="AQ10" s="220">
        <f t="shared" si="8"/>
        <v>4830.7638391996416</v>
      </c>
      <c r="AR10" s="220">
        <f t="shared" ref="AR10:AY10" si="9">SUM(AR11:AR20)</f>
        <v>4959.4804153097748</v>
      </c>
      <c r="AS10" s="220">
        <f t="shared" si="9"/>
        <v>4831.4873946435091</v>
      </c>
      <c r="AT10" s="220">
        <f t="shared" si="9"/>
        <v>4565.9285777929917</v>
      </c>
      <c r="AU10" s="220">
        <f t="shared" si="9"/>
        <v>4835.2639908675083</v>
      </c>
      <c r="AV10" s="220">
        <f t="shared" si="9"/>
        <v>5057.87444595538</v>
      </c>
      <c r="AW10" s="220">
        <f t="shared" si="9"/>
        <v>5331.2724719438584</v>
      </c>
      <c r="AX10" s="220">
        <f t="shared" si="9"/>
        <v>5153.1565555546395</v>
      </c>
      <c r="AY10" s="220">
        <f t="shared" si="9"/>
        <v>4775.762392398552</v>
      </c>
      <c r="AZ10" s="220">
        <f>SUM(AZ11:AZ20)</f>
        <v>4594.1900877683238</v>
      </c>
      <c r="BA10" s="220">
        <f>SUM(BA11:BA20)</f>
        <v>4478.6432531162336</v>
      </c>
      <c r="BB10" s="220">
        <f>SUM(BB11:BB20)</f>
        <v>4480.1202625022215</v>
      </c>
      <c r="BC10" s="220">
        <f t="shared" ref="BC10:BD10" si="10">SUM(BC11:BC20)</f>
        <v>0</v>
      </c>
      <c r="BD10" s="220">
        <f t="shared" si="10"/>
        <v>0</v>
      </c>
      <c r="BE10" s="220">
        <f>SUM(BE11:BE20)</f>
        <v>0</v>
      </c>
    </row>
    <row r="11" spans="1:57" s="219" customFormat="1" ht="15" customHeight="1">
      <c r="A11" s="436"/>
      <c r="V11" s="937"/>
      <c r="W11" s="938" t="s">
        <v>355</v>
      </c>
      <c r="X11" s="1358"/>
      <c r="Y11" s="1430"/>
      <c r="Z11" s="1431" t="s">
        <v>922</v>
      </c>
      <c r="AA11" s="1799">
        <v>7.4215025951195326</v>
      </c>
      <c r="AB11" s="1799">
        <v>6.4867826013252987</v>
      </c>
      <c r="AC11" s="1799">
        <v>8.5648537586258531</v>
      </c>
      <c r="AD11" s="1799">
        <v>7.0403777308557718</v>
      </c>
      <c r="AE11" s="1799">
        <v>5.0876338718438836</v>
      </c>
      <c r="AF11" s="1799">
        <v>3.9327702244142171</v>
      </c>
      <c r="AG11" s="1799">
        <v>5.5919947812981414</v>
      </c>
      <c r="AH11" s="1799">
        <v>4.5068595214685283</v>
      </c>
      <c r="AI11" s="1799">
        <v>2.8571129947106075</v>
      </c>
      <c r="AJ11" s="1799">
        <v>0</v>
      </c>
      <c r="AK11" s="1799">
        <v>0</v>
      </c>
      <c r="AL11" s="1799">
        <v>0</v>
      </c>
      <c r="AM11" s="1799">
        <v>0</v>
      </c>
      <c r="AN11" s="1799">
        <v>0</v>
      </c>
      <c r="AO11" s="1799">
        <v>0</v>
      </c>
      <c r="AP11" s="1799">
        <v>0</v>
      </c>
      <c r="AQ11" s="1799">
        <v>0</v>
      </c>
      <c r="AR11" s="1799">
        <v>0</v>
      </c>
      <c r="AS11" s="1799">
        <v>0</v>
      </c>
      <c r="AT11" s="1799">
        <v>0</v>
      </c>
      <c r="AU11" s="1799">
        <v>0</v>
      </c>
      <c r="AV11" s="1799">
        <v>0</v>
      </c>
      <c r="AW11" s="1799">
        <v>0</v>
      </c>
      <c r="AX11" s="1799">
        <v>0</v>
      </c>
      <c r="AY11" s="1799">
        <v>0</v>
      </c>
      <c r="AZ11" s="1800">
        <v>0</v>
      </c>
      <c r="BA11" s="1799">
        <v>0</v>
      </c>
      <c r="BB11" s="1799">
        <v>0</v>
      </c>
      <c r="BC11" s="221">
        <v>0</v>
      </c>
      <c r="BD11" s="221">
        <v>0</v>
      </c>
      <c r="BE11" s="221">
        <v>0</v>
      </c>
    </row>
    <row r="12" spans="1:57" s="219" customFormat="1" ht="15" customHeight="1">
      <c r="A12" s="436"/>
      <c r="V12" s="937"/>
      <c r="W12" s="939" t="s">
        <v>356</v>
      </c>
      <c r="X12" s="1358"/>
      <c r="Y12" s="1430"/>
      <c r="Z12" s="1432" t="s">
        <v>923</v>
      </c>
      <c r="AA12" s="221">
        <v>632.60012463533508</v>
      </c>
      <c r="AB12" s="221">
        <v>618.06473518248697</v>
      </c>
      <c r="AC12" s="221">
        <v>651.95738494853174</v>
      </c>
      <c r="AD12" s="221">
        <v>678.68955935372628</v>
      </c>
      <c r="AE12" s="221">
        <v>653.18013531545284</v>
      </c>
      <c r="AF12" s="221">
        <v>686.65074607221163</v>
      </c>
      <c r="AG12" s="221">
        <v>714.96689479257452</v>
      </c>
      <c r="AH12" s="221">
        <v>656.15705197218733</v>
      </c>
      <c r="AI12" s="221">
        <v>639.58513459988376</v>
      </c>
      <c r="AJ12" s="221">
        <v>659.01598636522147</v>
      </c>
      <c r="AK12" s="221">
        <v>715.95949535352747</v>
      </c>
      <c r="AL12" s="221">
        <v>650.61301907032532</v>
      </c>
      <c r="AM12" s="221">
        <v>683.85440872538595</v>
      </c>
      <c r="AN12" s="221">
        <v>590.98227680714979</v>
      </c>
      <c r="AO12" s="221">
        <v>623.81841580062962</v>
      </c>
      <c r="AP12" s="221">
        <v>651.06546993469431</v>
      </c>
      <c r="AQ12" s="221">
        <v>571.32530822564161</v>
      </c>
      <c r="AR12" s="221">
        <v>542.4973675938993</v>
      </c>
      <c r="AS12" s="221">
        <v>492.98578212473086</v>
      </c>
      <c r="AT12" s="221">
        <v>489.09127258266062</v>
      </c>
      <c r="AU12" s="221">
        <v>519.11099713210297</v>
      </c>
      <c r="AV12" s="221">
        <v>506.23968473026241</v>
      </c>
      <c r="AW12" s="221">
        <v>481.72306441495033</v>
      </c>
      <c r="AX12" s="221">
        <v>451.96854451214244</v>
      </c>
      <c r="AY12" s="221">
        <v>421.39003963939791</v>
      </c>
      <c r="AZ12" s="225">
        <v>391.66522436231355</v>
      </c>
      <c r="BA12" s="221">
        <v>397.6037589927904</v>
      </c>
      <c r="BB12" s="221">
        <v>423.44282286311483</v>
      </c>
      <c r="BC12" s="221">
        <v>0</v>
      </c>
      <c r="BD12" s="221">
        <v>0</v>
      </c>
      <c r="BE12" s="221">
        <v>0</v>
      </c>
    </row>
    <row r="13" spans="1:57" s="219" customFormat="1" ht="15" customHeight="1">
      <c r="A13" s="436"/>
      <c r="V13" s="937"/>
      <c r="W13" s="939" t="s">
        <v>4</v>
      </c>
      <c r="X13" s="1358"/>
      <c r="Y13" s="1430"/>
      <c r="Z13" s="1432" t="s">
        <v>4</v>
      </c>
      <c r="AA13" s="221">
        <v>314.57778813977933</v>
      </c>
      <c r="AB13" s="221">
        <v>319.49115691302018</v>
      </c>
      <c r="AC13" s="221">
        <v>319.83841143587875</v>
      </c>
      <c r="AD13" s="221">
        <v>334.43704148264675</v>
      </c>
      <c r="AE13" s="221">
        <v>338.69645784553057</v>
      </c>
      <c r="AF13" s="221">
        <v>341.49384603647803</v>
      </c>
      <c r="AG13" s="221">
        <v>343.22213376721021</v>
      </c>
      <c r="AH13" s="221">
        <v>326.9303718705695</v>
      </c>
      <c r="AI13" s="221">
        <v>334.87351206238776</v>
      </c>
      <c r="AJ13" s="221">
        <v>332.46410127736351</v>
      </c>
      <c r="AK13" s="221">
        <v>330.24471869523967</v>
      </c>
      <c r="AL13" s="221">
        <v>313.86781794307069</v>
      </c>
      <c r="AM13" s="221">
        <v>311.48366804613471</v>
      </c>
      <c r="AN13" s="221">
        <v>323.52476477507412</v>
      </c>
      <c r="AO13" s="221">
        <v>294.8421452045099</v>
      </c>
      <c r="AP13" s="221">
        <v>282.36731554000295</v>
      </c>
      <c r="AQ13" s="221">
        <v>277.81841497961847</v>
      </c>
      <c r="AR13" s="221">
        <v>279.35810999153</v>
      </c>
      <c r="AS13" s="221">
        <v>260.52038104014304</v>
      </c>
      <c r="AT13" s="221">
        <v>252.1383072491341</v>
      </c>
      <c r="AU13" s="221">
        <v>263.89258515671185</v>
      </c>
      <c r="AV13" s="221">
        <v>240.50325799927572</v>
      </c>
      <c r="AW13" s="221">
        <v>248.07237296564918</v>
      </c>
      <c r="AX13" s="221">
        <v>240.61140668582433</v>
      </c>
      <c r="AY13" s="221">
        <v>224.00809399838801</v>
      </c>
      <c r="AZ13" s="225">
        <v>217.3700257519379</v>
      </c>
      <c r="BA13" s="221">
        <v>204.03513167479048</v>
      </c>
      <c r="BB13" s="221">
        <v>215.82479985311761</v>
      </c>
      <c r="BC13" s="221">
        <v>0</v>
      </c>
      <c r="BD13" s="221">
        <v>0</v>
      </c>
      <c r="BE13" s="221">
        <v>0</v>
      </c>
    </row>
    <row r="14" spans="1:57" s="219" customFormat="1" ht="15" customHeight="1">
      <c r="A14" s="436"/>
      <c r="V14" s="937"/>
      <c r="W14" s="940" t="s">
        <v>357</v>
      </c>
      <c r="X14" s="1358"/>
      <c r="Y14" s="1430"/>
      <c r="Z14" s="1433" t="s">
        <v>924</v>
      </c>
      <c r="AA14" s="221">
        <v>437.04467934665786</v>
      </c>
      <c r="AB14" s="221">
        <v>452.66388990236766</v>
      </c>
      <c r="AC14" s="221">
        <v>463.98021202806979</v>
      </c>
      <c r="AD14" s="221">
        <v>483.14190602241177</v>
      </c>
      <c r="AE14" s="221">
        <v>446.06397906272463</v>
      </c>
      <c r="AF14" s="221">
        <v>473.07055844650245</v>
      </c>
      <c r="AG14" s="221">
        <v>472.1128895382073</v>
      </c>
      <c r="AH14" s="221">
        <v>458.13442624515312</v>
      </c>
      <c r="AI14" s="221">
        <v>449.14914430268408</v>
      </c>
      <c r="AJ14" s="221">
        <v>454.93433987159818</v>
      </c>
      <c r="AK14" s="221">
        <v>458.03122161023396</v>
      </c>
      <c r="AL14" s="221">
        <v>444.98158198857885</v>
      </c>
      <c r="AM14" s="221">
        <v>452.76886065132823</v>
      </c>
      <c r="AN14" s="221">
        <v>448.21274466784416</v>
      </c>
      <c r="AO14" s="221">
        <v>431.15287433108409</v>
      </c>
      <c r="AP14" s="221">
        <v>444.11548391482052</v>
      </c>
      <c r="AQ14" s="221">
        <v>429.50978527442084</v>
      </c>
      <c r="AR14" s="221">
        <v>428.1025878035806</v>
      </c>
      <c r="AS14" s="221">
        <v>413.4132279255478</v>
      </c>
      <c r="AT14" s="221">
        <v>408.46451513898222</v>
      </c>
      <c r="AU14" s="221">
        <v>410.98750274086336</v>
      </c>
      <c r="AV14" s="221">
        <v>407.75633144928247</v>
      </c>
      <c r="AW14" s="221">
        <v>397.60776141392438</v>
      </c>
      <c r="AX14" s="221">
        <v>385.46902041231209</v>
      </c>
      <c r="AY14" s="221">
        <v>382.99318896559009</v>
      </c>
      <c r="AZ14" s="225">
        <v>363.61725504201962</v>
      </c>
      <c r="BA14" s="221">
        <v>367.71029039447166</v>
      </c>
      <c r="BB14" s="221">
        <v>382.4375137277716</v>
      </c>
      <c r="BC14" s="221">
        <v>0</v>
      </c>
      <c r="BD14" s="221">
        <v>0</v>
      </c>
      <c r="BE14" s="221">
        <v>0</v>
      </c>
    </row>
    <row r="15" spans="1:57" s="219" customFormat="1" ht="15" customHeight="1">
      <c r="A15" s="436"/>
      <c r="V15" s="937"/>
      <c r="W15" s="939" t="s">
        <v>358</v>
      </c>
      <c r="X15" s="1358"/>
      <c r="Y15" s="1430"/>
      <c r="Z15" s="1432" t="s">
        <v>925</v>
      </c>
      <c r="AA15" s="221">
        <v>1731.9174616385253</v>
      </c>
      <c r="AB15" s="221">
        <v>1721.6007780248817</v>
      </c>
      <c r="AC15" s="221">
        <v>1788.3333201468774</v>
      </c>
      <c r="AD15" s="221">
        <v>1673.2692764866024</v>
      </c>
      <c r="AE15" s="221">
        <v>1907.7361680714387</v>
      </c>
      <c r="AF15" s="221">
        <v>1845.5367399282243</v>
      </c>
      <c r="AG15" s="221">
        <v>1825.5801856475036</v>
      </c>
      <c r="AH15" s="221">
        <v>1762.0239856739879</v>
      </c>
      <c r="AI15" s="221">
        <v>1680.9568064741179</v>
      </c>
      <c r="AJ15" s="221">
        <v>1771.6297157567244</v>
      </c>
      <c r="AK15" s="221">
        <v>1734.5492184603647</v>
      </c>
      <c r="AL15" s="221">
        <v>1723.0115577145373</v>
      </c>
      <c r="AM15" s="221">
        <v>1864.3524811791999</v>
      </c>
      <c r="AN15" s="221">
        <v>1960.3956385133383</v>
      </c>
      <c r="AO15" s="221">
        <v>1905.4845471628894</v>
      </c>
      <c r="AP15" s="221">
        <v>1956.8093908379451</v>
      </c>
      <c r="AQ15" s="221">
        <v>1851.2263911992741</v>
      </c>
      <c r="AR15" s="221">
        <v>2050.980114425352</v>
      </c>
      <c r="AS15" s="221">
        <v>2008.9371341824417</v>
      </c>
      <c r="AT15" s="221">
        <v>1882.4004280425163</v>
      </c>
      <c r="AU15" s="221">
        <v>2130.0843931753539</v>
      </c>
      <c r="AV15" s="221">
        <v>2422.0722947055679</v>
      </c>
      <c r="AW15" s="221">
        <v>2685.2679444109458</v>
      </c>
      <c r="AX15" s="221">
        <v>2634.9985182231244</v>
      </c>
      <c r="AY15" s="221">
        <v>2404.557136555823</v>
      </c>
      <c r="AZ15" s="225">
        <v>2307.3966294437437</v>
      </c>
      <c r="BA15" s="221">
        <v>2241.4572594948909</v>
      </c>
      <c r="BB15" s="221">
        <v>2177.4299806331455</v>
      </c>
      <c r="BC15" s="221">
        <v>0</v>
      </c>
      <c r="BD15" s="221">
        <v>0</v>
      </c>
      <c r="BE15" s="221">
        <v>0</v>
      </c>
    </row>
    <row r="16" spans="1:57" s="219" customFormat="1" ht="15" customHeight="1">
      <c r="A16" s="436"/>
      <c r="V16" s="937"/>
      <c r="W16" s="939" t="s">
        <v>359</v>
      </c>
      <c r="X16" s="1358"/>
      <c r="Y16" s="1430"/>
      <c r="Z16" s="1432" t="s">
        <v>926</v>
      </c>
      <c r="AA16" s="1799">
        <v>2.5928519723379284</v>
      </c>
      <c r="AB16" s="1799">
        <v>2.2933376927761606</v>
      </c>
      <c r="AC16" s="1799">
        <v>2.3254901139141291</v>
      </c>
      <c r="AD16" s="1799">
        <v>2.1895750761794837</v>
      </c>
      <c r="AE16" s="1799">
        <v>2.0380436180810428</v>
      </c>
      <c r="AF16" s="1799">
        <v>1.9289613937238295</v>
      </c>
      <c r="AG16" s="1799">
        <v>1.8185140731467448</v>
      </c>
      <c r="AH16" s="1799">
        <v>1.6502932709189804</v>
      </c>
      <c r="AI16" s="1799">
        <v>1.587417390684783</v>
      </c>
      <c r="AJ16" s="1799">
        <v>1.6047263378417016</v>
      </c>
      <c r="AK16" s="1799">
        <v>1.5436067706254968</v>
      </c>
      <c r="AL16" s="1799">
        <v>1.4342344394170308</v>
      </c>
      <c r="AM16" s="1799">
        <v>1.4844391642778763</v>
      </c>
      <c r="AN16" s="1799">
        <v>1.4969512661484476</v>
      </c>
      <c r="AO16" s="1799">
        <v>1.4308582528578568</v>
      </c>
      <c r="AP16" s="1799">
        <v>1.5088569087863273</v>
      </c>
      <c r="AQ16" s="1799">
        <v>1.4112968028350594</v>
      </c>
      <c r="AR16" s="1799">
        <v>1.4980613683816593</v>
      </c>
      <c r="AS16" s="1799">
        <v>1.4231584764885283</v>
      </c>
      <c r="AT16" s="1799">
        <v>1.3266692714933073</v>
      </c>
      <c r="AU16" s="1799">
        <v>1.3123252902599798</v>
      </c>
      <c r="AV16" s="1799">
        <v>1.3461250877690327</v>
      </c>
      <c r="AW16" s="1799">
        <v>1.3116161469460239</v>
      </c>
      <c r="AX16" s="1799">
        <v>1.2704466078879597</v>
      </c>
      <c r="AY16" s="1799">
        <v>1.1667706904016104</v>
      </c>
      <c r="AZ16" s="1800">
        <v>1.1021622467476697</v>
      </c>
      <c r="BA16" s="1799">
        <v>1.0965410323438478</v>
      </c>
      <c r="BB16" s="1799">
        <v>1.0704980144074709</v>
      </c>
      <c r="BC16" s="221">
        <v>0</v>
      </c>
      <c r="BD16" s="221">
        <v>0</v>
      </c>
      <c r="BE16" s="221">
        <v>0</v>
      </c>
    </row>
    <row r="17" spans="1:58" s="219" customFormat="1" ht="15" customHeight="1">
      <c r="A17" s="436"/>
      <c r="V17" s="937"/>
      <c r="W17" s="939" t="s">
        <v>360</v>
      </c>
      <c r="X17" s="1358"/>
      <c r="Y17" s="1430"/>
      <c r="Z17" s="1432" t="s">
        <v>927</v>
      </c>
      <c r="AA17" s="221">
        <v>1019.8366364956281</v>
      </c>
      <c r="AB17" s="221">
        <v>986.89026087831712</v>
      </c>
      <c r="AC17" s="221">
        <v>1108.796550400669</v>
      </c>
      <c r="AD17" s="221">
        <v>1154.5485063309136</v>
      </c>
      <c r="AE17" s="221">
        <v>1239.626448979091</v>
      </c>
      <c r="AF17" s="221">
        <v>1220.3636495085423</v>
      </c>
      <c r="AG17" s="221">
        <v>1297.3287524028185</v>
      </c>
      <c r="AH17" s="221">
        <v>1179.501300891736</v>
      </c>
      <c r="AI17" s="221">
        <v>1254.7345334011532</v>
      </c>
      <c r="AJ17" s="221">
        <v>1321.3592002855567</v>
      </c>
      <c r="AK17" s="221">
        <v>1369.3615176528419</v>
      </c>
      <c r="AL17" s="221">
        <v>1353.4424308313723</v>
      </c>
      <c r="AM17" s="221">
        <v>1384.6215427039172</v>
      </c>
      <c r="AN17" s="221">
        <v>1415.5710727742285</v>
      </c>
      <c r="AO17" s="221">
        <v>1385.9829162025296</v>
      </c>
      <c r="AP17" s="221">
        <v>1351.4288759225317</v>
      </c>
      <c r="AQ17" s="221">
        <v>1326.5722370984622</v>
      </c>
      <c r="AR17" s="221">
        <v>1305.6679336700233</v>
      </c>
      <c r="AS17" s="221">
        <v>1312.7093659148063</v>
      </c>
      <c r="AT17" s="221">
        <v>1243.2437293526305</v>
      </c>
      <c r="AU17" s="221">
        <v>1232.7369366416674</v>
      </c>
      <c r="AV17" s="221">
        <v>1188.5944306315955</v>
      </c>
      <c r="AW17" s="221">
        <v>1189.209328640801</v>
      </c>
      <c r="AX17" s="221">
        <v>1133.3614149255759</v>
      </c>
      <c r="AY17" s="221">
        <v>1052.9511093437986</v>
      </c>
      <c r="AZ17" s="225">
        <v>1043.7327247168905</v>
      </c>
      <c r="BA17" s="221">
        <v>990.03528047946986</v>
      </c>
      <c r="BB17" s="221">
        <v>998.88993935969233</v>
      </c>
      <c r="BC17" s="221">
        <v>0</v>
      </c>
      <c r="BD17" s="221">
        <v>0</v>
      </c>
      <c r="BE17" s="221">
        <v>0</v>
      </c>
    </row>
    <row r="18" spans="1:58" s="219" customFormat="1" ht="15" customHeight="1">
      <c r="A18" s="436"/>
      <c r="V18" s="937"/>
      <c r="W18" s="939" t="s">
        <v>361</v>
      </c>
      <c r="X18" s="1358"/>
      <c r="Y18" s="1430"/>
      <c r="Z18" s="934" t="s">
        <v>928</v>
      </c>
      <c r="AA18" s="221">
        <v>161.3843025547157</v>
      </c>
      <c r="AB18" s="221">
        <v>173.79632685033178</v>
      </c>
      <c r="AC18" s="221">
        <v>210.94373331042183</v>
      </c>
      <c r="AD18" s="221">
        <v>242.05667637479002</v>
      </c>
      <c r="AE18" s="221">
        <v>284.2500162047188</v>
      </c>
      <c r="AF18" s="221">
        <v>291.07503586748965</v>
      </c>
      <c r="AG18" s="221">
        <v>311.51725762645907</v>
      </c>
      <c r="AH18" s="221">
        <v>272.9825184420302</v>
      </c>
      <c r="AI18" s="221">
        <v>274.27610435651525</v>
      </c>
      <c r="AJ18" s="221">
        <v>268.86769306977499</v>
      </c>
      <c r="AK18" s="221">
        <v>246.16330205000995</v>
      </c>
      <c r="AL18" s="221">
        <v>227.25319807483046</v>
      </c>
      <c r="AM18" s="221">
        <v>201.33911468994057</v>
      </c>
      <c r="AN18" s="221">
        <v>180.84642911312426</v>
      </c>
      <c r="AO18" s="221">
        <v>164.62739661972708</v>
      </c>
      <c r="AP18" s="221">
        <v>140.05004897622428</v>
      </c>
      <c r="AQ18" s="221">
        <v>111.07434439325205</v>
      </c>
      <c r="AR18" s="1799">
        <v>91.893359271282165</v>
      </c>
      <c r="AS18" s="1799">
        <v>76.860013976969526</v>
      </c>
      <c r="AT18" s="1799">
        <v>59.153805756313588</v>
      </c>
      <c r="AU18" s="1799">
        <v>54.158144961215513</v>
      </c>
      <c r="AV18" s="1799">
        <v>50.918068814118577</v>
      </c>
      <c r="AW18" s="1799">
        <v>46.553662677489918</v>
      </c>
      <c r="AX18" s="1799">
        <v>46.433508846262143</v>
      </c>
      <c r="AY18" s="1799">
        <v>43.696560239988685</v>
      </c>
      <c r="AZ18" s="1800">
        <v>45.704033539976599</v>
      </c>
      <c r="BA18" s="1799">
        <v>43.790601453935217</v>
      </c>
      <c r="BB18" s="1799">
        <v>46.23918973981008</v>
      </c>
      <c r="BC18" s="221">
        <v>0</v>
      </c>
      <c r="BD18" s="221">
        <v>0</v>
      </c>
      <c r="BE18" s="221">
        <v>0</v>
      </c>
      <c r="BF18" s="222"/>
    </row>
    <row r="19" spans="1:58" s="219" customFormat="1" ht="15" customHeight="1">
      <c r="A19" s="436"/>
      <c r="V19" s="937"/>
      <c r="W19" s="940" t="s">
        <v>362</v>
      </c>
      <c r="X19" s="1358"/>
      <c r="Y19" s="1430"/>
      <c r="Z19" s="1433" t="s">
        <v>929</v>
      </c>
      <c r="AA19" s="221">
        <v>210.54199954075946</v>
      </c>
      <c r="AB19" s="221">
        <v>208.13925474889683</v>
      </c>
      <c r="AC19" s="221">
        <v>212.67697899339512</v>
      </c>
      <c r="AD19" s="221">
        <v>209.58735289243921</v>
      </c>
      <c r="AE19" s="221">
        <v>230.90459902232797</v>
      </c>
      <c r="AF19" s="221">
        <v>246.30516124883397</v>
      </c>
      <c r="AG19" s="221">
        <v>250.55881027655818</v>
      </c>
      <c r="AH19" s="221">
        <v>251.01717342572934</v>
      </c>
      <c r="AI19" s="221">
        <v>252.22077296253141</v>
      </c>
      <c r="AJ19" s="221">
        <v>251.33114314658945</v>
      </c>
      <c r="AK19" s="221">
        <v>256.70809711282243</v>
      </c>
      <c r="AL19" s="221">
        <v>261.69265905073308</v>
      </c>
      <c r="AM19" s="221">
        <v>264.72949851523589</v>
      </c>
      <c r="AN19" s="221">
        <v>261.73412596782606</v>
      </c>
      <c r="AO19" s="221">
        <v>246.26310681159529</v>
      </c>
      <c r="AP19" s="221">
        <v>224.56605486023031</v>
      </c>
      <c r="AQ19" s="221">
        <v>200.99582952418791</v>
      </c>
      <c r="AR19" s="221">
        <v>192.29070447743797</v>
      </c>
      <c r="AS19" s="221">
        <v>186.30642065199257</v>
      </c>
      <c r="AT19" s="221">
        <v>146.14132032913258</v>
      </c>
      <c r="AU19" s="221">
        <v>140.18962366433576</v>
      </c>
      <c r="AV19" s="221">
        <v>150.83167602855394</v>
      </c>
      <c r="AW19" s="221">
        <v>166.56721096904374</v>
      </c>
      <c r="AX19" s="221">
        <v>159.81354741897945</v>
      </c>
      <c r="AY19" s="221">
        <v>145.83881826693076</v>
      </c>
      <c r="AZ19" s="225">
        <v>138.16140749048316</v>
      </c>
      <c r="BA19" s="221">
        <v>155.28932058408941</v>
      </c>
      <c r="BB19" s="221">
        <v>155.98106579971065</v>
      </c>
      <c r="BC19" s="221">
        <v>0</v>
      </c>
      <c r="BD19" s="221">
        <v>0</v>
      </c>
      <c r="BE19" s="221">
        <v>0</v>
      </c>
    </row>
    <row r="20" spans="1:58" s="219" customFormat="1" ht="15" customHeight="1">
      <c r="A20" s="436"/>
      <c r="V20" s="941"/>
      <c r="W20" s="942" t="s">
        <v>363</v>
      </c>
      <c r="X20" s="946"/>
      <c r="Y20" s="1434"/>
      <c r="Z20" s="1432" t="s">
        <v>930</v>
      </c>
      <c r="AA20" s="1799">
        <v>50.157630748696427</v>
      </c>
      <c r="AB20" s="1799">
        <v>62.573807862754109</v>
      </c>
      <c r="AC20" s="1799">
        <v>74.491380347448995</v>
      </c>
      <c r="AD20" s="1799">
        <v>79.845726844088972</v>
      </c>
      <c r="AE20" s="1799">
        <v>99.607585728921421</v>
      </c>
      <c r="AF20" s="221">
        <v>103.82046493258899</v>
      </c>
      <c r="AG20" s="1799">
        <v>95.156120001335793</v>
      </c>
      <c r="AH20" s="1799">
        <v>86.091336440523477</v>
      </c>
      <c r="AI20" s="1799">
        <v>79.669734523732288</v>
      </c>
      <c r="AJ20" s="1799">
        <v>76.570032281286728</v>
      </c>
      <c r="AK20" s="1799">
        <v>73.423442647524041</v>
      </c>
      <c r="AL20" s="1799">
        <v>68.834550130372889</v>
      </c>
      <c r="AM20" s="1799">
        <v>70.066331648372767</v>
      </c>
      <c r="AN20" s="1799">
        <v>69.874102414795985</v>
      </c>
      <c r="AO20" s="1799">
        <v>66.349366045580496</v>
      </c>
      <c r="AP20" s="1799">
        <v>63.085461135192595</v>
      </c>
      <c r="AQ20" s="1799">
        <v>60.830231701948989</v>
      </c>
      <c r="AR20" s="1799">
        <v>67.19217670828786</v>
      </c>
      <c r="AS20" s="1799">
        <v>78.331910350388384</v>
      </c>
      <c r="AT20" s="1799">
        <v>83.968530070128637</v>
      </c>
      <c r="AU20" s="1799">
        <v>82.791482104996263</v>
      </c>
      <c r="AV20" s="1799">
        <v>89.612576508954632</v>
      </c>
      <c r="AW20" s="221">
        <v>114.95951030410784</v>
      </c>
      <c r="AX20" s="1799">
        <v>99.230147922531131</v>
      </c>
      <c r="AY20" s="1799">
        <v>99.160674698233507</v>
      </c>
      <c r="AZ20" s="1800">
        <v>85.440625174211036</v>
      </c>
      <c r="BA20" s="1799">
        <v>77.625069009451892</v>
      </c>
      <c r="BB20" s="1799">
        <v>78.804452511451771</v>
      </c>
      <c r="BC20" s="221">
        <v>0</v>
      </c>
      <c r="BD20" s="221">
        <v>0</v>
      </c>
      <c r="BE20" s="221">
        <v>0</v>
      </c>
    </row>
    <row r="21" spans="1:58">
      <c r="AZ21" s="449"/>
      <c r="BE21" s="449"/>
    </row>
    <row r="22" spans="1:58" ht="18.75" customHeight="1">
      <c r="V22" s="104" t="s">
        <v>364</v>
      </c>
      <c r="Y22" s="1427" t="s">
        <v>1075</v>
      </c>
    </row>
    <row r="23" spans="1:58">
      <c r="V23" s="932" t="s">
        <v>351</v>
      </c>
      <c r="W23" s="933"/>
      <c r="Y23" s="932"/>
      <c r="Z23" s="933"/>
      <c r="AA23" s="123">
        <v>1990</v>
      </c>
      <c r="AB23" s="123">
        <v>1991</v>
      </c>
      <c r="AC23" s="123">
        <v>1992</v>
      </c>
      <c r="AD23" s="123">
        <v>1993</v>
      </c>
      <c r="AE23" s="123">
        <v>1994</v>
      </c>
      <c r="AF23" s="123">
        <v>1995</v>
      </c>
      <c r="AG23" s="123">
        <v>1996</v>
      </c>
      <c r="AH23" s="123">
        <v>1997</v>
      </c>
      <c r="AI23" s="123">
        <v>1998</v>
      </c>
      <c r="AJ23" s="123">
        <v>1999</v>
      </c>
      <c r="AK23" s="123">
        <v>2000</v>
      </c>
      <c r="AL23" s="123">
        <v>2001</v>
      </c>
      <c r="AM23" s="123">
        <v>2002</v>
      </c>
      <c r="AN23" s="123">
        <v>2003</v>
      </c>
      <c r="AO23" s="123">
        <v>2004</v>
      </c>
      <c r="AP23" s="123">
        <v>2005</v>
      </c>
      <c r="AQ23" s="123">
        <v>2006</v>
      </c>
      <c r="AR23" s="123">
        <v>2007</v>
      </c>
      <c r="AS23" s="123">
        <v>2008</v>
      </c>
      <c r="AT23" s="123">
        <v>2009</v>
      </c>
      <c r="AU23" s="123">
        <f t="shared" ref="AU23:BB23" si="11">AT23+1</f>
        <v>2010</v>
      </c>
      <c r="AV23" s="123">
        <f t="shared" si="11"/>
        <v>2011</v>
      </c>
      <c r="AW23" s="123">
        <f t="shared" si="11"/>
        <v>2012</v>
      </c>
      <c r="AX23" s="123">
        <f t="shared" si="11"/>
        <v>2013</v>
      </c>
      <c r="AY23" s="123">
        <f t="shared" si="11"/>
        <v>2014</v>
      </c>
      <c r="AZ23" s="123">
        <f t="shared" si="11"/>
        <v>2015</v>
      </c>
      <c r="BA23" s="123">
        <f t="shared" si="11"/>
        <v>2016</v>
      </c>
      <c r="BB23" s="123">
        <f t="shared" si="11"/>
        <v>2017</v>
      </c>
      <c r="BC23" s="123">
        <f t="shared" ref="BC23" si="12">BB23+1</f>
        <v>2018</v>
      </c>
      <c r="BD23" s="123">
        <f t="shared" ref="BD23" si="13">BC23+1</f>
        <v>2019</v>
      </c>
      <c r="BE23" s="123">
        <f t="shared" ref="BE23" si="14">BD23+1</f>
        <v>2020</v>
      </c>
    </row>
    <row r="24" spans="1:58" s="219" customFormat="1" ht="15" customHeight="1">
      <c r="A24" s="436"/>
      <c r="V24" s="936" t="s">
        <v>354</v>
      </c>
      <c r="W24" s="1363"/>
      <c r="X24" s="1361"/>
      <c r="Y24" s="1428" t="s">
        <v>0</v>
      </c>
      <c r="Z24" s="1429"/>
      <c r="AA24" s="1801">
        <f t="shared" ref="AA24:AQ24" si="15">SUM(AA25:AA34)</f>
        <v>1</v>
      </c>
      <c r="AB24" s="1801">
        <f t="shared" si="15"/>
        <v>1.0000000000000002</v>
      </c>
      <c r="AC24" s="1801">
        <f t="shared" si="15"/>
        <v>1</v>
      </c>
      <c r="AD24" s="1801">
        <f t="shared" si="15"/>
        <v>1</v>
      </c>
      <c r="AE24" s="1801">
        <f t="shared" si="15"/>
        <v>0.99999999999999978</v>
      </c>
      <c r="AF24" s="1801">
        <f t="shared" si="15"/>
        <v>0.99999999999999978</v>
      </c>
      <c r="AG24" s="1801">
        <f t="shared" si="15"/>
        <v>1.0000000000000002</v>
      </c>
      <c r="AH24" s="1801">
        <f t="shared" si="15"/>
        <v>1</v>
      </c>
      <c r="AI24" s="1801">
        <f t="shared" si="15"/>
        <v>0.99999999999999989</v>
      </c>
      <c r="AJ24" s="1801">
        <f t="shared" si="15"/>
        <v>1.0000000000000002</v>
      </c>
      <c r="AK24" s="1801">
        <f t="shared" si="15"/>
        <v>0.99999999999999989</v>
      </c>
      <c r="AL24" s="1801">
        <f t="shared" si="15"/>
        <v>1</v>
      </c>
      <c r="AM24" s="1801">
        <f t="shared" si="15"/>
        <v>1.0000000000000002</v>
      </c>
      <c r="AN24" s="1801">
        <f t="shared" si="15"/>
        <v>1.0000000000000002</v>
      </c>
      <c r="AO24" s="1801">
        <f t="shared" si="15"/>
        <v>1</v>
      </c>
      <c r="AP24" s="1801">
        <f t="shared" si="15"/>
        <v>1.0000000000000002</v>
      </c>
      <c r="AQ24" s="1801">
        <f t="shared" si="15"/>
        <v>1</v>
      </c>
      <c r="AR24" s="1801">
        <f t="shared" ref="AR24:AW24" si="16">SUM(AR25:AR34)</f>
        <v>1</v>
      </c>
      <c r="AS24" s="1801">
        <f t="shared" si="16"/>
        <v>0.99999999999999978</v>
      </c>
      <c r="AT24" s="1801">
        <f t="shared" si="16"/>
        <v>1</v>
      </c>
      <c r="AU24" s="1801">
        <f t="shared" si="16"/>
        <v>0.99999999999999978</v>
      </c>
      <c r="AV24" s="1801">
        <f t="shared" si="16"/>
        <v>1</v>
      </c>
      <c r="AW24" s="1801">
        <f t="shared" si="16"/>
        <v>1</v>
      </c>
      <c r="AX24" s="1801">
        <f t="shared" ref="AX24:BE24" si="17">SUM(AX25:AX34)</f>
        <v>1</v>
      </c>
      <c r="AY24" s="1801">
        <f t="shared" si="17"/>
        <v>1</v>
      </c>
      <c r="AZ24" s="1801">
        <f t="shared" si="17"/>
        <v>0.99999999999999989</v>
      </c>
      <c r="BA24" s="1801">
        <f t="shared" si="17"/>
        <v>1</v>
      </c>
      <c r="BB24" s="1801">
        <f t="shared" si="17"/>
        <v>1</v>
      </c>
      <c r="BC24" s="223" t="e">
        <f t="shared" si="17"/>
        <v>#DIV/0!</v>
      </c>
      <c r="BD24" s="223" t="e">
        <f t="shared" si="17"/>
        <v>#DIV/0!</v>
      </c>
      <c r="BE24" s="223" t="e">
        <f t="shared" si="17"/>
        <v>#DIV/0!</v>
      </c>
    </row>
    <row r="25" spans="1:58" s="219" customFormat="1" ht="15" customHeight="1">
      <c r="A25" s="436"/>
      <c r="V25" s="937"/>
      <c r="W25" s="943" t="s">
        <v>355</v>
      </c>
      <c r="X25" s="946"/>
      <c r="Y25" s="1430"/>
      <c r="Z25" s="1431" t="s">
        <v>922</v>
      </c>
      <c r="AA25" s="391">
        <f t="shared" ref="AA25:AQ34" si="18">+AA11/AA$10</f>
        <v>1.6246455304262386E-3</v>
      </c>
      <c r="AB25" s="391">
        <f t="shared" si="18"/>
        <v>1.4250400110117794E-3</v>
      </c>
      <c r="AC25" s="391">
        <f t="shared" si="18"/>
        <v>1.768900441843662E-3</v>
      </c>
      <c r="AD25" s="391">
        <f t="shared" si="18"/>
        <v>1.4472062674009193E-3</v>
      </c>
      <c r="AE25" s="391">
        <f t="shared" si="18"/>
        <v>9.770399829156656E-4</v>
      </c>
      <c r="AF25" s="391">
        <f t="shared" si="18"/>
        <v>7.5424549650042829E-4</v>
      </c>
      <c r="AG25" s="391">
        <f t="shared" si="18"/>
        <v>1.0515511052840419E-3</v>
      </c>
      <c r="AH25" s="391">
        <f t="shared" si="18"/>
        <v>9.0155305916412459E-4</v>
      </c>
      <c r="AI25" s="391">
        <f t="shared" si="18"/>
        <v>5.748822086775096E-4</v>
      </c>
      <c r="AJ25" s="224">
        <f t="shared" si="18"/>
        <v>0</v>
      </c>
      <c r="AK25" s="224">
        <f t="shared" si="18"/>
        <v>0</v>
      </c>
      <c r="AL25" s="224">
        <f t="shared" si="18"/>
        <v>0</v>
      </c>
      <c r="AM25" s="224">
        <f t="shared" si="18"/>
        <v>0</v>
      </c>
      <c r="AN25" s="224">
        <f t="shared" si="18"/>
        <v>0</v>
      </c>
      <c r="AO25" s="224">
        <f t="shared" si="18"/>
        <v>0</v>
      </c>
      <c r="AP25" s="224">
        <f t="shared" si="18"/>
        <v>0</v>
      </c>
      <c r="AQ25" s="224">
        <f t="shared" si="18"/>
        <v>0</v>
      </c>
      <c r="AR25" s="224">
        <f t="shared" ref="AR25:AW25" si="19">+AR11/AR$10</f>
        <v>0</v>
      </c>
      <c r="AS25" s="224">
        <f t="shared" si="19"/>
        <v>0</v>
      </c>
      <c r="AT25" s="224">
        <f t="shared" si="19"/>
        <v>0</v>
      </c>
      <c r="AU25" s="224">
        <f t="shared" si="19"/>
        <v>0</v>
      </c>
      <c r="AV25" s="224">
        <f t="shared" si="19"/>
        <v>0</v>
      </c>
      <c r="AW25" s="224">
        <f t="shared" si="19"/>
        <v>0</v>
      </c>
      <c r="AX25" s="224">
        <f t="shared" ref="AX25:AY34" si="20">+AX11/AX$10</f>
        <v>0</v>
      </c>
      <c r="AY25" s="224">
        <f t="shared" si="20"/>
        <v>0</v>
      </c>
      <c r="AZ25" s="450">
        <f t="shared" ref="AZ25:BD34" si="21">+AZ11/AZ$10</f>
        <v>0</v>
      </c>
      <c r="BA25" s="224">
        <f t="shared" si="21"/>
        <v>0</v>
      </c>
      <c r="BB25" s="224">
        <f t="shared" si="21"/>
        <v>0</v>
      </c>
      <c r="BC25" s="224" t="e">
        <f t="shared" si="21"/>
        <v>#DIV/0!</v>
      </c>
      <c r="BD25" s="224" t="e">
        <f t="shared" si="21"/>
        <v>#DIV/0!</v>
      </c>
      <c r="BE25" s="450" t="e">
        <f t="shared" ref="BE25" si="22">+BE11/BE$10</f>
        <v>#DIV/0!</v>
      </c>
    </row>
    <row r="26" spans="1:58" s="219" customFormat="1" ht="15" customHeight="1">
      <c r="A26" s="436"/>
      <c r="V26" s="937"/>
      <c r="W26" s="944" t="s">
        <v>356</v>
      </c>
      <c r="X26" s="946"/>
      <c r="Y26" s="1430"/>
      <c r="Z26" s="1432" t="s">
        <v>923</v>
      </c>
      <c r="AA26" s="224">
        <f t="shared" si="18"/>
        <v>0.13848286810702454</v>
      </c>
      <c r="AB26" s="224">
        <f t="shared" si="18"/>
        <v>0.13577871051983403</v>
      </c>
      <c r="AC26" s="224">
        <f t="shared" si="18"/>
        <v>0.13464884968260377</v>
      </c>
      <c r="AD26" s="224">
        <f t="shared" si="18"/>
        <v>0.13951009753519178</v>
      </c>
      <c r="AE26" s="224">
        <f t="shared" si="18"/>
        <v>0.12543809643640275</v>
      </c>
      <c r="AF26" s="224">
        <f t="shared" si="18"/>
        <v>0.13168916650114387</v>
      </c>
      <c r="AG26" s="224">
        <f t="shared" si="18"/>
        <v>0.13444651825767626</v>
      </c>
      <c r="AH26" s="224">
        <f t="shared" si="18"/>
        <v>0.13125778486765063</v>
      </c>
      <c r="AI26" s="224">
        <f t="shared" si="18"/>
        <v>0.12869148524989499</v>
      </c>
      <c r="AJ26" s="224">
        <f t="shared" si="18"/>
        <v>0.12826870342321309</v>
      </c>
      <c r="AK26" s="224">
        <f t="shared" si="18"/>
        <v>0.1380566175502401</v>
      </c>
      <c r="AL26" s="224">
        <f t="shared" si="18"/>
        <v>0.12895859646062441</v>
      </c>
      <c r="AM26" s="224">
        <f t="shared" si="18"/>
        <v>0.13063869249675</v>
      </c>
      <c r="AN26" s="224">
        <f t="shared" si="18"/>
        <v>0.11251151608910202</v>
      </c>
      <c r="AO26" s="224">
        <f t="shared" si="18"/>
        <v>0.12184068548230208</v>
      </c>
      <c r="AP26" s="224">
        <f t="shared" si="18"/>
        <v>0.12728560256766849</v>
      </c>
      <c r="AQ26" s="224">
        <f t="shared" si="18"/>
        <v>0.11826810981517542</v>
      </c>
      <c r="AR26" s="224">
        <f t="shared" ref="AR26:AS34" si="23">+AR12/AR$10</f>
        <v>0.10938592799342958</v>
      </c>
      <c r="AS26" s="224">
        <f t="shared" si="23"/>
        <v>0.10203602780197375</v>
      </c>
      <c r="AT26" s="224">
        <f t="shared" ref="AT26:AU34" si="24">+AT12/AT$10</f>
        <v>0.10711759158069661</v>
      </c>
      <c r="AU26" s="224">
        <f t="shared" si="24"/>
        <v>0.10735939094795273</v>
      </c>
      <c r="AV26" s="224">
        <f t="shared" ref="AV26:AW34" si="25">+AV12/AV$10</f>
        <v>0.10008941308044648</v>
      </c>
      <c r="AW26" s="224">
        <f t="shared" si="25"/>
        <v>9.0357989945186054E-2</v>
      </c>
      <c r="AX26" s="224">
        <f t="shared" si="20"/>
        <v>8.770712467971907E-2</v>
      </c>
      <c r="AY26" s="224">
        <f t="shared" si="20"/>
        <v>8.8235135045686669E-2</v>
      </c>
      <c r="AZ26" s="450">
        <f t="shared" si="21"/>
        <v>8.5252289713717316E-2</v>
      </c>
      <c r="BA26" s="224">
        <f t="shared" si="21"/>
        <v>8.8777724976450909E-2</v>
      </c>
      <c r="BB26" s="224">
        <f t="shared" si="21"/>
        <v>9.4515950030907209E-2</v>
      </c>
      <c r="BC26" s="224" t="e">
        <f t="shared" si="21"/>
        <v>#DIV/0!</v>
      </c>
      <c r="BD26" s="224" t="e">
        <f t="shared" si="21"/>
        <v>#DIV/0!</v>
      </c>
      <c r="BE26" s="450" t="e">
        <f t="shared" ref="BE26" si="26">+BE12/BE$10</f>
        <v>#DIV/0!</v>
      </c>
    </row>
    <row r="27" spans="1:58" s="219" customFormat="1" ht="15" customHeight="1">
      <c r="A27" s="436"/>
      <c r="V27" s="937"/>
      <c r="W27" s="944" t="s">
        <v>4</v>
      </c>
      <c r="X27" s="946"/>
      <c r="Y27" s="1430"/>
      <c r="Z27" s="1432" t="s">
        <v>4</v>
      </c>
      <c r="AA27" s="224">
        <f t="shared" si="18"/>
        <v>6.8864409992762818E-2</v>
      </c>
      <c r="AB27" s="224">
        <f t="shared" si="18"/>
        <v>7.0186980163706683E-2</v>
      </c>
      <c r="AC27" s="224">
        <f t="shared" si="18"/>
        <v>6.6056271741675596E-2</v>
      </c>
      <c r="AD27" s="224">
        <f t="shared" si="18"/>
        <v>6.874622370948788E-2</v>
      </c>
      <c r="AE27" s="224">
        <f t="shared" si="18"/>
        <v>6.5043985027770895E-2</v>
      </c>
      <c r="AF27" s="224">
        <f t="shared" si="18"/>
        <v>6.5493324236604505E-2</v>
      </c>
      <c r="AG27" s="224">
        <f t="shared" si="18"/>
        <v>6.4541479067166285E-2</v>
      </c>
      <c r="AH27" s="224">
        <f t="shared" si="18"/>
        <v>6.5399215460244964E-2</v>
      </c>
      <c r="AI27" s="224">
        <f t="shared" si="18"/>
        <v>6.7380192732461194E-2</v>
      </c>
      <c r="AJ27" s="224">
        <f t="shared" si="18"/>
        <v>6.4709718865572155E-2</v>
      </c>
      <c r="AK27" s="224">
        <f t="shared" si="18"/>
        <v>6.3680234877508832E-2</v>
      </c>
      <c r="AL27" s="224">
        <f t="shared" si="18"/>
        <v>6.2212024797681009E-2</v>
      </c>
      <c r="AM27" s="224">
        <f t="shared" si="18"/>
        <v>5.9503629147442234E-2</v>
      </c>
      <c r="AN27" s="224">
        <f t="shared" si="18"/>
        <v>6.1592814549144059E-2</v>
      </c>
      <c r="AO27" s="224">
        <f t="shared" si="18"/>
        <v>5.7586900564139572E-2</v>
      </c>
      <c r="AP27" s="224">
        <f t="shared" si="18"/>
        <v>5.5203809084713673E-2</v>
      </c>
      <c r="AQ27" s="224">
        <f t="shared" si="18"/>
        <v>5.7510245631392176E-2</v>
      </c>
      <c r="AR27" s="224">
        <f t="shared" si="23"/>
        <v>5.6328100243960934E-2</v>
      </c>
      <c r="AS27" s="224">
        <f t="shared" si="23"/>
        <v>5.3921362048666904E-2</v>
      </c>
      <c r="AT27" s="224">
        <f t="shared" si="24"/>
        <v>5.5221693233539107E-2</v>
      </c>
      <c r="AU27" s="224">
        <f t="shared" si="24"/>
        <v>5.4576665442700296E-2</v>
      </c>
      <c r="AV27" s="224">
        <f t="shared" si="25"/>
        <v>4.7550262579490965E-2</v>
      </c>
      <c r="AW27" s="224">
        <f t="shared" si="25"/>
        <v>4.6531550257681437E-2</v>
      </c>
      <c r="AX27" s="224">
        <f t="shared" si="20"/>
        <v>4.6692042846334034E-2</v>
      </c>
      <c r="AY27" s="224">
        <f t="shared" si="20"/>
        <v>4.6905200802061564E-2</v>
      </c>
      <c r="AZ27" s="450">
        <f t="shared" si="21"/>
        <v>4.731411230255117E-2</v>
      </c>
      <c r="BA27" s="224">
        <f t="shared" si="21"/>
        <v>4.5557353007034694E-2</v>
      </c>
      <c r="BB27" s="224">
        <f t="shared" si="21"/>
        <v>4.8173885344000987E-2</v>
      </c>
      <c r="BC27" s="224" t="e">
        <f t="shared" si="21"/>
        <v>#DIV/0!</v>
      </c>
      <c r="BD27" s="224" t="e">
        <f t="shared" si="21"/>
        <v>#DIV/0!</v>
      </c>
      <c r="BE27" s="450" t="e">
        <f t="shared" ref="BE27" si="27">+BE13/BE$10</f>
        <v>#DIV/0!</v>
      </c>
    </row>
    <row r="28" spans="1:58" s="219" customFormat="1" ht="15" customHeight="1">
      <c r="A28" s="436"/>
      <c r="V28" s="937"/>
      <c r="W28" s="945" t="s">
        <v>357</v>
      </c>
      <c r="X28" s="946"/>
      <c r="Y28" s="1430"/>
      <c r="Z28" s="1433" t="s">
        <v>924</v>
      </c>
      <c r="AA28" s="224">
        <f t="shared" si="18"/>
        <v>9.5673709709951288E-2</v>
      </c>
      <c r="AB28" s="224">
        <f t="shared" si="18"/>
        <v>9.9442850839384297E-2</v>
      </c>
      <c r="AC28" s="224">
        <f t="shared" si="18"/>
        <v>9.5825897930433265E-2</v>
      </c>
      <c r="AD28" s="224">
        <f t="shared" si="18"/>
        <v>9.9313704629122271E-2</v>
      </c>
      <c r="AE28" s="224">
        <f t="shared" si="18"/>
        <v>8.5663071176304117E-2</v>
      </c>
      <c r="AF28" s="224">
        <f t="shared" si="18"/>
        <v>9.0727735889620617E-2</v>
      </c>
      <c r="AG28" s="224">
        <f t="shared" si="18"/>
        <v>8.8778843727299953E-2</v>
      </c>
      <c r="AH28" s="224">
        <f t="shared" si="18"/>
        <v>9.1645300130219071E-2</v>
      </c>
      <c r="AI28" s="224">
        <f t="shared" si="18"/>
        <v>9.0373692808216693E-2</v>
      </c>
      <c r="AJ28" s="224">
        <f t="shared" si="18"/>
        <v>8.8546923178409828E-2</v>
      </c>
      <c r="AK28" s="224">
        <f t="shared" si="18"/>
        <v>8.8320975695265327E-2</v>
      </c>
      <c r="AL28" s="224">
        <f t="shared" si="18"/>
        <v>8.8200202858025947E-2</v>
      </c>
      <c r="AM28" s="224">
        <f t="shared" si="18"/>
        <v>8.6493749552596838E-2</v>
      </c>
      <c r="AN28" s="224">
        <f t="shared" si="18"/>
        <v>8.5330977614905393E-2</v>
      </c>
      <c r="AO28" s="224">
        <f t="shared" si="18"/>
        <v>8.4210341383947188E-2</v>
      </c>
      <c r="AP28" s="224">
        <f t="shared" si="18"/>
        <v>8.6826148198889813E-2</v>
      </c>
      <c r="AQ28" s="224">
        <f t="shared" si="18"/>
        <v>8.8911360515934845E-2</v>
      </c>
      <c r="AR28" s="224">
        <f t="shared" si="23"/>
        <v>8.6320048060284718E-2</v>
      </c>
      <c r="AS28" s="224">
        <f t="shared" si="23"/>
        <v>8.5566450692572169E-2</v>
      </c>
      <c r="AT28" s="224">
        <f t="shared" si="24"/>
        <v>8.945924321409765E-2</v>
      </c>
      <c r="AU28" s="224">
        <f t="shared" si="24"/>
        <v>8.4997944996820521E-2</v>
      </c>
      <c r="AV28" s="224">
        <f t="shared" si="25"/>
        <v>8.0618120478524749E-2</v>
      </c>
      <c r="AW28" s="224">
        <f t="shared" si="25"/>
        <v>7.4580273941420014E-2</v>
      </c>
      <c r="AX28" s="224">
        <f t="shared" si="20"/>
        <v>7.4802505271610878E-2</v>
      </c>
      <c r="AY28" s="224">
        <f t="shared" si="20"/>
        <v>8.0195193457528305E-2</v>
      </c>
      <c r="AZ28" s="450">
        <f t="shared" si="21"/>
        <v>7.9147194194276474E-2</v>
      </c>
      <c r="BA28" s="224">
        <f t="shared" si="21"/>
        <v>8.2103054343214174E-2</v>
      </c>
      <c r="BB28" s="224">
        <f t="shared" si="21"/>
        <v>8.5363224940344332E-2</v>
      </c>
      <c r="BC28" s="224" t="e">
        <f t="shared" si="21"/>
        <v>#DIV/0!</v>
      </c>
      <c r="BD28" s="224" t="e">
        <f t="shared" si="21"/>
        <v>#DIV/0!</v>
      </c>
      <c r="BE28" s="450" t="e">
        <f t="shared" ref="BE28" si="28">+BE14/BE$10</f>
        <v>#DIV/0!</v>
      </c>
    </row>
    <row r="29" spans="1:58" s="219" customFormat="1" ht="15" customHeight="1">
      <c r="A29" s="436"/>
      <c r="V29" s="937"/>
      <c r="W29" s="944" t="s">
        <v>358</v>
      </c>
      <c r="X29" s="946"/>
      <c r="Y29" s="1430"/>
      <c r="Z29" s="1432" t="s">
        <v>925</v>
      </c>
      <c r="AA29" s="224">
        <f t="shared" si="18"/>
        <v>0.37913507770899968</v>
      </c>
      <c r="AB29" s="224">
        <f t="shared" si="18"/>
        <v>0.37820752481719172</v>
      </c>
      <c r="AC29" s="224">
        <f t="shared" si="18"/>
        <v>0.36934473014038816</v>
      </c>
      <c r="AD29" s="224">
        <f t="shared" si="18"/>
        <v>0.34395395766449399</v>
      </c>
      <c r="AE29" s="224">
        <f t="shared" si="18"/>
        <v>0.36636569376101352</v>
      </c>
      <c r="AF29" s="224">
        <f t="shared" si="18"/>
        <v>0.35394586901508612</v>
      </c>
      <c r="AG29" s="224">
        <f t="shared" si="18"/>
        <v>0.34329267767246308</v>
      </c>
      <c r="AH29" s="224">
        <f t="shared" si="18"/>
        <v>0.3524756223347576</v>
      </c>
      <c r="AI29" s="224">
        <f t="shared" si="18"/>
        <v>0.33822679165519465</v>
      </c>
      <c r="AJ29" s="224">
        <f t="shared" si="18"/>
        <v>0.34482417921226782</v>
      </c>
      <c r="AK29" s="224">
        <f t="shared" si="18"/>
        <v>0.33446863911876268</v>
      </c>
      <c r="AL29" s="224">
        <f t="shared" si="18"/>
        <v>0.34151968321476733</v>
      </c>
      <c r="AM29" s="224">
        <f t="shared" si="18"/>
        <v>0.35615266551879016</v>
      </c>
      <c r="AN29" s="224">
        <f t="shared" si="18"/>
        <v>0.37322115075131884</v>
      </c>
      <c r="AO29" s="224">
        <f t="shared" si="18"/>
        <v>0.37216846685151367</v>
      </c>
      <c r="AP29" s="224">
        <f t="shared" si="18"/>
        <v>0.38256315827633081</v>
      </c>
      <c r="AQ29" s="224">
        <f t="shared" si="18"/>
        <v>0.38321608193249712</v>
      </c>
      <c r="AR29" s="224">
        <f t="shared" si="23"/>
        <v>0.41354737647396184</v>
      </c>
      <c r="AS29" s="224">
        <f t="shared" si="23"/>
        <v>0.41580096771227754</v>
      </c>
      <c r="AT29" s="224">
        <f t="shared" si="24"/>
        <v>0.4122711067356209</v>
      </c>
      <c r="AU29" s="224">
        <f t="shared" si="24"/>
        <v>0.44053114725452447</v>
      </c>
      <c r="AV29" s="224">
        <f t="shared" si="25"/>
        <v>0.47887157354062465</v>
      </c>
      <c r="AW29" s="224">
        <f t="shared" si="25"/>
        <v>0.50368236824179025</v>
      </c>
      <c r="AX29" s="224">
        <f t="shared" si="20"/>
        <v>0.51133678742650135</v>
      </c>
      <c r="AY29" s="224">
        <f t="shared" si="20"/>
        <v>0.5034917860199849</v>
      </c>
      <c r="AZ29" s="450">
        <f t="shared" si="21"/>
        <v>0.50224230721036311</v>
      </c>
      <c r="BA29" s="224">
        <f t="shared" si="21"/>
        <v>0.5004768481917572</v>
      </c>
      <c r="BB29" s="224">
        <f t="shared" si="21"/>
        <v>0.4860204309374978</v>
      </c>
      <c r="BC29" s="224" t="e">
        <f t="shared" si="21"/>
        <v>#DIV/0!</v>
      </c>
      <c r="BD29" s="224" t="e">
        <f t="shared" si="21"/>
        <v>#DIV/0!</v>
      </c>
      <c r="BE29" s="450" t="e">
        <f t="shared" ref="BE29" si="29">+BE15/BE$10</f>
        <v>#DIV/0!</v>
      </c>
    </row>
    <row r="30" spans="1:58" s="219" customFormat="1" ht="15" customHeight="1">
      <c r="A30" s="436"/>
      <c r="V30" s="937"/>
      <c r="W30" s="944" t="s">
        <v>359</v>
      </c>
      <c r="X30" s="946"/>
      <c r="Y30" s="1430"/>
      <c r="Z30" s="1432" t="s">
        <v>926</v>
      </c>
      <c r="AA30" s="391">
        <f t="shared" si="18"/>
        <v>5.6760276156015083E-4</v>
      </c>
      <c r="AB30" s="391">
        <f t="shared" si="18"/>
        <v>5.0380877113097202E-4</v>
      </c>
      <c r="AC30" s="391">
        <f t="shared" si="18"/>
        <v>4.8028379770791922E-4</v>
      </c>
      <c r="AD30" s="391">
        <f t="shared" si="18"/>
        <v>4.5008476737037575E-4</v>
      </c>
      <c r="AE30" s="391">
        <f t="shared" si="18"/>
        <v>3.9139021241510946E-4</v>
      </c>
      <c r="AF30" s="391">
        <f t="shared" si="18"/>
        <v>3.6994544840363654E-4</v>
      </c>
      <c r="AG30" s="391">
        <f t="shared" si="18"/>
        <v>3.4196392492843612E-4</v>
      </c>
      <c r="AH30" s="391">
        <f t="shared" si="18"/>
        <v>3.3012498832672249E-4</v>
      </c>
      <c r="AI30" s="391">
        <f t="shared" si="18"/>
        <v>3.1940564385777497E-4</v>
      </c>
      <c r="AJ30" s="391">
        <f t="shared" si="18"/>
        <v>3.1233865484708178E-4</v>
      </c>
      <c r="AK30" s="391">
        <f t="shared" si="18"/>
        <v>2.9764970080462167E-4</v>
      </c>
      <c r="AL30" s="391">
        <f t="shared" si="18"/>
        <v>2.842809087451086E-4</v>
      </c>
      <c r="AM30" s="391">
        <f t="shared" si="18"/>
        <v>2.8357672194243933E-4</v>
      </c>
      <c r="AN30" s="391">
        <f t="shared" si="18"/>
        <v>2.8499036785975085E-4</v>
      </c>
      <c r="AO30" s="391">
        <f t="shared" si="18"/>
        <v>2.7946714290641889E-4</v>
      </c>
      <c r="AP30" s="391">
        <f t="shared" si="18"/>
        <v>2.9498686336801365E-4</v>
      </c>
      <c r="AQ30" s="391">
        <f t="shared" si="18"/>
        <v>2.9214775340143356E-4</v>
      </c>
      <c r="AR30" s="391">
        <f t="shared" si="23"/>
        <v>3.020601439935495E-4</v>
      </c>
      <c r="AS30" s="391">
        <f t="shared" si="23"/>
        <v>2.9455907885971749E-4</v>
      </c>
      <c r="AT30" s="391">
        <f t="shared" si="24"/>
        <v>2.9055848090698172E-4</v>
      </c>
      <c r="AU30" s="391">
        <f t="shared" si="24"/>
        <v>2.7140716468399727E-4</v>
      </c>
      <c r="AV30" s="391">
        <f t="shared" si="25"/>
        <v>2.6614442532188313E-4</v>
      </c>
      <c r="AW30" s="391">
        <f t="shared" si="25"/>
        <v>2.4602309370764348E-4</v>
      </c>
      <c r="AX30" s="391">
        <f t="shared" si="20"/>
        <v>2.4653755308841384E-4</v>
      </c>
      <c r="AY30" s="391">
        <f t="shared" si="20"/>
        <v>2.4431087531882379E-4</v>
      </c>
      <c r="AZ30" s="451">
        <f t="shared" si="21"/>
        <v>2.3990349238750297E-4</v>
      </c>
      <c r="BA30" s="391">
        <f t="shared" si="21"/>
        <v>2.4483777125603297E-4</v>
      </c>
      <c r="BB30" s="391">
        <f t="shared" si="21"/>
        <v>2.3894403535711786E-4</v>
      </c>
      <c r="BC30" s="391" t="e">
        <f t="shared" si="21"/>
        <v>#DIV/0!</v>
      </c>
      <c r="BD30" s="391" t="e">
        <f t="shared" si="21"/>
        <v>#DIV/0!</v>
      </c>
      <c r="BE30" s="451" t="e">
        <f t="shared" ref="BE30" si="30">+BE16/BE$10</f>
        <v>#DIV/0!</v>
      </c>
    </row>
    <row r="31" spans="1:58" s="219" customFormat="1" ht="15" customHeight="1">
      <c r="A31" s="436"/>
      <c r="V31" s="937"/>
      <c r="W31" s="944" t="s">
        <v>360</v>
      </c>
      <c r="X31" s="946"/>
      <c r="Y31" s="1430"/>
      <c r="Z31" s="1432" t="s">
        <v>927</v>
      </c>
      <c r="AA31" s="224">
        <f t="shared" si="18"/>
        <v>0.22325304236060364</v>
      </c>
      <c r="AB31" s="224">
        <f t="shared" si="18"/>
        <v>0.21680364437404229</v>
      </c>
      <c r="AC31" s="224">
        <f t="shared" si="18"/>
        <v>0.22899990626730227</v>
      </c>
      <c r="AD31" s="224">
        <f t="shared" si="18"/>
        <v>0.23732673135669533</v>
      </c>
      <c r="AE31" s="224">
        <f t="shared" si="18"/>
        <v>0.23806048843946834</v>
      </c>
      <c r="AF31" s="224">
        <f t="shared" si="18"/>
        <v>0.23404718155679841</v>
      </c>
      <c r="AG31" s="224">
        <f t="shared" si="18"/>
        <v>0.24395721685370739</v>
      </c>
      <c r="AH31" s="224">
        <f t="shared" si="18"/>
        <v>0.23594767066547337</v>
      </c>
      <c r="AI31" s="224">
        <f t="shared" si="18"/>
        <v>0.25246623469249985</v>
      </c>
      <c r="AJ31" s="224">
        <f t="shared" si="18"/>
        <v>0.25718500747117323</v>
      </c>
      <c r="AK31" s="224">
        <f t="shared" si="18"/>
        <v>0.26405043938591199</v>
      </c>
      <c r="AL31" s="224">
        <f t="shared" si="18"/>
        <v>0.26826705146427998</v>
      </c>
      <c r="AM31" s="224">
        <f t="shared" si="18"/>
        <v>0.26450827198558036</v>
      </c>
      <c r="AN31" s="224">
        <f t="shared" si="18"/>
        <v>0.26949716392540413</v>
      </c>
      <c r="AO31" s="224">
        <f t="shared" si="18"/>
        <v>0.27070234590645087</v>
      </c>
      <c r="AP31" s="224">
        <f t="shared" si="18"/>
        <v>0.26420912602906232</v>
      </c>
      <c r="AQ31" s="224">
        <f t="shared" si="18"/>
        <v>0.27460920907246172</v>
      </c>
      <c r="AR31" s="224">
        <f t="shared" si="23"/>
        <v>0.26326708129332732</v>
      </c>
      <c r="AS31" s="224">
        <f t="shared" si="23"/>
        <v>0.27169880798409168</v>
      </c>
      <c r="AT31" s="224">
        <f t="shared" si="24"/>
        <v>0.27228716090727167</v>
      </c>
      <c r="AU31" s="224">
        <f t="shared" si="24"/>
        <v>0.25494718364291391</v>
      </c>
      <c r="AV31" s="224">
        <f t="shared" si="25"/>
        <v>0.23499880104419682</v>
      </c>
      <c r="AW31" s="224">
        <f t="shared" si="25"/>
        <v>0.22306294320897807</v>
      </c>
      <c r="AX31" s="224">
        <f t="shared" si="20"/>
        <v>0.21993537411626166</v>
      </c>
      <c r="AY31" s="224">
        <f t="shared" si="20"/>
        <v>0.22047811905796477</v>
      </c>
      <c r="AZ31" s="450">
        <f t="shared" si="21"/>
        <v>0.22718535906813003</v>
      </c>
      <c r="BA31" s="224">
        <f t="shared" si="21"/>
        <v>0.22105696402378214</v>
      </c>
      <c r="BB31" s="224">
        <f t="shared" si="21"/>
        <v>0.2229605191003948</v>
      </c>
      <c r="BC31" s="224" t="e">
        <f t="shared" si="21"/>
        <v>#DIV/0!</v>
      </c>
      <c r="BD31" s="224" t="e">
        <f t="shared" si="21"/>
        <v>#DIV/0!</v>
      </c>
      <c r="BE31" s="450" t="e">
        <f t="shared" ref="BE31" si="31">+BE17/BE$10</f>
        <v>#DIV/0!</v>
      </c>
    </row>
    <row r="32" spans="1:58" s="219" customFormat="1" ht="15" customHeight="1">
      <c r="A32" s="436"/>
      <c r="V32" s="937"/>
      <c r="W32" s="942" t="s">
        <v>361</v>
      </c>
      <c r="X32" s="946"/>
      <c r="Y32" s="1430"/>
      <c r="Z32" s="934" t="s">
        <v>928</v>
      </c>
      <c r="AA32" s="224">
        <f t="shared" si="18"/>
        <v>3.5328733294372951E-2</v>
      </c>
      <c r="AB32" s="224">
        <f t="shared" si="18"/>
        <v>3.8180209627805849E-2</v>
      </c>
      <c r="AC32" s="224">
        <f t="shared" si="18"/>
        <v>4.3566238674088376E-2</v>
      </c>
      <c r="AD32" s="224">
        <f t="shared" si="18"/>
        <v>4.9756696658554388E-2</v>
      </c>
      <c r="AE32" s="224">
        <f t="shared" si="18"/>
        <v>5.4587975072935481E-2</v>
      </c>
      <c r="AF32" s="224">
        <f t="shared" si="18"/>
        <v>5.5823763509970967E-2</v>
      </c>
      <c r="AG32" s="224">
        <f t="shared" si="18"/>
        <v>5.8579510422238294E-2</v>
      </c>
      <c r="AH32" s="224">
        <f t="shared" si="18"/>
        <v>5.4607476320794386E-2</v>
      </c>
      <c r="AI32" s="224">
        <f t="shared" si="18"/>
        <v>5.5187335240798691E-2</v>
      </c>
      <c r="AJ32" s="224">
        <f t="shared" si="18"/>
        <v>5.2331523204260863E-2</v>
      </c>
      <c r="AK32" s="224">
        <f t="shared" si="18"/>
        <v>4.7467032795258275E-2</v>
      </c>
      <c r="AL32" s="224">
        <f t="shared" si="18"/>
        <v>4.5044062454813363E-2</v>
      </c>
      <c r="AM32" s="224">
        <f t="shared" si="18"/>
        <v>3.8462395439654677E-2</v>
      </c>
      <c r="AN32" s="224">
        <f t="shared" si="18"/>
        <v>3.4429638108179159E-2</v>
      </c>
      <c r="AO32" s="224">
        <f t="shared" si="18"/>
        <v>3.2154092192951456E-2</v>
      </c>
      <c r="AP32" s="224">
        <f t="shared" si="18"/>
        <v>2.7380280012942904E-2</v>
      </c>
      <c r="AQ32" s="224">
        <f t="shared" si="18"/>
        <v>2.299312243168045E-2</v>
      </c>
      <c r="AR32" s="224">
        <f t="shared" si="23"/>
        <v>1.8528827936815716E-2</v>
      </c>
      <c r="AS32" s="224">
        <f t="shared" si="23"/>
        <v>1.5908147470731555E-2</v>
      </c>
      <c r="AT32" s="224">
        <f t="shared" si="24"/>
        <v>1.2955482055504786E-2</v>
      </c>
      <c r="AU32" s="224">
        <f t="shared" si="24"/>
        <v>1.1200659377338123E-2</v>
      </c>
      <c r="AV32" s="224">
        <f t="shared" si="25"/>
        <v>1.0067088330916582E-2</v>
      </c>
      <c r="AW32" s="391">
        <f t="shared" si="25"/>
        <v>8.7321859691999165E-3</v>
      </c>
      <c r="AX32" s="391">
        <f t="shared" si="20"/>
        <v>9.010692445625584E-3</v>
      </c>
      <c r="AY32" s="391">
        <f t="shared" si="20"/>
        <v>9.1496512283649797E-3</v>
      </c>
      <c r="AZ32" s="451">
        <f t="shared" si="21"/>
        <v>9.9482243152411252E-3</v>
      </c>
      <c r="BA32" s="391">
        <f t="shared" si="21"/>
        <v>9.7776489394340079E-3</v>
      </c>
      <c r="BB32" s="224">
        <f t="shared" si="21"/>
        <v>1.0320970650458549E-2</v>
      </c>
      <c r="BC32" s="224" t="e">
        <f t="shared" si="21"/>
        <v>#DIV/0!</v>
      </c>
      <c r="BD32" s="224" t="e">
        <f t="shared" si="21"/>
        <v>#DIV/0!</v>
      </c>
      <c r="BE32" s="450" t="e">
        <f t="shared" ref="BE32" si="32">+BE18/BE$10</f>
        <v>#DIV/0!</v>
      </c>
    </row>
    <row r="33" spans="1:57" s="219" customFormat="1" ht="15" customHeight="1">
      <c r="A33" s="436"/>
      <c r="V33" s="937"/>
      <c r="W33" s="945" t="s">
        <v>362</v>
      </c>
      <c r="X33" s="946"/>
      <c r="Y33" s="1430"/>
      <c r="Z33" s="1433" t="s">
        <v>929</v>
      </c>
      <c r="AA33" s="224">
        <f t="shared" si="18"/>
        <v>4.6089873868108346E-2</v>
      </c>
      <c r="AB33" s="224">
        <f t="shared" si="18"/>
        <v>4.5724789022334816E-2</v>
      </c>
      <c r="AC33" s="224">
        <f t="shared" si="18"/>
        <v>4.3924206146836786E-2</v>
      </c>
      <c r="AD33" s="224">
        <f t="shared" si="18"/>
        <v>4.3082366070298549E-2</v>
      </c>
      <c r="AE33" s="224">
        <f t="shared" si="18"/>
        <v>4.4343408186753003E-2</v>
      </c>
      <c r="AF33" s="224">
        <f t="shared" si="18"/>
        <v>4.723758267988204E-2</v>
      </c>
      <c r="AG33" s="224">
        <f t="shared" si="18"/>
        <v>4.7116530717470621E-2</v>
      </c>
      <c r="AH33" s="224">
        <f t="shared" si="18"/>
        <v>5.0213524412440064E-2</v>
      </c>
      <c r="AI33" s="224">
        <f t="shared" si="18"/>
        <v>5.0749562689149187E-2</v>
      </c>
      <c r="AJ33" s="224">
        <f t="shared" si="18"/>
        <v>4.8918266822469754E-2</v>
      </c>
      <c r="AK33" s="224">
        <f t="shared" si="18"/>
        <v>4.9500358351494564E-2</v>
      </c>
      <c r="AL33" s="224">
        <f t="shared" si="18"/>
        <v>5.1870339243216802E-2</v>
      </c>
      <c r="AM33" s="224">
        <f t="shared" si="18"/>
        <v>5.0572044444095313E-2</v>
      </c>
      <c r="AN33" s="224">
        <f t="shared" si="18"/>
        <v>4.9829080296608735E-2</v>
      </c>
      <c r="AO33" s="224">
        <f t="shared" si="18"/>
        <v>4.8098717484024396E-2</v>
      </c>
      <c r="AP33" s="224">
        <f t="shared" si="18"/>
        <v>4.3903458145300903E-2</v>
      </c>
      <c r="AQ33" s="224">
        <f t="shared" si="18"/>
        <v>4.160746337736286E-2</v>
      </c>
      <c r="AR33" s="224">
        <f t="shared" si="23"/>
        <v>3.8772348789571191E-2</v>
      </c>
      <c r="AS33" s="224">
        <f t="shared" si="23"/>
        <v>3.8560883105799588E-2</v>
      </c>
      <c r="AT33" s="224">
        <f t="shared" si="24"/>
        <v>3.200692210559547E-2</v>
      </c>
      <c r="AU33" s="224">
        <f t="shared" si="24"/>
        <v>2.8993168507265712E-2</v>
      </c>
      <c r="AV33" s="224">
        <f t="shared" si="25"/>
        <v>2.9821158599373537E-2</v>
      </c>
      <c r="AW33" s="224">
        <f t="shared" si="25"/>
        <v>3.1243424875695942E-2</v>
      </c>
      <c r="AX33" s="224">
        <f t="shared" si="20"/>
        <v>3.1012748340959059E-2</v>
      </c>
      <c r="AY33" s="224">
        <f t="shared" si="20"/>
        <v>3.0537285208966498E-2</v>
      </c>
      <c r="AZ33" s="450">
        <f t="shared" si="21"/>
        <v>3.007307160805715E-2</v>
      </c>
      <c r="BA33" s="224">
        <f t="shared" si="21"/>
        <v>3.4673295417320706E-2</v>
      </c>
      <c r="BB33" s="224">
        <f t="shared" si="21"/>
        <v>3.4816267568806875E-2</v>
      </c>
      <c r="BC33" s="224" t="e">
        <f t="shared" si="21"/>
        <v>#DIV/0!</v>
      </c>
      <c r="BD33" s="224" t="e">
        <f t="shared" si="21"/>
        <v>#DIV/0!</v>
      </c>
      <c r="BE33" s="450" t="e">
        <f t="shared" ref="BE33" si="33">+BE19/BE$10</f>
        <v>#DIV/0!</v>
      </c>
    </row>
    <row r="34" spans="1:57" s="219" customFormat="1" ht="15" customHeight="1">
      <c r="A34" s="436"/>
      <c r="V34" s="941"/>
      <c r="W34" s="944" t="s">
        <v>363</v>
      </c>
      <c r="X34" s="946"/>
      <c r="Y34" s="1434"/>
      <c r="Z34" s="1432" t="s">
        <v>930</v>
      </c>
      <c r="AA34" s="224">
        <f t="shared" si="18"/>
        <v>1.0980036666190353E-2</v>
      </c>
      <c r="AB34" s="224">
        <f t="shared" si="18"/>
        <v>1.3746441853557716E-2</v>
      </c>
      <c r="AC34" s="224">
        <f t="shared" si="18"/>
        <v>1.5384715177120277E-2</v>
      </c>
      <c r="AD34" s="224">
        <f t="shared" si="18"/>
        <v>1.6412931341384385E-2</v>
      </c>
      <c r="AE34" s="224">
        <f t="shared" si="18"/>
        <v>1.9128851704021049E-2</v>
      </c>
      <c r="AF34" s="224">
        <f t="shared" si="18"/>
        <v>1.99111856659893E-2</v>
      </c>
      <c r="AG34" s="224">
        <f t="shared" si="18"/>
        <v>1.7893708251765752E-2</v>
      </c>
      <c r="AH34" s="224">
        <f t="shared" si="18"/>
        <v>1.7221727760929017E-2</v>
      </c>
      <c r="AI34" s="224">
        <f t="shared" si="18"/>
        <v>1.6030417079249307E-2</v>
      </c>
      <c r="AJ34" s="224">
        <f t="shared" si="18"/>
        <v>1.4903339167786439E-2</v>
      </c>
      <c r="AK34" s="224">
        <f t="shared" si="18"/>
        <v>1.4158052524753448E-2</v>
      </c>
      <c r="AL34" s="224">
        <f t="shared" si="18"/>
        <v>1.3643758597846129E-2</v>
      </c>
      <c r="AM34" s="224">
        <f t="shared" si="18"/>
        <v>1.3384974693148137E-2</v>
      </c>
      <c r="AN34" s="224">
        <f t="shared" si="18"/>
        <v>1.330266829747807E-2</v>
      </c>
      <c r="AO34" s="224">
        <f t="shared" si="18"/>
        <v>1.2958982991764295E-2</v>
      </c>
      <c r="AP34" s="224">
        <f t="shared" si="18"/>
        <v>1.2333430821723144E-2</v>
      </c>
      <c r="AQ34" s="224">
        <f t="shared" si="18"/>
        <v>1.2592259470093929E-2</v>
      </c>
      <c r="AR34" s="224">
        <f t="shared" si="23"/>
        <v>1.3548229064655144E-2</v>
      </c>
      <c r="AS34" s="224">
        <f t="shared" si="23"/>
        <v>1.6212794105026965E-2</v>
      </c>
      <c r="AT34" s="224">
        <f t="shared" si="24"/>
        <v>1.8390241686766826E-2</v>
      </c>
      <c r="AU34" s="224">
        <f t="shared" si="24"/>
        <v>1.7122432665799991E-2</v>
      </c>
      <c r="AV34" s="224">
        <f t="shared" si="25"/>
        <v>1.7717437921104376E-2</v>
      </c>
      <c r="AW34" s="224">
        <f t="shared" si="25"/>
        <v>2.1563240466340665E-2</v>
      </c>
      <c r="AX34" s="224">
        <f t="shared" si="20"/>
        <v>1.9256187319900062E-2</v>
      </c>
      <c r="AY34" s="224">
        <f t="shared" si="20"/>
        <v>2.0763318304123504E-2</v>
      </c>
      <c r="AZ34" s="450">
        <f t="shared" si="21"/>
        <v>1.8597538095276055E-2</v>
      </c>
      <c r="BA34" s="224">
        <f t="shared" si="21"/>
        <v>1.7332273329750139E-2</v>
      </c>
      <c r="BB34" s="224">
        <f t="shared" si="21"/>
        <v>1.7589807392232409E-2</v>
      </c>
      <c r="BC34" s="224" t="e">
        <f t="shared" si="21"/>
        <v>#DIV/0!</v>
      </c>
      <c r="BD34" s="224" t="e">
        <f t="shared" si="21"/>
        <v>#DIV/0!</v>
      </c>
      <c r="BE34" s="450" t="e">
        <f t="shared" ref="BE34" si="34">+BE20/BE$10</f>
        <v>#DIV/0!</v>
      </c>
    </row>
    <row r="36" spans="1:57" ht="18.75" customHeight="1">
      <c r="V36" s="1693" t="s">
        <v>1276</v>
      </c>
      <c r="Y36" s="1427" t="s">
        <v>1076</v>
      </c>
      <c r="Z36" s="1427"/>
    </row>
    <row r="37" spans="1:57">
      <c r="V37" s="932" t="s">
        <v>351</v>
      </c>
      <c r="W37" s="933"/>
      <c r="Y37" s="932" t="s">
        <v>941</v>
      </c>
      <c r="Z37" s="933"/>
      <c r="AA37" s="123">
        <v>1990</v>
      </c>
      <c r="AB37" s="123">
        <v>1991</v>
      </c>
      <c r="AC37" s="123">
        <v>1992</v>
      </c>
      <c r="AD37" s="123">
        <v>1993</v>
      </c>
      <c r="AE37" s="123">
        <v>1994</v>
      </c>
      <c r="AF37" s="123">
        <v>1995</v>
      </c>
      <c r="AG37" s="123">
        <v>1996</v>
      </c>
      <c r="AH37" s="123">
        <v>1997</v>
      </c>
      <c r="AI37" s="123">
        <v>1998</v>
      </c>
      <c r="AJ37" s="123">
        <v>1999</v>
      </c>
      <c r="AK37" s="123">
        <v>2000</v>
      </c>
      <c r="AL37" s="123">
        <v>2001</v>
      </c>
      <c r="AM37" s="123">
        <v>2002</v>
      </c>
      <c r="AN37" s="123">
        <v>2003</v>
      </c>
      <c r="AO37" s="123">
        <v>2004</v>
      </c>
      <c r="AP37" s="123">
        <v>2005</v>
      </c>
      <c r="AQ37" s="123">
        <v>2006</v>
      </c>
      <c r="AR37" s="123">
        <v>2007</v>
      </c>
      <c r="AS37" s="123">
        <v>2008</v>
      </c>
      <c r="AT37" s="123">
        <v>2009</v>
      </c>
      <c r="AU37" s="123">
        <f t="shared" ref="AU37:BB37" si="35">AT37+1</f>
        <v>2010</v>
      </c>
      <c r="AV37" s="123">
        <f t="shared" si="35"/>
        <v>2011</v>
      </c>
      <c r="AW37" s="123">
        <f t="shared" si="35"/>
        <v>2012</v>
      </c>
      <c r="AX37" s="123">
        <f t="shared" si="35"/>
        <v>2013</v>
      </c>
      <c r="AY37" s="123">
        <f t="shared" si="35"/>
        <v>2014</v>
      </c>
      <c r="AZ37" s="123">
        <f t="shared" si="35"/>
        <v>2015</v>
      </c>
      <c r="BA37" s="123">
        <f t="shared" si="35"/>
        <v>2016</v>
      </c>
      <c r="BB37" s="123">
        <f t="shared" si="35"/>
        <v>2017</v>
      </c>
      <c r="BC37" s="123">
        <f t="shared" ref="BC37" si="36">BB37+1</f>
        <v>2018</v>
      </c>
      <c r="BD37" s="123">
        <f t="shared" ref="BD37" si="37">BC37+1</f>
        <v>2019</v>
      </c>
      <c r="BE37" s="123">
        <f t="shared" ref="BE37" si="38">BD37+1</f>
        <v>2020</v>
      </c>
    </row>
    <row r="38" spans="1:57" s="219" customFormat="1" ht="15" customHeight="1">
      <c r="A38" s="436"/>
      <c r="V38" s="936" t="s">
        <v>354</v>
      </c>
      <c r="W38" s="1363"/>
      <c r="X38" s="1361"/>
      <c r="Y38" s="1428" t="s">
        <v>0</v>
      </c>
      <c r="Z38" s="1429"/>
      <c r="AA38" s="220">
        <f t="shared" ref="AA38:AQ38" si="39">SUM(AA39:AA46)</f>
        <v>4568.0749776675548</v>
      </c>
      <c r="AB38" s="220">
        <f t="shared" si="39"/>
        <v>4552.0003306571571</v>
      </c>
      <c r="AC38" s="220">
        <f t="shared" si="39"/>
        <v>4841.9083154838327</v>
      </c>
      <c r="AD38" s="220">
        <f t="shared" si="39"/>
        <v>4864.8059985946538</v>
      </c>
      <c r="AE38" s="220">
        <f t="shared" si="39"/>
        <v>5207.1910677201313</v>
      </c>
      <c r="AF38" s="220">
        <f t="shared" si="39"/>
        <v>5214.1779336590098</v>
      </c>
      <c r="AG38" s="220">
        <f t="shared" si="39"/>
        <v>5317.8535529071114</v>
      </c>
      <c r="AH38" s="220">
        <f t="shared" si="39"/>
        <v>4998.9953177543039</v>
      </c>
      <c r="AI38" s="220">
        <f t="shared" si="39"/>
        <v>4969.9102730684017</v>
      </c>
      <c r="AJ38" s="220">
        <f t="shared" si="39"/>
        <v>5137.7769383919558</v>
      </c>
      <c r="AK38" s="220">
        <f t="shared" si="39"/>
        <v>5185.9846203531897</v>
      </c>
      <c r="AL38" s="220">
        <f t="shared" si="39"/>
        <v>5045.1310492432376</v>
      </c>
      <c r="AM38" s="220">
        <f t="shared" si="39"/>
        <v>5234.7003453237921</v>
      </c>
      <c r="AN38" s="220">
        <f t="shared" si="39"/>
        <v>5252.6381062995297</v>
      </c>
      <c r="AO38" s="220">
        <f t="shared" si="39"/>
        <v>5119.9516264314034</v>
      </c>
      <c r="AP38" s="220">
        <f t="shared" si="39"/>
        <v>5114.9969580304278</v>
      </c>
      <c r="AQ38" s="220">
        <f t="shared" si="39"/>
        <v>4830.7638391996416</v>
      </c>
      <c r="AR38" s="220">
        <f t="shared" ref="AR38:AW38" si="40">SUM(AR39:AR46)</f>
        <v>4959.4804153097748</v>
      </c>
      <c r="AS38" s="220">
        <f t="shared" si="40"/>
        <v>4831.4873946435082</v>
      </c>
      <c r="AT38" s="220">
        <f t="shared" si="40"/>
        <v>4565.9285777929917</v>
      </c>
      <c r="AU38" s="220">
        <f t="shared" si="40"/>
        <v>4835.2639908675073</v>
      </c>
      <c r="AV38" s="220">
        <f t="shared" si="40"/>
        <v>5057.8744459553809</v>
      </c>
      <c r="AW38" s="220">
        <f t="shared" si="40"/>
        <v>5331.2724719438584</v>
      </c>
      <c r="AX38" s="220">
        <f t="shared" ref="AX38:BE38" si="41">SUM(AX39:AX46)</f>
        <v>5153.1565555546385</v>
      </c>
      <c r="AY38" s="220">
        <f t="shared" si="41"/>
        <v>4775.762392398552</v>
      </c>
      <c r="AZ38" s="220">
        <f t="shared" si="41"/>
        <v>4594.1900877683238</v>
      </c>
      <c r="BA38" s="220">
        <f t="shared" si="41"/>
        <v>4478.6432531162336</v>
      </c>
      <c r="BB38" s="220">
        <f t="shared" si="41"/>
        <v>4480.1202625022215</v>
      </c>
      <c r="BC38" s="220">
        <f t="shared" si="41"/>
        <v>0</v>
      </c>
      <c r="BD38" s="220">
        <f t="shared" si="41"/>
        <v>0</v>
      </c>
      <c r="BE38" s="220">
        <f t="shared" si="41"/>
        <v>0</v>
      </c>
    </row>
    <row r="39" spans="1:57" s="219" customFormat="1" ht="15" customHeight="1">
      <c r="A39" s="436"/>
      <c r="V39" s="937"/>
      <c r="W39" s="943" t="s">
        <v>365</v>
      </c>
      <c r="X39" s="946"/>
      <c r="Y39" s="1430"/>
      <c r="Z39" s="1435" t="s">
        <v>931</v>
      </c>
      <c r="AA39" s="225">
        <v>636.41873716417956</v>
      </c>
      <c r="AB39" s="225">
        <v>631.52929020270938</v>
      </c>
      <c r="AC39" s="225">
        <v>655.9526286995831</v>
      </c>
      <c r="AD39" s="225">
        <v>692.54279583805999</v>
      </c>
      <c r="AE39" s="225">
        <v>715.74978339829977</v>
      </c>
      <c r="AF39" s="225">
        <v>754.98801221442238</v>
      </c>
      <c r="AG39" s="225">
        <v>736.19014543420644</v>
      </c>
      <c r="AH39" s="225">
        <v>642.09305121803015</v>
      </c>
      <c r="AI39" s="225">
        <v>676.23041807828326</v>
      </c>
      <c r="AJ39" s="225">
        <v>716.76150570193602</v>
      </c>
      <c r="AK39" s="225">
        <v>748.6303576128438</v>
      </c>
      <c r="AL39" s="225">
        <v>669.01704663391024</v>
      </c>
      <c r="AM39" s="225">
        <v>750.64788747598561</v>
      </c>
      <c r="AN39" s="225">
        <v>654.44108479285251</v>
      </c>
      <c r="AO39" s="225">
        <v>699.96874317379945</v>
      </c>
      <c r="AP39" s="225">
        <v>766.17658115317317</v>
      </c>
      <c r="AQ39" s="225">
        <v>633.12014432397609</v>
      </c>
      <c r="AR39" s="225">
        <v>678.3315703446184</v>
      </c>
      <c r="AS39" s="225">
        <v>631.91588092727852</v>
      </c>
      <c r="AT39" s="225">
        <v>625.28543376244897</v>
      </c>
      <c r="AU39" s="225">
        <v>719.52462269684838</v>
      </c>
      <c r="AV39" s="225">
        <v>729.62091871252517</v>
      </c>
      <c r="AW39" s="225">
        <v>728.78960936119677</v>
      </c>
      <c r="AX39" s="225">
        <v>687.90008098885073</v>
      </c>
      <c r="AY39" s="225">
        <v>640.62379823847664</v>
      </c>
      <c r="AZ39" s="225">
        <v>603.87859051909572</v>
      </c>
      <c r="BA39" s="225">
        <v>621.68131014690175</v>
      </c>
      <c r="BB39" s="225">
        <v>703.77403089639552</v>
      </c>
      <c r="BC39" s="225">
        <v>0</v>
      </c>
      <c r="BD39" s="225">
        <v>0</v>
      </c>
      <c r="BE39" s="225">
        <v>0</v>
      </c>
    </row>
    <row r="40" spans="1:57" s="219" customFormat="1" ht="15" customHeight="1">
      <c r="A40" s="436"/>
      <c r="V40" s="937"/>
      <c r="W40" s="944" t="s">
        <v>366</v>
      </c>
      <c r="X40" s="946"/>
      <c r="Y40" s="1430"/>
      <c r="Z40" s="1436" t="s">
        <v>932</v>
      </c>
      <c r="AA40" s="225">
        <v>104.05077808793418</v>
      </c>
      <c r="AB40" s="1800">
        <v>78.105002951595736</v>
      </c>
      <c r="AC40" s="1800">
        <v>87.697088515687526</v>
      </c>
      <c r="AD40" s="1800">
        <v>49.979353529105587</v>
      </c>
      <c r="AE40" s="225">
        <v>148.63529103605114</v>
      </c>
      <c r="AF40" s="225">
        <v>112.22999909882583</v>
      </c>
      <c r="AG40" s="1800">
        <v>88.5264884700875</v>
      </c>
      <c r="AH40" s="1800">
        <v>91.974513779304502</v>
      </c>
      <c r="AI40" s="1800">
        <v>98.668071258081085</v>
      </c>
      <c r="AJ40" s="225">
        <v>109.12593943637225</v>
      </c>
      <c r="AK40" s="225">
        <v>109.18746433175873</v>
      </c>
      <c r="AL40" s="1800">
        <v>96.67610113987962</v>
      </c>
      <c r="AM40" s="225">
        <v>105.44982350873305</v>
      </c>
      <c r="AN40" s="1800">
        <v>83.636501390315985</v>
      </c>
      <c r="AO40" s="225">
        <v>118.52570370557434</v>
      </c>
      <c r="AP40" s="225">
        <v>108.50843351063996</v>
      </c>
      <c r="AQ40" s="1800">
        <v>93.488313384663954</v>
      </c>
      <c r="AR40" s="225">
        <v>115.26661364771263</v>
      </c>
      <c r="AS40" s="1800">
        <v>92.581698524302823</v>
      </c>
      <c r="AT40" s="1800">
        <v>70.711933177762916</v>
      </c>
      <c r="AU40" s="225">
        <v>128.2057064230934</v>
      </c>
      <c r="AV40" s="225">
        <v>114.98674019954898</v>
      </c>
      <c r="AW40" s="225">
        <v>123.39305652654235</v>
      </c>
      <c r="AX40" s="225">
        <v>132.52247847626447</v>
      </c>
      <c r="AY40" s="1800">
        <v>95.207541584109919</v>
      </c>
      <c r="AZ40" s="1800">
        <v>96.398401813049304</v>
      </c>
      <c r="BA40" s="225">
        <v>100.48470722247521</v>
      </c>
      <c r="BB40" s="225">
        <v>105.09231718224645</v>
      </c>
      <c r="BC40" s="225">
        <v>0</v>
      </c>
      <c r="BD40" s="225">
        <v>0</v>
      </c>
      <c r="BE40" s="225">
        <v>0</v>
      </c>
    </row>
    <row r="41" spans="1:57" s="219" customFormat="1" ht="15" customHeight="1">
      <c r="A41" s="436"/>
      <c r="V41" s="937"/>
      <c r="W41" s="945" t="s">
        <v>367</v>
      </c>
      <c r="X41" s="946"/>
      <c r="Y41" s="1430"/>
      <c r="Z41" s="1437" t="s">
        <v>933</v>
      </c>
      <c r="AA41" s="225">
        <v>788.72281393898845</v>
      </c>
      <c r="AB41" s="225">
        <v>794.83032685901048</v>
      </c>
      <c r="AC41" s="225">
        <v>837.96110848926833</v>
      </c>
      <c r="AD41" s="225">
        <v>882.76183292806184</v>
      </c>
      <c r="AE41" s="225">
        <v>794.32168185631679</v>
      </c>
      <c r="AF41" s="225">
        <v>821.20535964718533</v>
      </c>
      <c r="AG41" s="225">
        <v>851.32558912342643</v>
      </c>
      <c r="AH41" s="225">
        <v>843.91526195437609</v>
      </c>
      <c r="AI41" s="225">
        <v>755.64202916582133</v>
      </c>
      <c r="AJ41" s="225">
        <v>748.96950740026523</v>
      </c>
      <c r="AK41" s="225">
        <v>780.50439501458482</v>
      </c>
      <c r="AL41" s="225">
        <v>773.18661859784993</v>
      </c>
      <c r="AM41" s="225">
        <v>761.25223415625248</v>
      </c>
      <c r="AN41" s="225">
        <v>787.17123670731132</v>
      </c>
      <c r="AO41" s="225">
        <v>745.25708805899467</v>
      </c>
      <c r="AP41" s="225">
        <v>756.73941419536743</v>
      </c>
      <c r="AQ41" s="225">
        <v>750.24024813025994</v>
      </c>
      <c r="AR41" s="225">
        <v>739.93079253551457</v>
      </c>
      <c r="AS41" s="225">
        <v>694.76803603992403</v>
      </c>
      <c r="AT41" s="225">
        <v>674.9838932555399</v>
      </c>
      <c r="AU41" s="225">
        <v>703.16458120724224</v>
      </c>
      <c r="AV41" s="225">
        <v>715.67570577224956</v>
      </c>
      <c r="AW41" s="225">
        <v>727.00292113384933</v>
      </c>
      <c r="AX41" s="225">
        <v>691.89313747971232</v>
      </c>
      <c r="AY41" s="225">
        <v>650.2130802382726</v>
      </c>
      <c r="AZ41" s="225">
        <v>661.67065031223626</v>
      </c>
      <c r="BA41" s="225">
        <v>652.77877358734111</v>
      </c>
      <c r="BB41" s="225">
        <v>675.15810555252062</v>
      </c>
      <c r="BC41" s="225">
        <v>0</v>
      </c>
      <c r="BD41" s="225">
        <v>0</v>
      </c>
      <c r="BE41" s="225">
        <v>0</v>
      </c>
    </row>
    <row r="42" spans="1:57" s="219" customFormat="1" ht="15" customHeight="1">
      <c r="A42" s="436"/>
      <c r="V42" s="937"/>
      <c r="W42" s="944" t="s">
        <v>368</v>
      </c>
      <c r="X42" s="946"/>
      <c r="Y42" s="1430"/>
      <c r="Z42" s="1436" t="s">
        <v>934</v>
      </c>
      <c r="AA42" s="225">
        <v>227.61693692276921</v>
      </c>
      <c r="AB42" s="225">
        <v>223.39295854982251</v>
      </c>
      <c r="AC42" s="225">
        <v>223.02450123836439</v>
      </c>
      <c r="AD42" s="225">
        <v>221.06445934504097</v>
      </c>
      <c r="AE42" s="225">
        <v>233.72678632211941</v>
      </c>
      <c r="AF42" s="225">
        <v>227.01976053403928</v>
      </c>
      <c r="AG42" s="225">
        <v>216.63599972596742</v>
      </c>
      <c r="AH42" s="225">
        <v>215.83241473117226</v>
      </c>
      <c r="AI42" s="225">
        <v>236.26087075432213</v>
      </c>
      <c r="AJ42" s="225">
        <v>244.11778498046422</v>
      </c>
      <c r="AK42" s="225">
        <v>236.537952987907</v>
      </c>
      <c r="AL42" s="225">
        <v>220.1498501965628</v>
      </c>
      <c r="AM42" s="225">
        <v>220.45374290018199</v>
      </c>
      <c r="AN42" s="225">
        <v>234.27660921709679</v>
      </c>
      <c r="AO42" s="225">
        <v>224.57763549147001</v>
      </c>
      <c r="AP42" s="225">
        <v>213.7719230447567</v>
      </c>
      <c r="AQ42" s="225">
        <v>214.64357142760142</v>
      </c>
      <c r="AR42" s="225">
        <v>218.55004419027566</v>
      </c>
      <c r="AS42" s="225">
        <v>222.27228208850826</v>
      </c>
      <c r="AT42" s="225">
        <v>215.28364446826615</v>
      </c>
      <c r="AU42" s="225">
        <v>223.11481370810634</v>
      </c>
      <c r="AV42" s="225">
        <v>237.17754382358487</v>
      </c>
      <c r="AW42" s="225">
        <v>251.10689217079383</v>
      </c>
      <c r="AX42" s="225">
        <v>252.1984194039803</v>
      </c>
      <c r="AY42" s="225">
        <v>247.06148148932954</v>
      </c>
      <c r="AZ42" s="225">
        <v>247.36392973536948</v>
      </c>
      <c r="BA42" s="225">
        <v>244.32960519247794</v>
      </c>
      <c r="BB42" s="225">
        <v>250.06568234649319</v>
      </c>
      <c r="BC42" s="225">
        <v>0</v>
      </c>
      <c r="BD42" s="225">
        <v>0</v>
      </c>
      <c r="BE42" s="225">
        <v>0</v>
      </c>
    </row>
    <row r="43" spans="1:57" s="219" customFormat="1" ht="15" customHeight="1">
      <c r="A43" s="436"/>
      <c r="V43" s="937"/>
      <c r="W43" s="946" t="s">
        <v>1077</v>
      </c>
      <c r="X43" s="946"/>
      <c r="Y43" s="1430"/>
      <c r="Z43" s="1437" t="s">
        <v>935</v>
      </c>
      <c r="AA43" s="225">
        <v>1369.3451422138839</v>
      </c>
      <c r="AB43" s="225">
        <v>1392.7431017537199</v>
      </c>
      <c r="AC43" s="225">
        <v>1430.3643454889946</v>
      </c>
      <c r="AD43" s="225">
        <v>1332.419294512154</v>
      </c>
      <c r="AE43" s="225">
        <v>1460.368875172285</v>
      </c>
      <c r="AF43" s="225">
        <v>1437.1704906070815</v>
      </c>
      <c r="AG43" s="225">
        <v>1470.6143898462526</v>
      </c>
      <c r="AH43" s="225">
        <v>1415.5877468714023</v>
      </c>
      <c r="AI43" s="225">
        <v>1342.2077385679613</v>
      </c>
      <c r="AJ43" s="225">
        <v>1400.6741320897113</v>
      </c>
      <c r="AK43" s="225">
        <v>1365.4680909428969</v>
      </c>
      <c r="AL43" s="225">
        <v>1374.8785945877266</v>
      </c>
      <c r="AM43" s="225">
        <v>1476.1401697251738</v>
      </c>
      <c r="AN43" s="225">
        <v>1565.086943921978</v>
      </c>
      <c r="AO43" s="225">
        <v>1468.3996703221324</v>
      </c>
      <c r="AP43" s="225">
        <v>1490.6701652323122</v>
      </c>
      <c r="AQ43" s="225">
        <v>1439.7989192152886</v>
      </c>
      <c r="AR43" s="225">
        <v>1550.3572204646218</v>
      </c>
      <c r="AS43" s="225">
        <v>1535.7417861693382</v>
      </c>
      <c r="AT43" s="225">
        <v>1447.1562876207686</v>
      </c>
      <c r="AU43" s="225">
        <v>1551.3780794600018</v>
      </c>
      <c r="AV43" s="225">
        <v>1780.4567854642492</v>
      </c>
      <c r="AW43" s="225">
        <v>1983.6902801600336</v>
      </c>
      <c r="AX43" s="225">
        <v>1949.803820092483</v>
      </c>
      <c r="AY43" s="225">
        <v>1801.0093282994121</v>
      </c>
      <c r="AZ43" s="225">
        <v>1671.8397244670116</v>
      </c>
      <c r="BA43" s="225">
        <v>1592.6285854400912</v>
      </c>
      <c r="BB43" s="225">
        <v>1466.1154791139008</v>
      </c>
      <c r="BC43" s="225">
        <v>0</v>
      </c>
      <c r="BD43" s="225">
        <v>0</v>
      </c>
      <c r="BE43" s="225">
        <v>0</v>
      </c>
    </row>
    <row r="44" spans="1:57" s="219" customFormat="1" ht="15" customHeight="1">
      <c r="A44" s="436"/>
      <c r="V44" s="937"/>
      <c r="W44" s="944" t="s">
        <v>369</v>
      </c>
      <c r="X44" s="946"/>
      <c r="Y44" s="1430"/>
      <c r="Z44" s="1436" t="s">
        <v>936</v>
      </c>
      <c r="AA44" s="225">
        <v>1181.2209390503438</v>
      </c>
      <c r="AB44" s="225">
        <v>1160.6865877286489</v>
      </c>
      <c r="AC44" s="225">
        <v>1319.7402837110908</v>
      </c>
      <c r="AD44" s="225">
        <v>1396.6051827057036</v>
      </c>
      <c r="AE44" s="225">
        <v>1523.8764651838103</v>
      </c>
      <c r="AF44" s="225">
        <v>1511.4386853760318</v>
      </c>
      <c r="AG44" s="225">
        <v>1608.8460100292777</v>
      </c>
      <c r="AH44" s="225">
        <v>1452.4838193337664</v>
      </c>
      <c r="AI44" s="225">
        <v>1529.0106377576685</v>
      </c>
      <c r="AJ44" s="225">
        <v>1590.2268933553314</v>
      </c>
      <c r="AK44" s="225">
        <v>1615.5248197028523</v>
      </c>
      <c r="AL44" s="225">
        <v>1580.6956289062027</v>
      </c>
      <c r="AM44" s="225">
        <v>1585.9606573938577</v>
      </c>
      <c r="AN44" s="225">
        <v>1596.417501887353</v>
      </c>
      <c r="AO44" s="225">
        <v>1550.6103128222567</v>
      </c>
      <c r="AP44" s="225">
        <v>1491.4789248987561</v>
      </c>
      <c r="AQ44" s="225">
        <v>1437.6465814917144</v>
      </c>
      <c r="AR44" s="225">
        <v>1397.5612929413055</v>
      </c>
      <c r="AS44" s="225">
        <v>1389.5693798917757</v>
      </c>
      <c r="AT44" s="225">
        <v>1302.3975351089439</v>
      </c>
      <c r="AU44" s="225">
        <v>1286.895081602883</v>
      </c>
      <c r="AV44" s="225">
        <v>1239.5124994457144</v>
      </c>
      <c r="AW44" s="225">
        <v>1235.7629913182909</v>
      </c>
      <c r="AX44" s="225">
        <v>1179.7949237718378</v>
      </c>
      <c r="AY44" s="225">
        <v>1096.6476695837873</v>
      </c>
      <c r="AZ44" s="225">
        <v>1089.4367582568673</v>
      </c>
      <c r="BA44" s="225">
        <v>1033.8258819334051</v>
      </c>
      <c r="BB44" s="225">
        <v>1045.1291290995023</v>
      </c>
      <c r="BC44" s="225">
        <v>0</v>
      </c>
      <c r="BD44" s="225">
        <v>0</v>
      </c>
      <c r="BE44" s="225">
        <v>0</v>
      </c>
    </row>
    <row r="45" spans="1:57" s="219" customFormat="1" ht="15" customHeight="1">
      <c r="A45" s="436"/>
      <c r="V45" s="937"/>
      <c r="W45" s="945" t="s">
        <v>362</v>
      </c>
      <c r="X45" s="946"/>
      <c r="Y45" s="1430"/>
      <c r="Z45" s="1438" t="s">
        <v>937</v>
      </c>
      <c r="AA45" s="225">
        <v>210.54199954075946</v>
      </c>
      <c r="AB45" s="225">
        <v>208.13925474889683</v>
      </c>
      <c r="AC45" s="225">
        <v>212.67697899339512</v>
      </c>
      <c r="AD45" s="225">
        <v>209.58735289243921</v>
      </c>
      <c r="AE45" s="225">
        <v>230.90459902232797</v>
      </c>
      <c r="AF45" s="225">
        <v>246.30516124883397</v>
      </c>
      <c r="AG45" s="225">
        <v>250.55881027655818</v>
      </c>
      <c r="AH45" s="225">
        <v>251.01717342572934</v>
      </c>
      <c r="AI45" s="225">
        <v>252.22077296253141</v>
      </c>
      <c r="AJ45" s="225">
        <v>251.33114314658945</v>
      </c>
      <c r="AK45" s="225">
        <v>256.70809711282243</v>
      </c>
      <c r="AL45" s="225">
        <v>261.69265905073308</v>
      </c>
      <c r="AM45" s="225">
        <v>264.72949851523589</v>
      </c>
      <c r="AN45" s="225">
        <v>261.73412596782606</v>
      </c>
      <c r="AO45" s="225">
        <v>246.26310681159529</v>
      </c>
      <c r="AP45" s="225">
        <v>224.56605486023031</v>
      </c>
      <c r="AQ45" s="225">
        <v>200.99582952418791</v>
      </c>
      <c r="AR45" s="225">
        <v>192.29070447743797</v>
      </c>
      <c r="AS45" s="225">
        <v>186.30642065199257</v>
      </c>
      <c r="AT45" s="225">
        <v>146.14132032913258</v>
      </c>
      <c r="AU45" s="225">
        <v>140.18962366433576</v>
      </c>
      <c r="AV45" s="225">
        <v>150.83167602855394</v>
      </c>
      <c r="AW45" s="225">
        <v>166.56721096904374</v>
      </c>
      <c r="AX45" s="225">
        <v>159.81354741897945</v>
      </c>
      <c r="AY45" s="225">
        <v>145.83881826693076</v>
      </c>
      <c r="AZ45" s="225">
        <v>138.16140749048316</v>
      </c>
      <c r="BA45" s="225">
        <v>155.28932058408941</v>
      </c>
      <c r="BB45" s="225">
        <v>155.98106579971065</v>
      </c>
      <c r="BC45" s="225">
        <v>0</v>
      </c>
      <c r="BD45" s="225">
        <v>0</v>
      </c>
      <c r="BE45" s="225">
        <v>0</v>
      </c>
    </row>
    <row r="46" spans="1:57" s="219" customFormat="1" ht="15" customHeight="1">
      <c r="A46" s="436"/>
      <c r="V46" s="941"/>
      <c r="W46" s="944" t="s">
        <v>363</v>
      </c>
      <c r="X46" s="946"/>
      <c r="Y46" s="1434"/>
      <c r="Z46" s="1432" t="s">
        <v>930</v>
      </c>
      <c r="AA46" s="1800">
        <v>50.157630748696427</v>
      </c>
      <c r="AB46" s="1800">
        <v>62.573807862754109</v>
      </c>
      <c r="AC46" s="1800">
        <v>74.491380347448995</v>
      </c>
      <c r="AD46" s="1800">
        <v>79.845726844088972</v>
      </c>
      <c r="AE46" s="225">
        <v>99.607585728921421</v>
      </c>
      <c r="AF46" s="225">
        <v>103.82046493258899</v>
      </c>
      <c r="AG46" s="1800">
        <v>95.156120001335793</v>
      </c>
      <c r="AH46" s="1800">
        <v>86.091336440523477</v>
      </c>
      <c r="AI46" s="1800">
        <v>79.669734523732288</v>
      </c>
      <c r="AJ46" s="1800">
        <v>76.570032281286728</v>
      </c>
      <c r="AK46" s="1800">
        <v>73.423442647524041</v>
      </c>
      <c r="AL46" s="1800">
        <v>68.834550130372889</v>
      </c>
      <c r="AM46" s="1800">
        <v>70.066331648372767</v>
      </c>
      <c r="AN46" s="1800">
        <v>69.874102414795985</v>
      </c>
      <c r="AO46" s="1800">
        <v>66.349366045580496</v>
      </c>
      <c r="AP46" s="1800">
        <v>63.085461135192595</v>
      </c>
      <c r="AQ46" s="1800">
        <v>60.830231701948989</v>
      </c>
      <c r="AR46" s="1800">
        <v>67.19217670828786</v>
      </c>
      <c r="AS46" s="1800">
        <v>78.331910350388384</v>
      </c>
      <c r="AT46" s="1800">
        <v>83.968530070128637</v>
      </c>
      <c r="AU46" s="1800">
        <v>82.791482104996263</v>
      </c>
      <c r="AV46" s="1800">
        <v>89.612576508954632</v>
      </c>
      <c r="AW46" s="225">
        <v>114.95951030410784</v>
      </c>
      <c r="AX46" s="1800">
        <v>99.230147922531131</v>
      </c>
      <c r="AY46" s="1800">
        <v>99.160674698233507</v>
      </c>
      <c r="AZ46" s="1800">
        <v>85.440625174211036</v>
      </c>
      <c r="BA46" s="1800">
        <v>77.625069009451892</v>
      </c>
      <c r="BB46" s="1800">
        <v>78.804452511451771</v>
      </c>
      <c r="BC46" s="225">
        <v>0</v>
      </c>
      <c r="BD46" s="225">
        <v>0</v>
      </c>
      <c r="BE46" s="225">
        <v>0</v>
      </c>
    </row>
    <row r="48" spans="1:57">
      <c r="V48" s="104" t="s">
        <v>370</v>
      </c>
      <c r="Y48" s="1427" t="s">
        <v>1078</v>
      </c>
      <c r="Z48" s="1427"/>
    </row>
    <row r="49" spans="1:57">
      <c r="V49" s="932" t="s">
        <v>351</v>
      </c>
      <c r="W49" s="933"/>
      <c r="Y49" s="932" t="s">
        <v>941</v>
      </c>
      <c r="Z49" s="933"/>
      <c r="AA49" s="123">
        <v>1990</v>
      </c>
      <c r="AB49" s="123">
        <v>1991</v>
      </c>
      <c r="AC49" s="123">
        <v>1992</v>
      </c>
      <c r="AD49" s="123">
        <v>1993</v>
      </c>
      <c r="AE49" s="123">
        <v>1994</v>
      </c>
      <c r="AF49" s="123">
        <v>1995</v>
      </c>
      <c r="AG49" s="123">
        <v>1996</v>
      </c>
      <c r="AH49" s="123">
        <v>1997</v>
      </c>
      <c r="AI49" s="123">
        <v>1998</v>
      </c>
      <c r="AJ49" s="123">
        <v>1999</v>
      </c>
      <c r="AK49" s="123">
        <v>2000</v>
      </c>
      <c r="AL49" s="123">
        <v>2001</v>
      </c>
      <c r="AM49" s="123">
        <v>2002</v>
      </c>
      <c r="AN49" s="123">
        <v>2003</v>
      </c>
      <c r="AO49" s="123">
        <v>2004</v>
      </c>
      <c r="AP49" s="123">
        <v>2005</v>
      </c>
      <c r="AQ49" s="123">
        <v>2006</v>
      </c>
      <c r="AR49" s="123">
        <v>2007</v>
      </c>
      <c r="AS49" s="123">
        <v>2008</v>
      </c>
      <c r="AT49" s="123">
        <v>2009</v>
      </c>
      <c r="AU49" s="123">
        <f t="shared" ref="AU49:BB49" si="42">AT49+1</f>
        <v>2010</v>
      </c>
      <c r="AV49" s="123">
        <f t="shared" si="42"/>
        <v>2011</v>
      </c>
      <c r="AW49" s="123">
        <f t="shared" si="42"/>
        <v>2012</v>
      </c>
      <c r="AX49" s="123">
        <f t="shared" si="42"/>
        <v>2013</v>
      </c>
      <c r="AY49" s="123">
        <f t="shared" si="42"/>
        <v>2014</v>
      </c>
      <c r="AZ49" s="123">
        <f t="shared" si="42"/>
        <v>2015</v>
      </c>
      <c r="BA49" s="123">
        <f t="shared" si="42"/>
        <v>2016</v>
      </c>
      <c r="BB49" s="123">
        <f t="shared" si="42"/>
        <v>2017</v>
      </c>
      <c r="BC49" s="123">
        <f t="shared" ref="BC49" si="43">BB49+1</f>
        <v>2018</v>
      </c>
      <c r="BD49" s="123">
        <f t="shared" ref="BD49" si="44">BC49+1</f>
        <v>2019</v>
      </c>
      <c r="BE49" s="123">
        <f t="shared" ref="BE49" si="45">BD49+1</f>
        <v>2020</v>
      </c>
    </row>
    <row r="50" spans="1:57" s="219" customFormat="1" ht="15" customHeight="1">
      <c r="A50" s="436"/>
      <c r="V50" s="936" t="s">
        <v>354</v>
      </c>
      <c r="W50" s="1363"/>
      <c r="X50" s="1361"/>
      <c r="Y50" s="1428" t="s">
        <v>0</v>
      </c>
      <c r="Z50" s="1429"/>
      <c r="AA50" s="1802">
        <f t="shared" ref="AA50:AQ50" si="46">SUM(AA51:AA58)</f>
        <v>1</v>
      </c>
      <c r="AB50" s="1802">
        <f t="shared" si="46"/>
        <v>1</v>
      </c>
      <c r="AC50" s="1802">
        <f t="shared" si="46"/>
        <v>1</v>
      </c>
      <c r="AD50" s="1802">
        <f t="shared" si="46"/>
        <v>0.99999999999999978</v>
      </c>
      <c r="AE50" s="1802">
        <f t="shared" si="46"/>
        <v>1</v>
      </c>
      <c r="AF50" s="1802">
        <f t="shared" si="46"/>
        <v>0.99999999999999978</v>
      </c>
      <c r="AG50" s="1802">
        <f t="shared" si="46"/>
        <v>1</v>
      </c>
      <c r="AH50" s="1802">
        <f t="shared" si="46"/>
        <v>0.99999999999999989</v>
      </c>
      <c r="AI50" s="1802">
        <f t="shared" si="46"/>
        <v>1</v>
      </c>
      <c r="AJ50" s="1802">
        <f t="shared" si="46"/>
        <v>1.0000000000000002</v>
      </c>
      <c r="AK50" s="1802">
        <f t="shared" si="46"/>
        <v>0.99999999999999978</v>
      </c>
      <c r="AL50" s="1802">
        <f t="shared" si="46"/>
        <v>1</v>
      </c>
      <c r="AM50" s="1802">
        <f t="shared" si="46"/>
        <v>1.0000000000000002</v>
      </c>
      <c r="AN50" s="1802">
        <f t="shared" si="46"/>
        <v>1.0000000000000002</v>
      </c>
      <c r="AO50" s="1802">
        <f t="shared" si="46"/>
        <v>1</v>
      </c>
      <c r="AP50" s="1802">
        <f t="shared" si="46"/>
        <v>1.0000000000000002</v>
      </c>
      <c r="AQ50" s="1802">
        <f t="shared" si="46"/>
        <v>0.99999999999999989</v>
      </c>
      <c r="AR50" s="1802">
        <f t="shared" ref="AR50:AW50" si="47">SUM(AR51:AR58)</f>
        <v>0.99999999999999989</v>
      </c>
      <c r="AS50" s="1802">
        <f t="shared" si="47"/>
        <v>0.99999999999999989</v>
      </c>
      <c r="AT50" s="1802">
        <f t="shared" si="47"/>
        <v>0.99999999999999989</v>
      </c>
      <c r="AU50" s="1802">
        <f t="shared" si="47"/>
        <v>0.99999999999999978</v>
      </c>
      <c r="AV50" s="1802">
        <f t="shared" si="47"/>
        <v>1.0000000000000002</v>
      </c>
      <c r="AW50" s="1802">
        <f t="shared" si="47"/>
        <v>1</v>
      </c>
      <c r="AX50" s="1802">
        <f t="shared" ref="AX50:BE50" si="48">SUM(AX51:AX58)</f>
        <v>0.99999999999999989</v>
      </c>
      <c r="AY50" s="1802">
        <f t="shared" si="48"/>
        <v>1</v>
      </c>
      <c r="AZ50" s="1802">
        <f t="shared" si="48"/>
        <v>1</v>
      </c>
      <c r="BA50" s="1802">
        <f t="shared" si="48"/>
        <v>1</v>
      </c>
      <c r="BB50" s="1802">
        <f t="shared" si="48"/>
        <v>0.99999999999999989</v>
      </c>
      <c r="BC50" s="226" t="e">
        <f t="shared" si="48"/>
        <v>#DIV/0!</v>
      </c>
      <c r="BD50" s="226" t="e">
        <f t="shared" si="48"/>
        <v>#DIV/0!</v>
      </c>
      <c r="BE50" s="226" t="e">
        <f t="shared" si="48"/>
        <v>#DIV/0!</v>
      </c>
    </row>
    <row r="51" spans="1:57" s="219" customFormat="1" ht="15" customHeight="1">
      <c r="A51" s="436"/>
      <c r="V51" s="937"/>
      <c r="W51" s="943" t="s">
        <v>365</v>
      </c>
      <c r="X51" s="946"/>
      <c r="Y51" s="1430"/>
      <c r="Z51" s="1435" t="s">
        <v>931</v>
      </c>
      <c r="AA51" s="224">
        <f t="shared" ref="AA51:AQ58" si="49">+AA39/AA$10</f>
        <v>0.13931880283828726</v>
      </c>
      <c r="AB51" s="224">
        <f t="shared" si="49"/>
        <v>0.13873665297197763</v>
      </c>
      <c r="AC51" s="224">
        <f t="shared" si="49"/>
        <v>0.13547398793197438</v>
      </c>
      <c r="AD51" s="224">
        <f t="shared" si="49"/>
        <v>0.14235774171428867</v>
      </c>
      <c r="AE51" s="224">
        <f t="shared" si="49"/>
        <v>0.13745410415901582</v>
      </c>
      <c r="AF51" s="224">
        <f t="shared" si="49"/>
        <v>0.14479521447489524</v>
      </c>
      <c r="AG51" s="224">
        <f t="shared" si="49"/>
        <v>0.13843746130085763</v>
      </c>
      <c r="AH51" s="224">
        <f t="shared" si="49"/>
        <v>0.12844441940915383</v>
      </c>
      <c r="AI51" s="224">
        <f t="shared" si="49"/>
        <v>0.13606491484217106</v>
      </c>
      <c r="AJ51" s="224">
        <f t="shared" si="49"/>
        <v>0.13950810132412467</v>
      </c>
      <c r="AK51" s="224">
        <f t="shared" si="49"/>
        <v>0.14435645541151998</v>
      </c>
      <c r="AL51" s="224">
        <f t="shared" si="49"/>
        <v>0.13260647545206219</v>
      </c>
      <c r="AM51" s="224">
        <f t="shared" si="49"/>
        <v>0.14339844460180926</v>
      </c>
      <c r="AN51" s="224">
        <f t="shared" si="49"/>
        <v>0.12459283726552117</v>
      </c>
      <c r="AO51" s="224">
        <f t="shared" si="49"/>
        <v>0.13671393681929694</v>
      </c>
      <c r="AP51" s="224">
        <f t="shared" si="49"/>
        <v>0.14979023202551342</v>
      </c>
      <c r="AQ51" s="224">
        <f t="shared" si="49"/>
        <v>0.13106004876215829</v>
      </c>
      <c r="AR51" s="224">
        <f t="shared" ref="AR51:AW51" si="50">+AR39/AR$10</f>
        <v>0.13677472508019756</v>
      </c>
      <c r="AS51" s="224">
        <f t="shared" si="50"/>
        <v>0.13079116829071316</v>
      </c>
      <c r="AT51" s="224">
        <f t="shared" si="50"/>
        <v>0.13694595154282721</v>
      </c>
      <c r="AU51" s="224">
        <f t="shared" si="50"/>
        <v>0.14880772260952735</v>
      </c>
      <c r="AV51" s="224">
        <f t="shared" si="50"/>
        <v>0.14425445441730561</v>
      </c>
      <c r="AW51" s="224">
        <f t="shared" si="50"/>
        <v>0.13670087454664825</v>
      </c>
      <c r="AX51" s="224">
        <f t="shared" ref="AX51:AY58" si="51">+AX39/AX$10</f>
        <v>0.1334910114941795</v>
      </c>
      <c r="AY51" s="224">
        <f t="shared" si="51"/>
        <v>0.13414063464676126</v>
      </c>
      <c r="AZ51" s="450">
        <f t="shared" ref="AZ51:BD58" si="52">+AZ39/AZ$10</f>
        <v>0.13144397140355071</v>
      </c>
      <c r="BA51" s="224">
        <f t="shared" si="52"/>
        <v>0.13881018759740169</v>
      </c>
      <c r="BB51" s="224">
        <f t="shared" si="52"/>
        <v>0.15708820068667667</v>
      </c>
      <c r="BC51" s="224" t="e">
        <f t="shared" si="52"/>
        <v>#DIV/0!</v>
      </c>
      <c r="BD51" s="224" t="e">
        <f t="shared" si="52"/>
        <v>#DIV/0!</v>
      </c>
      <c r="BE51" s="450" t="e">
        <f t="shared" ref="BE51" si="53">+BE39/BE$10</f>
        <v>#DIV/0!</v>
      </c>
    </row>
    <row r="52" spans="1:57" s="219" customFormat="1" ht="15" customHeight="1">
      <c r="A52" s="436"/>
      <c r="V52" s="937"/>
      <c r="W52" s="944" t="s">
        <v>366</v>
      </c>
      <c r="X52" s="946"/>
      <c r="Y52" s="1430"/>
      <c r="Z52" s="1436" t="s">
        <v>932</v>
      </c>
      <c r="AA52" s="224">
        <f t="shared" si="49"/>
        <v>2.2777817482554148E-2</v>
      </c>
      <c r="AB52" s="224">
        <f t="shared" si="49"/>
        <v>1.7158391317673737E-2</v>
      </c>
      <c r="AC52" s="224">
        <f t="shared" si="49"/>
        <v>1.8112091927730833E-2</v>
      </c>
      <c r="AD52" s="224">
        <f t="shared" si="49"/>
        <v>1.0273658095213587E-2</v>
      </c>
      <c r="AE52" s="224">
        <f t="shared" si="49"/>
        <v>2.8544236057988219E-2</v>
      </c>
      <c r="AF52" s="224">
        <f t="shared" si="49"/>
        <v>2.1524006377754985E-2</v>
      </c>
      <c r="AG52" s="224">
        <f t="shared" si="49"/>
        <v>1.6647033918730746E-2</v>
      </c>
      <c r="AH52" s="224">
        <f t="shared" si="49"/>
        <v>1.8398599705154783E-2</v>
      </c>
      <c r="AI52" s="224">
        <f t="shared" si="49"/>
        <v>1.9853089057312867E-2</v>
      </c>
      <c r="AJ52" s="224">
        <f t="shared" si="49"/>
        <v>2.1239913827502011E-2</v>
      </c>
      <c r="AK52" s="224">
        <f t="shared" si="49"/>
        <v>2.1054336317010237E-2</v>
      </c>
      <c r="AL52" s="224">
        <f t="shared" si="49"/>
        <v>1.9162257669080945E-2</v>
      </c>
      <c r="AM52" s="224">
        <f t="shared" si="49"/>
        <v>2.0144385839187984E-2</v>
      </c>
      <c r="AN52" s="224">
        <f t="shared" si="49"/>
        <v>1.5922761038878748E-2</v>
      </c>
      <c r="AO52" s="224">
        <f t="shared" si="49"/>
        <v>2.3149770223158637E-2</v>
      </c>
      <c r="AP52" s="224">
        <f t="shared" si="49"/>
        <v>2.1213782608469435E-2</v>
      </c>
      <c r="AQ52" s="224">
        <f t="shared" si="49"/>
        <v>1.9352697936927725E-2</v>
      </c>
      <c r="AR52" s="224">
        <f t="shared" ref="AR52:AS58" si="54">+AR40/AR$10</f>
        <v>2.3241671303285697E-2</v>
      </c>
      <c r="AS52" s="224">
        <f t="shared" si="54"/>
        <v>1.9162152555120958E-2</v>
      </c>
      <c r="AT52" s="224">
        <f t="shared" ref="AT52:AU58" si="55">+AT40/AT$10</f>
        <v>1.5486867999136018E-2</v>
      </c>
      <c r="AU52" s="224">
        <f t="shared" si="55"/>
        <v>2.6514727358266051E-2</v>
      </c>
      <c r="AV52" s="224">
        <f t="shared" ref="AV52:AW58" si="56">+AV40/AV$10</f>
        <v>2.2734202168956604E-2</v>
      </c>
      <c r="AW52" s="224">
        <f t="shared" si="56"/>
        <v>2.3145141647872198E-2</v>
      </c>
      <c r="AX52" s="224">
        <f t="shared" si="51"/>
        <v>2.5716757689695485E-2</v>
      </c>
      <c r="AY52" s="224">
        <f t="shared" si="51"/>
        <v>1.9935569184859177E-2</v>
      </c>
      <c r="AZ52" s="450">
        <f t="shared" si="52"/>
        <v>2.0982675938834704E-2</v>
      </c>
      <c r="BA52" s="224">
        <f t="shared" si="52"/>
        <v>2.2436416910982606E-2</v>
      </c>
      <c r="BB52" s="224">
        <f t="shared" si="52"/>
        <v>2.3457476814149326E-2</v>
      </c>
      <c r="BC52" s="224" t="e">
        <f t="shared" si="52"/>
        <v>#DIV/0!</v>
      </c>
      <c r="BD52" s="224" t="e">
        <f t="shared" si="52"/>
        <v>#DIV/0!</v>
      </c>
      <c r="BE52" s="450" t="e">
        <f t="shared" ref="BE52" si="57">+BE40/BE$10</f>
        <v>#DIV/0!</v>
      </c>
    </row>
    <row r="53" spans="1:57" s="219" customFormat="1" ht="15" customHeight="1">
      <c r="A53" s="436"/>
      <c r="V53" s="937"/>
      <c r="W53" s="945" t="s">
        <v>367</v>
      </c>
      <c r="X53" s="946"/>
      <c r="Y53" s="1430"/>
      <c r="Z53" s="1437" t="s">
        <v>933</v>
      </c>
      <c r="AA53" s="224">
        <f t="shared" si="49"/>
        <v>0.17265977852703895</v>
      </c>
      <c r="AB53" s="224">
        <f t="shared" si="49"/>
        <v>0.17461121905152927</v>
      </c>
      <c r="AC53" s="224">
        <f t="shared" si="49"/>
        <v>0.17306422465901944</v>
      </c>
      <c r="AD53" s="224">
        <f t="shared" si="49"/>
        <v>0.18145879469460327</v>
      </c>
      <c r="AE53" s="224">
        <f t="shared" si="49"/>
        <v>0.152543217931908</v>
      </c>
      <c r="AF53" s="224">
        <f t="shared" si="49"/>
        <v>0.15749469429228141</v>
      </c>
      <c r="AG53" s="224">
        <f t="shared" si="49"/>
        <v>0.1600881973626431</v>
      </c>
      <c r="AH53" s="224">
        <f t="shared" si="49"/>
        <v>0.16881697387415989</v>
      </c>
      <c r="AI53" s="224">
        <f t="shared" si="49"/>
        <v>0.15204339467869127</v>
      </c>
      <c r="AJ53" s="224">
        <f t="shared" si="49"/>
        <v>0.14577696081034633</v>
      </c>
      <c r="AK53" s="224">
        <f t="shared" si="49"/>
        <v>0.15050264359662308</v>
      </c>
      <c r="AL53" s="224">
        <f t="shared" si="49"/>
        <v>0.15325402076796932</v>
      </c>
      <c r="AM53" s="224">
        <f t="shared" si="49"/>
        <v>0.1454242237258693</v>
      </c>
      <c r="AN53" s="224">
        <f t="shared" si="49"/>
        <v>0.14986207326243375</v>
      </c>
      <c r="AO53" s="224">
        <f t="shared" si="49"/>
        <v>0.14555940025129446</v>
      </c>
      <c r="AP53" s="224">
        <f t="shared" si="49"/>
        <v>0.14794523250054017</v>
      </c>
      <c r="AQ53" s="224">
        <f t="shared" si="49"/>
        <v>0.15530468329715727</v>
      </c>
      <c r="AR53" s="224">
        <f t="shared" si="54"/>
        <v>0.14919522421166728</v>
      </c>
      <c r="AS53" s="224">
        <f t="shared" si="54"/>
        <v>0.14380003077524067</v>
      </c>
      <c r="AT53" s="224">
        <f t="shared" si="55"/>
        <v>0.14783058511655547</v>
      </c>
      <c r="AU53" s="224">
        <f t="shared" si="55"/>
        <v>0.14542423795998066</v>
      </c>
      <c r="AV53" s="224">
        <f t="shared" si="56"/>
        <v>0.1414973252933458</v>
      </c>
      <c r="AW53" s="224">
        <f t="shared" si="56"/>
        <v>0.13636574100456239</v>
      </c>
      <c r="AX53" s="224">
        <f t="shared" si="51"/>
        <v>0.13426588732956574</v>
      </c>
      <c r="AY53" s="224">
        <f t="shared" si="51"/>
        <v>0.13614854065461854</v>
      </c>
      <c r="AZ53" s="450">
        <f t="shared" si="52"/>
        <v>0.14402335072592734</v>
      </c>
      <c r="BA53" s="224">
        <f t="shared" si="52"/>
        <v>0.14575368849330397</v>
      </c>
      <c r="BB53" s="224">
        <f t="shared" si="52"/>
        <v>0.1507008888139609</v>
      </c>
      <c r="BC53" s="224" t="e">
        <f t="shared" si="52"/>
        <v>#DIV/0!</v>
      </c>
      <c r="BD53" s="224" t="e">
        <f t="shared" si="52"/>
        <v>#DIV/0!</v>
      </c>
      <c r="BE53" s="450" t="e">
        <f t="shared" ref="BE53" si="58">+BE41/BE$10</f>
        <v>#DIV/0!</v>
      </c>
    </row>
    <row r="54" spans="1:57" s="219" customFormat="1" ht="15" customHeight="1">
      <c r="A54" s="436"/>
      <c r="V54" s="937"/>
      <c r="W54" s="944" t="s">
        <v>368</v>
      </c>
      <c r="X54" s="946"/>
      <c r="Y54" s="1430"/>
      <c r="Z54" s="1436" t="s">
        <v>934</v>
      </c>
      <c r="AA54" s="224">
        <f t="shared" si="49"/>
        <v>4.9827758527507739E-2</v>
      </c>
      <c r="AB54" s="224">
        <f t="shared" si="49"/>
        <v>4.9075778190370213E-2</v>
      </c>
      <c r="AC54" s="224">
        <f t="shared" si="49"/>
        <v>4.6061281359904983E-2</v>
      </c>
      <c r="AD54" s="224">
        <f t="shared" si="49"/>
        <v>4.5441577610474515E-2</v>
      </c>
      <c r="AE54" s="224">
        <f t="shared" si="49"/>
        <v>4.4885387012397873E-2</v>
      </c>
      <c r="AF54" s="224">
        <f t="shared" si="49"/>
        <v>4.3538936227811062E-2</v>
      </c>
      <c r="AG54" s="224">
        <f t="shared" si="49"/>
        <v>4.0737488832790256E-2</v>
      </c>
      <c r="AH54" s="224">
        <f t="shared" si="49"/>
        <v>4.3175158409256224E-2</v>
      </c>
      <c r="AI54" s="224">
        <f t="shared" si="49"/>
        <v>4.7538256783951086E-2</v>
      </c>
      <c r="AJ54" s="224">
        <f t="shared" si="49"/>
        <v>4.7514282520966997E-2</v>
      </c>
      <c r="AK54" s="224">
        <f t="shared" si="49"/>
        <v>4.5611001633051047E-2</v>
      </c>
      <c r="AL54" s="224">
        <f t="shared" si="49"/>
        <v>4.3636101430821098E-2</v>
      </c>
      <c r="AM54" s="224">
        <f t="shared" si="49"/>
        <v>4.2113918344364343E-2</v>
      </c>
      <c r="AN54" s="224">
        <f t="shared" si="49"/>
        <v>4.4601703844041163E-2</v>
      </c>
      <c r="AO54" s="224">
        <f t="shared" si="49"/>
        <v>4.3863233850121391E-2</v>
      </c>
      <c r="AP54" s="224">
        <f t="shared" si="49"/>
        <v>4.1793167190283406E-2</v>
      </c>
      <c r="AQ54" s="224">
        <f t="shared" si="49"/>
        <v>4.4432636032806658E-2</v>
      </c>
      <c r="AR54" s="224">
        <f t="shared" si="54"/>
        <v>4.4067125160050617E-2</v>
      </c>
      <c r="AS54" s="224">
        <f t="shared" si="54"/>
        <v>4.6004938838282661E-2</v>
      </c>
      <c r="AT54" s="224">
        <f t="shared" si="55"/>
        <v>4.7150024535058899E-2</v>
      </c>
      <c r="AU54" s="224">
        <f t="shared" si="55"/>
        <v>4.6143253838778861E-2</v>
      </c>
      <c r="AV54" s="224">
        <f t="shared" si="56"/>
        <v>4.6892730604107452E-2</v>
      </c>
      <c r="AW54" s="224">
        <f t="shared" si="56"/>
        <v>4.7100742551099938E-2</v>
      </c>
      <c r="AX54" s="224">
        <f t="shared" si="51"/>
        <v>4.8940570053539918E-2</v>
      </c>
      <c r="AY54" s="224">
        <f t="shared" si="51"/>
        <v>5.1732364634088666E-2</v>
      </c>
      <c r="AZ54" s="450">
        <f t="shared" si="52"/>
        <v>5.3842772068564783E-2</v>
      </c>
      <c r="BA54" s="224">
        <f t="shared" si="52"/>
        <v>5.4554379838687474E-2</v>
      </c>
      <c r="BB54" s="224">
        <f t="shared" si="52"/>
        <v>5.5816734304991032E-2</v>
      </c>
      <c r="BC54" s="224" t="e">
        <f t="shared" si="52"/>
        <v>#DIV/0!</v>
      </c>
      <c r="BD54" s="224" t="e">
        <f t="shared" si="52"/>
        <v>#DIV/0!</v>
      </c>
      <c r="BE54" s="450" t="e">
        <f t="shared" ref="BE54" si="59">+BE42/BE$10</f>
        <v>#DIV/0!</v>
      </c>
    </row>
    <row r="55" spans="1:57" s="219" customFormat="1" ht="15" customHeight="1">
      <c r="A55" s="436"/>
      <c r="V55" s="937"/>
      <c r="W55" s="945" t="s">
        <v>1079</v>
      </c>
      <c r="X55" s="946"/>
      <c r="Y55" s="1430"/>
      <c r="Z55" s="1437" t="s">
        <v>935</v>
      </c>
      <c r="AA55" s="224">
        <f t="shared" si="49"/>
        <v>0.29976415643533666</v>
      </c>
      <c r="AB55" s="224">
        <f t="shared" si="49"/>
        <v>0.30596287359070867</v>
      </c>
      <c r="AC55" s="224">
        <f t="shared" si="49"/>
        <v>0.29541334785602275</v>
      </c>
      <c r="AD55" s="224">
        <f t="shared" si="49"/>
        <v>0.2738895024584872</v>
      </c>
      <c r="AE55" s="224">
        <f t="shared" si="49"/>
        <v>0.28045233143551224</v>
      </c>
      <c r="AF55" s="224">
        <f t="shared" si="49"/>
        <v>0.27562743521461647</v>
      </c>
      <c r="AG55" s="224">
        <f t="shared" si="49"/>
        <v>0.27654285233979631</v>
      </c>
      <c r="AH55" s="224">
        <f t="shared" si="49"/>
        <v>0.28317444944263837</v>
      </c>
      <c r="AI55" s="224">
        <f t="shared" si="49"/>
        <v>0.27006679493617658</v>
      </c>
      <c r="AJ55" s="224">
        <f t="shared" si="49"/>
        <v>0.27262260485136991</v>
      </c>
      <c r="AK55" s="224">
        <f t="shared" si="49"/>
        <v>0.2632996799843772</v>
      </c>
      <c r="AL55" s="224">
        <f t="shared" si="49"/>
        <v>0.27251593291991028</v>
      </c>
      <c r="AM55" s="224">
        <f t="shared" si="49"/>
        <v>0.2819913409262908</v>
      </c>
      <c r="AN55" s="224">
        <f t="shared" si="49"/>
        <v>0.29796207396145519</v>
      </c>
      <c r="AO55" s="224">
        <f t="shared" si="49"/>
        <v>0.28679952028093753</v>
      </c>
      <c r="AP55" s="224">
        <f t="shared" si="49"/>
        <v>0.29143129066616441</v>
      </c>
      <c r="AQ55" s="224">
        <f t="shared" si="49"/>
        <v>0.29804787961935097</v>
      </c>
      <c r="AR55" s="224">
        <f t="shared" si="54"/>
        <v>0.3126047671604294</v>
      </c>
      <c r="AS55" s="224">
        <f t="shared" si="54"/>
        <v>0.3178610768749926</v>
      </c>
      <c r="AT55" s="224">
        <f t="shared" si="55"/>
        <v>0.31694676405128369</v>
      </c>
      <c r="AU55" s="224">
        <f t="shared" si="55"/>
        <v>0.3208466140401291</v>
      </c>
      <c r="AV55" s="224">
        <f t="shared" si="56"/>
        <v>0.35201680162069332</v>
      </c>
      <c r="AW55" s="224">
        <f t="shared" si="56"/>
        <v>0.37208570572960259</v>
      </c>
      <c r="AX55" s="224">
        <f t="shared" si="51"/>
        <v>0.37837077121027302</v>
      </c>
      <c r="AY55" s="224">
        <f t="shared" si="51"/>
        <v>0.37711451708025268</v>
      </c>
      <c r="AZ55" s="450">
        <f t="shared" si="52"/>
        <v>0.36390303677641805</v>
      </c>
      <c r="BA55" s="224">
        <f t="shared" si="52"/>
        <v>0.35560514544933725</v>
      </c>
      <c r="BB55" s="224">
        <f t="shared" si="52"/>
        <v>0.32724913466832944</v>
      </c>
      <c r="BC55" s="224" t="e">
        <f t="shared" si="52"/>
        <v>#DIV/0!</v>
      </c>
      <c r="BD55" s="224" t="e">
        <f t="shared" si="52"/>
        <v>#DIV/0!</v>
      </c>
      <c r="BE55" s="450" t="e">
        <f t="shared" ref="BE55" si="60">+BE43/BE$10</f>
        <v>#DIV/0!</v>
      </c>
    </row>
    <row r="56" spans="1:57" s="219" customFormat="1" ht="15" customHeight="1">
      <c r="A56" s="436"/>
      <c r="V56" s="937"/>
      <c r="W56" s="944" t="s">
        <v>369</v>
      </c>
      <c r="X56" s="946"/>
      <c r="Y56" s="1430"/>
      <c r="Z56" s="1436" t="s">
        <v>936</v>
      </c>
      <c r="AA56" s="224">
        <f t="shared" si="49"/>
        <v>0.25858177565497659</v>
      </c>
      <c r="AB56" s="224">
        <f t="shared" si="49"/>
        <v>0.25498385400184809</v>
      </c>
      <c r="AC56" s="224">
        <f t="shared" si="49"/>
        <v>0.27256614494139059</v>
      </c>
      <c r="AD56" s="224">
        <f t="shared" si="49"/>
        <v>0.28708342801524972</v>
      </c>
      <c r="AE56" s="224">
        <f t="shared" si="49"/>
        <v>0.29264846351240387</v>
      </c>
      <c r="AF56" s="224">
        <f t="shared" si="49"/>
        <v>0.28987094506676936</v>
      </c>
      <c r="AG56" s="224">
        <f t="shared" si="49"/>
        <v>0.30253672727594572</v>
      </c>
      <c r="AH56" s="224">
        <f t="shared" si="49"/>
        <v>0.29055514698626778</v>
      </c>
      <c r="AI56" s="224">
        <f t="shared" si="49"/>
        <v>0.30765356993329857</v>
      </c>
      <c r="AJ56" s="224">
        <f t="shared" si="49"/>
        <v>0.30951653067543405</v>
      </c>
      <c r="AK56" s="224">
        <f t="shared" si="49"/>
        <v>0.31151747218117032</v>
      </c>
      <c r="AL56" s="224">
        <f t="shared" si="49"/>
        <v>0.31331111391909328</v>
      </c>
      <c r="AM56" s="224">
        <f t="shared" si="49"/>
        <v>0.30297066742523504</v>
      </c>
      <c r="AN56" s="224">
        <f t="shared" si="49"/>
        <v>0.30392680203358335</v>
      </c>
      <c r="AO56" s="224">
        <f t="shared" si="49"/>
        <v>0.30285643809940233</v>
      </c>
      <c r="AP56" s="224">
        <f t="shared" si="49"/>
        <v>0.29158940604200523</v>
      </c>
      <c r="AQ56" s="224">
        <f t="shared" si="49"/>
        <v>0.29760233150414223</v>
      </c>
      <c r="AR56" s="224">
        <f t="shared" si="54"/>
        <v>0.28179590923014308</v>
      </c>
      <c r="AS56" s="224">
        <f t="shared" si="54"/>
        <v>0.28760695545482323</v>
      </c>
      <c r="AT56" s="224">
        <f t="shared" si="55"/>
        <v>0.2852426429627764</v>
      </c>
      <c r="AU56" s="224">
        <f t="shared" si="55"/>
        <v>0.26614784302025207</v>
      </c>
      <c r="AV56" s="224">
        <f t="shared" si="56"/>
        <v>0.24506588937511345</v>
      </c>
      <c r="AW56" s="224">
        <f t="shared" si="56"/>
        <v>0.23179512917817799</v>
      </c>
      <c r="AX56" s="224">
        <f t="shared" si="51"/>
        <v>0.22894606656188721</v>
      </c>
      <c r="AY56" s="224">
        <f t="shared" si="51"/>
        <v>0.22962777028632975</v>
      </c>
      <c r="AZ56" s="450">
        <f t="shared" si="52"/>
        <v>0.2371335833833712</v>
      </c>
      <c r="BA56" s="224">
        <f t="shared" si="52"/>
        <v>0.23083461296321614</v>
      </c>
      <c r="BB56" s="224">
        <f t="shared" si="52"/>
        <v>0.23328148975085333</v>
      </c>
      <c r="BC56" s="224" t="e">
        <f t="shared" si="52"/>
        <v>#DIV/0!</v>
      </c>
      <c r="BD56" s="224" t="e">
        <f t="shared" si="52"/>
        <v>#DIV/0!</v>
      </c>
      <c r="BE56" s="450" t="e">
        <f t="shared" ref="BE56" si="61">+BE44/BE$10</f>
        <v>#DIV/0!</v>
      </c>
    </row>
    <row r="57" spans="1:57" s="219" customFormat="1" ht="15" customHeight="1">
      <c r="A57" s="436"/>
      <c r="V57" s="937"/>
      <c r="W57" s="945" t="s">
        <v>362</v>
      </c>
      <c r="X57" s="946"/>
      <c r="Y57" s="1430"/>
      <c r="Z57" s="1438" t="s">
        <v>937</v>
      </c>
      <c r="AA57" s="224">
        <f t="shared" si="49"/>
        <v>4.6089873868108346E-2</v>
      </c>
      <c r="AB57" s="224">
        <f t="shared" si="49"/>
        <v>4.5724789022334816E-2</v>
      </c>
      <c r="AC57" s="224">
        <f t="shared" si="49"/>
        <v>4.3924206146836786E-2</v>
      </c>
      <c r="AD57" s="224">
        <f t="shared" si="49"/>
        <v>4.3082366070298549E-2</v>
      </c>
      <c r="AE57" s="224">
        <f t="shared" si="49"/>
        <v>4.4343408186753003E-2</v>
      </c>
      <c r="AF57" s="224">
        <f t="shared" si="49"/>
        <v>4.723758267988204E-2</v>
      </c>
      <c r="AG57" s="224">
        <f t="shared" si="49"/>
        <v>4.7116530717470621E-2</v>
      </c>
      <c r="AH57" s="224">
        <f t="shared" si="49"/>
        <v>5.0213524412440064E-2</v>
      </c>
      <c r="AI57" s="224">
        <f t="shared" si="49"/>
        <v>5.0749562689149187E-2</v>
      </c>
      <c r="AJ57" s="224">
        <f t="shared" si="49"/>
        <v>4.8918266822469754E-2</v>
      </c>
      <c r="AK57" s="224">
        <f t="shared" si="49"/>
        <v>4.9500358351494564E-2</v>
      </c>
      <c r="AL57" s="224">
        <f t="shared" si="49"/>
        <v>5.1870339243216802E-2</v>
      </c>
      <c r="AM57" s="224">
        <f t="shared" si="49"/>
        <v>5.0572044444095313E-2</v>
      </c>
      <c r="AN57" s="224">
        <f t="shared" si="49"/>
        <v>4.9829080296608735E-2</v>
      </c>
      <c r="AO57" s="224">
        <f t="shared" si="49"/>
        <v>4.8098717484024396E-2</v>
      </c>
      <c r="AP57" s="224">
        <f t="shared" si="49"/>
        <v>4.3903458145300903E-2</v>
      </c>
      <c r="AQ57" s="224">
        <f t="shared" si="49"/>
        <v>4.160746337736286E-2</v>
      </c>
      <c r="AR57" s="224">
        <f t="shared" si="54"/>
        <v>3.8772348789571191E-2</v>
      </c>
      <c r="AS57" s="224">
        <f t="shared" si="54"/>
        <v>3.8560883105799588E-2</v>
      </c>
      <c r="AT57" s="224">
        <f t="shared" si="55"/>
        <v>3.200692210559547E-2</v>
      </c>
      <c r="AU57" s="224">
        <f t="shared" si="55"/>
        <v>2.8993168507265712E-2</v>
      </c>
      <c r="AV57" s="224">
        <f t="shared" si="56"/>
        <v>2.9821158599373537E-2</v>
      </c>
      <c r="AW57" s="224">
        <f t="shared" si="56"/>
        <v>3.1243424875695942E-2</v>
      </c>
      <c r="AX57" s="224">
        <f t="shared" si="51"/>
        <v>3.1012748340959059E-2</v>
      </c>
      <c r="AY57" s="224">
        <f t="shared" si="51"/>
        <v>3.0537285208966498E-2</v>
      </c>
      <c r="AZ57" s="450">
        <f t="shared" si="52"/>
        <v>3.007307160805715E-2</v>
      </c>
      <c r="BA57" s="224">
        <f t="shared" si="52"/>
        <v>3.4673295417320706E-2</v>
      </c>
      <c r="BB57" s="224">
        <f t="shared" si="52"/>
        <v>3.4816267568806875E-2</v>
      </c>
      <c r="BC57" s="224" t="e">
        <f t="shared" si="52"/>
        <v>#DIV/0!</v>
      </c>
      <c r="BD57" s="224" t="e">
        <f t="shared" si="52"/>
        <v>#DIV/0!</v>
      </c>
      <c r="BE57" s="450" t="e">
        <f t="shared" ref="BE57" si="62">+BE45/BE$10</f>
        <v>#DIV/0!</v>
      </c>
    </row>
    <row r="58" spans="1:57" s="219" customFormat="1" ht="15" customHeight="1">
      <c r="A58" s="436"/>
      <c r="V58" s="941"/>
      <c r="W58" s="944" t="s">
        <v>363</v>
      </c>
      <c r="X58" s="946"/>
      <c r="Y58" s="1434"/>
      <c r="Z58" s="1432" t="s">
        <v>930</v>
      </c>
      <c r="AA58" s="224">
        <f t="shared" si="49"/>
        <v>1.0980036666190353E-2</v>
      </c>
      <c r="AB58" s="224">
        <f t="shared" si="49"/>
        <v>1.3746441853557716E-2</v>
      </c>
      <c r="AC58" s="224">
        <f t="shared" si="49"/>
        <v>1.5384715177120277E-2</v>
      </c>
      <c r="AD58" s="224">
        <f t="shared" si="49"/>
        <v>1.6412931341384385E-2</v>
      </c>
      <c r="AE58" s="224">
        <f t="shared" si="49"/>
        <v>1.9128851704021049E-2</v>
      </c>
      <c r="AF58" s="224">
        <f t="shared" si="49"/>
        <v>1.99111856659893E-2</v>
      </c>
      <c r="AG58" s="224">
        <f t="shared" si="49"/>
        <v>1.7893708251765752E-2</v>
      </c>
      <c r="AH58" s="224">
        <f t="shared" si="49"/>
        <v>1.7221727760929017E-2</v>
      </c>
      <c r="AI58" s="224">
        <f t="shared" si="49"/>
        <v>1.6030417079249307E-2</v>
      </c>
      <c r="AJ58" s="224">
        <f t="shared" si="49"/>
        <v>1.4903339167786439E-2</v>
      </c>
      <c r="AK58" s="224">
        <f t="shared" si="49"/>
        <v>1.4158052524753448E-2</v>
      </c>
      <c r="AL58" s="224">
        <f t="shared" si="49"/>
        <v>1.3643758597846129E-2</v>
      </c>
      <c r="AM58" s="224">
        <f t="shared" si="49"/>
        <v>1.3384974693148137E-2</v>
      </c>
      <c r="AN58" s="224">
        <f t="shared" si="49"/>
        <v>1.330266829747807E-2</v>
      </c>
      <c r="AO58" s="224">
        <f t="shared" si="49"/>
        <v>1.2958982991764295E-2</v>
      </c>
      <c r="AP58" s="224">
        <f t="shared" si="49"/>
        <v>1.2333430821723144E-2</v>
      </c>
      <c r="AQ58" s="224">
        <f t="shared" si="49"/>
        <v>1.2592259470093929E-2</v>
      </c>
      <c r="AR58" s="224">
        <f t="shared" si="54"/>
        <v>1.3548229064655144E-2</v>
      </c>
      <c r="AS58" s="224">
        <f t="shared" si="54"/>
        <v>1.6212794105026965E-2</v>
      </c>
      <c r="AT58" s="224">
        <f t="shared" si="55"/>
        <v>1.8390241686766826E-2</v>
      </c>
      <c r="AU58" s="224">
        <f t="shared" si="55"/>
        <v>1.7122432665799991E-2</v>
      </c>
      <c r="AV58" s="224">
        <f t="shared" si="56"/>
        <v>1.7717437921104376E-2</v>
      </c>
      <c r="AW58" s="224">
        <f t="shared" si="56"/>
        <v>2.1563240466340665E-2</v>
      </c>
      <c r="AX58" s="224">
        <f t="shared" si="51"/>
        <v>1.9256187319900062E-2</v>
      </c>
      <c r="AY58" s="224">
        <f t="shared" si="51"/>
        <v>2.0763318304123504E-2</v>
      </c>
      <c r="AZ58" s="450">
        <f t="shared" si="52"/>
        <v>1.8597538095276055E-2</v>
      </c>
      <c r="BA58" s="224">
        <f t="shared" si="52"/>
        <v>1.7332273329750139E-2</v>
      </c>
      <c r="BB58" s="224">
        <f t="shared" si="52"/>
        <v>1.7589807392232409E-2</v>
      </c>
      <c r="BC58" s="224" t="e">
        <f t="shared" si="52"/>
        <v>#DIV/0!</v>
      </c>
      <c r="BD58" s="224" t="e">
        <f t="shared" si="52"/>
        <v>#DIV/0!</v>
      </c>
      <c r="BE58" s="450" t="e">
        <f t="shared" ref="BE58" si="63">+BE46/BE$10</f>
        <v>#DIV/0!</v>
      </c>
    </row>
    <row r="60" spans="1:57">
      <c r="B60" s="272"/>
      <c r="C60" s="272"/>
      <c r="D60" s="272"/>
      <c r="E60" s="272"/>
      <c r="F60" s="272"/>
      <c r="G60" s="272"/>
      <c r="H60" s="272"/>
      <c r="I60" s="272"/>
      <c r="J60" s="272"/>
      <c r="K60" s="272"/>
      <c r="L60" s="272"/>
      <c r="M60" s="272"/>
      <c r="N60" s="272"/>
      <c r="O60" s="272"/>
      <c r="P60" s="272"/>
      <c r="Q60" s="272"/>
      <c r="R60" s="272"/>
      <c r="S60" s="272"/>
      <c r="T60" s="272"/>
      <c r="U60" s="272"/>
      <c r="V60" s="272"/>
      <c r="W60" s="272" t="s">
        <v>1080</v>
      </c>
    </row>
  </sheetData>
  <mergeCells count="2">
    <mergeCell ref="V1:W1"/>
    <mergeCell ref="Y1:Z2"/>
  </mergeCells>
  <phoneticPr fontId="9"/>
  <pageMargins left="0.2" right="0.22" top="0.98425196850393704" bottom="0.98425196850393704" header="0.51181102362204722" footer="0.51181102362204722"/>
  <pageSetup paperSize="9" scale="33"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
    <pageSetUpPr fitToPage="1"/>
  </sheetPr>
  <dimension ref="A1:BH60"/>
  <sheetViews>
    <sheetView topLeftCell="B1" zoomScale="80" zoomScaleNormal="80" workbookViewId="0">
      <pane xSplit="22" topLeftCell="AV1" activePane="topRight" state="frozen"/>
      <selection activeCell="U1" sqref="U1"/>
      <selection pane="topRight" activeCell="BP1" sqref="BP1"/>
    </sheetView>
  </sheetViews>
  <sheetFormatPr defaultRowHeight="14.25"/>
  <cols>
    <col min="1" max="1" width="1.875" style="272" customWidth="1"/>
    <col min="2" max="20" width="8.625" style="272" hidden="1" customWidth="1"/>
    <col min="21" max="21" width="1.625" style="272" customWidth="1"/>
    <col min="22" max="22" width="1.5" style="104" customWidth="1"/>
    <col min="23" max="23" width="27.625" style="104" customWidth="1"/>
    <col min="24" max="24" width="1.625" style="104" customWidth="1"/>
    <col min="25" max="25" width="1.5" style="104" customWidth="1"/>
    <col min="26" max="26" width="27.75" style="104" customWidth="1"/>
    <col min="27" max="50" width="7.875" style="104" customWidth="1"/>
    <col min="51" max="52" width="7.875" style="272" customWidth="1"/>
    <col min="53" max="54" width="7.875" style="104" customWidth="1"/>
    <col min="55" max="56" width="8" style="272" hidden="1" customWidth="1"/>
    <col min="57" max="57" width="8" style="104" hidden="1" customWidth="1"/>
    <col min="58" max="16384" width="9" style="104"/>
  </cols>
  <sheetData>
    <row r="1" spans="1:60" ht="52.5" customHeight="1">
      <c r="A1" s="931"/>
      <c r="V1" s="1945" t="s">
        <v>371</v>
      </c>
      <c r="W1" s="1945"/>
      <c r="Y1" s="1945" t="s">
        <v>1391</v>
      </c>
      <c r="Z1" s="1945"/>
      <c r="AA1" s="1862"/>
    </row>
    <row r="2" spans="1:60" ht="14.25" customHeight="1">
      <c r="V2" s="1557"/>
      <c r="Y2" s="1945"/>
      <c r="Z2" s="1945"/>
    </row>
    <row r="3" spans="1:60">
      <c r="V3" s="104" t="s">
        <v>372</v>
      </c>
      <c r="Y3" s="104" t="s">
        <v>1386</v>
      </c>
    </row>
    <row r="4" spans="1:60" ht="14.25" customHeight="1">
      <c r="V4" s="932" t="s">
        <v>351</v>
      </c>
      <c r="W4" s="933"/>
      <c r="Y4" s="932"/>
      <c r="Z4" s="933"/>
      <c r="AA4" s="123">
        <v>1990</v>
      </c>
      <c r="AB4" s="123">
        <v>1991</v>
      </c>
      <c r="AC4" s="123">
        <v>1992</v>
      </c>
      <c r="AD4" s="123">
        <v>1993</v>
      </c>
      <c r="AE4" s="123">
        <v>1994</v>
      </c>
      <c r="AF4" s="123">
        <v>1995</v>
      </c>
      <c r="AG4" s="123">
        <v>1996</v>
      </c>
      <c r="AH4" s="123">
        <v>1997</v>
      </c>
      <c r="AI4" s="123">
        <v>1998</v>
      </c>
      <c r="AJ4" s="123">
        <v>1999</v>
      </c>
      <c r="AK4" s="123">
        <v>2000</v>
      </c>
      <c r="AL4" s="123">
        <v>2001</v>
      </c>
      <c r="AM4" s="123">
        <v>2002</v>
      </c>
      <c r="AN4" s="123">
        <v>2003</v>
      </c>
      <c r="AO4" s="123">
        <v>2004</v>
      </c>
      <c r="AP4" s="123">
        <v>2005</v>
      </c>
      <c r="AQ4" s="123">
        <f t="shared" ref="AQ4:AW4" si="0">AP4+1</f>
        <v>2006</v>
      </c>
      <c r="AR4" s="123">
        <f t="shared" si="0"/>
        <v>2007</v>
      </c>
      <c r="AS4" s="123">
        <f t="shared" si="0"/>
        <v>2008</v>
      </c>
      <c r="AT4" s="123">
        <f t="shared" si="0"/>
        <v>2009</v>
      </c>
      <c r="AU4" s="123">
        <f t="shared" si="0"/>
        <v>2010</v>
      </c>
      <c r="AV4" s="123">
        <f t="shared" si="0"/>
        <v>2011</v>
      </c>
      <c r="AW4" s="123">
        <f t="shared" si="0"/>
        <v>2012</v>
      </c>
      <c r="AX4" s="123">
        <f t="shared" ref="AX4:BE4" si="1">AW4+1</f>
        <v>2013</v>
      </c>
      <c r="AY4" s="123">
        <f t="shared" si="1"/>
        <v>2014</v>
      </c>
      <c r="AZ4" s="123">
        <f t="shared" si="1"/>
        <v>2015</v>
      </c>
      <c r="BA4" s="123">
        <f t="shared" si="1"/>
        <v>2016</v>
      </c>
      <c r="BB4" s="123">
        <f t="shared" si="1"/>
        <v>2017</v>
      </c>
      <c r="BC4" s="123">
        <f t="shared" si="1"/>
        <v>2018</v>
      </c>
      <c r="BD4" s="123">
        <f t="shared" si="1"/>
        <v>2019</v>
      </c>
      <c r="BE4" s="123">
        <f t="shared" si="1"/>
        <v>2020</v>
      </c>
    </row>
    <row r="5" spans="1:60" s="219" customFormat="1" ht="15" customHeight="1">
      <c r="A5" s="436"/>
      <c r="B5" s="436"/>
      <c r="C5" s="436"/>
      <c r="D5" s="436"/>
      <c r="E5" s="436"/>
      <c r="F5" s="436"/>
      <c r="G5" s="436"/>
      <c r="H5" s="436"/>
      <c r="I5" s="436"/>
      <c r="J5" s="436"/>
      <c r="K5" s="436"/>
      <c r="L5" s="436"/>
      <c r="M5" s="436"/>
      <c r="N5" s="436"/>
      <c r="O5" s="436"/>
      <c r="P5" s="436"/>
      <c r="Q5" s="436"/>
      <c r="R5" s="436"/>
      <c r="S5" s="436"/>
      <c r="T5" s="436"/>
      <c r="U5" s="436"/>
      <c r="V5" s="942" t="s">
        <v>176</v>
      </c>
      <c r="W5" s="947"/>
      <c r="Y5" s="934" t="s">
        <v>675</v>
      </c>
      <c r="Z5" s="935"/>
      <c r="AA5" s="227">
        <v>123611</v>
      </c>
      <c r="AB5" s="227">
        <v>124101</v>
      </c>
      <c r="AC5" s="227">
        <v>124567</v>
      </c>
      <c r="AD5" s="227">
        <v>124938</v>
      </c>
      <c r="AE5" s="227">
        <v>125265</v>
      </c>
      <c r="AF5" s="227">
        <v>125570</v>
      </c>
      <c r="AG5" s="227">
        <v>125859</v>
      </c>
      <c r="AH5" s="227">
        <v>126157</v>
      </c>
      <c r="AI5" s="227">
        <v>126472</v>
      </c>
      <c r="AJ5" s="227">
        <v>126667</v>
      </c>
      <c r="AK5" s="227">
        <v>126926</v>
      </c>
      <c r="AL5" s="227">
        <v>127316</v>
      </c>
      <c r="AM5" s="227">
        <v>127486</v>
      </c>
      <c r="AN5" s="227">
        <v>127694</v>
      </c>
      <c r="AO5" s="227">
        <v>127787</v>
      </c>
      <c r="AP5" s="227">
        <v>127768</v>
      </c>
      <c r="AQ5" s="227">
        <v>127901</v>
      </c>
      <c r="AR5" s="227">
        <v>128033</v>
      </c>
      <c r="AS5" s="227">
        <v>128084</v>
      </c>
      <c r="AT5" s="227">
        <v>128032</v>
      </c>
      <c r="AU5" s="227">
        <v>128057.35199999998</v>
      </c>
      <c r="AV5" s="227">
        <v>127834.23300000001</v>
      </c>
      <c r="AW5" s="227">
        <v>127592.65700000001</v>
      </c>
      <c r="AX5" s="227">
        <v>127413.88800000001</v>
      </c>
      <c r="AY5" s="227">
        <v>127237.15</v>
      </c>
      <c r="AZ5" s="227">
        <v>127094.745</v>
      </c>
      <c r="BA5" s="227">
        <v>126932.772</v>
      </c>
      <c r="BB5" s="227">
        <v>126706.20999999999</v>
      </c>
      <c r="BC5" s="227">
        <v>0</v>
      </c>
      <c r="BD5" s="227">
        <v>0</v>
      </c>
      <c r="BE5" s="227">
        <v>0</v>
      </c>
    </row>
    <row r="6" spans="1:60" ht="43.5" customHeight="1">
      <c r="V6" s="1946" t="s">
        <v>373</v>
      </c>
      <c r="W6" s="1946"/>
      <c r="Y6" s="1946" t="s">
        <v>1387</v>
      </c>
      <c r="Z6" s="1946"/>
      <c r="AY6" s="104"/>
      <c r="AZ6" s="104"/>
      <c r="BC6" s="104"/>
      <c r="BD6" s="104"/>
    </row>
    <row r="7" spans="1:60" ht="14.25" customHeight="1">
      <c r="V7" s="1947"/>
      <c r="W7" s="1947"/>
      <c r="Y7" s="1948"/>
      <c r="Z7" s="1948"/>
      <c r="AY7" s="104"/>
      <c r="AZ7" s="104"/>
      <c r="BC7" s="104"/>
      <c r="BD7" s="104"/>
      <c r="BH7" s="104" t="s">
        <v>21</v>
      </c>
    </row>
    <row r="8" spans="1:60" ht="18.75">
      <c r="V8" s="104" t="s">
        <v>1388</v>
      </c>
      <c r="Y8" s="1427" t="s">
        <v>1389</v>
      </c>
      <c r="Z8" s="1427"/>
      <c r="AY8" s="104"/>
      <c r="AZ8" s="104"/>
      <c r="BC8" s="104"/>
      <c r="BD8" s="104"/>
    </row>
    <row r="9" spans="1:60">
      <c r="V9" s="932" t="s">
        <v>351</v>
      </c>
      <c r="W9" s="933"/>
      <c r="Y9" s="932" t="s">
        <v>941</v>
      </c>
      <c r="Z9" s="933"/>
      <c r="AA9" s="123">
        <v>1990</v>
      </c>
      <c r="AB9" s="123">
        <v>1991</v>
      </c>
      <c r="AC9" s="123">
        <v>1992</v>
      </c>
      <c r="AD9" s="123">
        <v>1993</v>
      </c>
      <c r="AE9" s="123">
        <v>1994</v>
      </c>
      <c r="AF9" s="123">
        <v>1995</v>
      </c>
      <c r="AG9" s="123">
        <v>1996</v>
      </c>
      <c r="AH9" s="123">
        <v>1997</v>
      </c>
      <c r="AI9" s="123">
        <v>1998</v>
      </c>
      <c r="AJ9" s="123">
        <v>1999</v>
      </c>
      <c r="AK9" s="123">
        <v>2000</v>
      </c>
      <c r="AL9" s="123">
        <v>2001</v>
      </c>
      <c r="AM9" s="123">
        <v>2002</v>
      </c>
      <c r="AN9" s="123">
        <v>2003</v>
      </c>
      <c r="AO9" s="123">
        <v>2004</v>
      </c>
      <c r="AP9" s="123">
        <v>2005</v>
      </c>
      <c r="AQ9" s="123">
        <f t="shared" ref="AQ9:AW9" si="2">AP9+1</f>
        <v>2006</v>
      </c>
      <c r="AR9" s="123">
        <f t="shared" si="2"/>
        <v>2007</v>
      </c>
      <c r="AS9" s="123">
        <f t="shared" si="2"/>
        <v>2008</v>
      </c>
      <c r="AT9" s="123">
        <f t="shared" si="2"/>
        <v>2009</v>
      </c>
      <c r="AU9" s="123">
        <f t="shared" si="2"/>
        <v>2010</v>
      </c>
      <c r="AV9" s="123">
        <f t="shared" si="2"/>
        <v>2011</v>
      </c>
      <c r="AW9" s="123">
        <f t="shared" si="2"/>
        <v>2012</v>
      </c>
      <c r="AX9" s="123">
        <f t="shared" ref="AX9:BE9" si="3">AW9+1</f>
        <v>2013</v>
      </c>
      <c r="AY9" s="123">
        <f t="shared" si="3"/>
        <v>2014</v>
      </c>
      <c r="AZ9" s="123">
        <f t="shared" si="3"/>
        <v>2015</v>
      </c>
      <c r="BA9" s="123">
        <f t="shared" si="3"/>
        <v>2016</v>
      </c>
      <c r="BB9" s="123">
        <f t="shared" si="3"/>
        <v>2017</v>
      </c>
      <c r="BC9" s="123">
        <f t="shared" si="3"/>
        <v>2018</v>
      </c>
      <c r="BD9" s="123">
        <f t="shared" si="3"/>
        <v>2019</v>
      </c>
      <c r="BE9" s="123">
        <f t="shared" si="3"/>
        <v>2020</v>
      </c>
    </row>
    <row r="10" spans="1:60" s="219" customFormat="1" ht="15" customHeight="1">
      <c r="A10" s="436"/>
      <c r="B10" s="436"/>
      <c r="C10" s="436"/>
      <c r="D10" s="436"/>
      <c r="E10" s="436"/>
      <c r="F10" s="436"/>
      <c r="G10" s="436"/>
      <c r="H10" s="436"/>
      <c r="I10" s="436"/>
      <c r="J10" s="436"/>
      <c r="K10" s="436"/>
      <c r="L10" s="436"/>
      <c r="M10" s="436"/>
      <c r="N10" s="436"/>
      <c r="O10" s="436"/>
      <c r="P10" s="436"/>
      <c r="Q10" s="436"/>
      <c r="R10" s="436"/>
      <c r="S10" s="436"/>
      <c r="T10" s="436"/>
      <c r="U10" s="436"/>
      <c r="V10" s="936" t="s">
        <v>354</v>
      </c>
      <c r="W10" s="1375"/>
      <c r="Y10" s="1428" t="s">
        <v>5</v>
      </c>
      <c r="Z10" s="1863"/>
      <c r="AA10" s="220">
        <f t="shared" ref="AA10:AQ10" si="4">SUM(AA11:AA20)</f>
        <v>1544.6348839094892</v>
      </c>
      <c r="AB10" s="220">
        <f t="shared" si="4"/>
        <v>1557.3501924967029</v>
      </c>
      <c r="AC10" s="220">
        <f t="shared" si="4"/>
        <v>1674.4040924686699</v>
      </c>
      <c r="AD10" s="220">
        <f t="shared" si="4"/>
        <v>1700.2501637619653</v>
      </c>
      <c r="AE10" s="220">
        <f t="shared" si="4"/>
        <v>1838.8530249154578</v>
      </c>
      <c r="AF10" s="220">
        <f t="shared" si="4"/>
        <v>1861.5641283023624</v>
      </c>
      <c r="AG10" s="220">
        <f t="shared" si="4"/>
        <v>1922.4101648577569</v>
      </c>
      <c r="AH10" s="220">
        <f t="shared" si="4"/>
        <v>1828.9718928520861</v>
      </c>
      <c r="AI10" s="220">
        <f t="shared" si="4"/>
        <v>1839.5376713321473</v>
      </c>
      <c r="AJ10" s="220">
        <f t="shared" si="4"/>
        <v>1923.4125252018084</v>
      </c>
      <c r="AK10" s="220">
        <f t="shared" si="4"/>
        <v>1961.8230561776004</v>
      </c>
      <c r="AL10" s="220">
        <f t="shared" si="4"/>
        <v>1927.3619926045526</v>
      </c>
      <c r="AM10" s="220">
        <f t="shared" si="4"/>
        <v>2022.6964502660935</v>
      </c>
      <c r="AN10" s="220">
        <f t="shared" si="4"/>
        <v>2050.0537611955565</v>
      </c>
      <c r="AO10" s="220">
        <f t="shared" si="4"/>
        <v>2018.6233150394692</v>
      </c>
      <c r="AP10" s="220">
        <f t="shared" si="4"/>
        <v>2045.7908093126271</v>
      </c>
      <c r="AQ10" s="220">
        <f t="shared" si="4"/>
        <v>1953.1788046473077</v>
      </c>
      <c r="AR10" s="220">
        <f t="shared" ref="AR10:AW10" si="5">SUM(AR11:AR20)</f>
        <v>2026.8540354048791</v>
      </c>
      <c r="AS10" s="220">
        <f t="shared" si="5"/>
        <v>1994.6162972694115</v>
      </c>
      <c r="AT10" s="220">
        <f t="shared" si="5"/>
        <v>1903.0456298189549</v>
      </c>
      <c r="AU10" s="220">
        <f t="shared" si="5"/>
        <v>2030.7862258518601</v>
      </c>
      <c r="AV10" s="220">
        <f t="shared" si="5"/>
        <v>2143.3423009798225</v>
      </c>
      <c r="AW10" s="220">
        <f t="shared" si="5"/>
        <v>2321.0454655148878</v>
      </c>
      <c r="AX10" s="220">
        <f t="shared" ref="AX10:BE10" si="6">SUM(AX11:AX20)</f>
        <v>2262.9459758011972</v>
      </c>
      <c r="AY10" s="220">
        <f t="shared" si="6"/>
        <v>2117.3924179119235</v>
      </c>
      <c r="AZ10" s="220">
        <f t="shared" si="6"/>
        <v>2058.6421830446448</v>
      </c>
      <c r="BA10" s="220">
        <f t="shared" si="6"/>
        <v>2027.9959218818769</v>
      </c>
      <c r="BB10" s="220">
        <f t="shared" si="6"/>
        <v>2051.0497268557483</v>
      </c>
      <c r="BC10" s="220">
        <f t="shared" si="6"/>
        <v>0</v>
      </c>
      <c r="BD10" s="220">
        <f t="shared" si="6"/>
        <v>0</v>
      </c>
      <c r="BE10" s="220">
        <f t="shared" si="6"/>
        <v>0</v>
      </c>
    </row>
    <row r="11" spans="1:60" s="219" customFormat="1" ht="15" customHeight="1">
      <c r="A11" s="436"/>
      <c r="B11" s="436"/>
      <c r="C11" s="436"/>
      <c r="D11" s="436"/>
      <c r="E11" s="436"/>
      <c r="F11" s="436"/>
      <c r="G11" s="436"/>
      <c r="H11" s="436"/>
      <c r="I11" s="436"/>
      <c r="J11" s="436"/>
      <c r="K11" s="436"/>
      <c r="L11" s="436"/>
      <c r="M11" s="436"/>
      <c r="N11" s="436"/>
      <c r="O11" s="436"/>
      <c r="P11" s="436"/>
      <c r="Q11" s="436"/>
      <c r="R11" s="436"/>
      <c r="S11" s="436"/>
      <c r="T11" s="436"/>
      <c r="U11" s="436"/>
      <c r="V11" s="937"/>
      <c r="W11" s="1376" t="s">
        <v>355</v>
      </c>
      <c r="Y11" s="1430"/>
      <c r="Z11" s="1864" t="s">
        <v>922</v>
      </c>
      <c r="AA11" s="1799">
        <v>2.5094841602840035</v>
      </c>
      <c r="AB11" s="1799">
        <v>2.2192863354646981</v>
      </c>
      <c r="AC11" s="1799">
        <v>2.961854138992666</v>
      </c>
      <c r="AD11" s="1799">
        <v>2.4606126931457561</v>
      </c>
      <c r="AE11" s="1799">
        <v>1.7966329280478188</v>
      </c>
      <c r="AF11" s="1799">
        <v>1.4040763602188022</v>
      </c>
      <c r="AG11" s="1799">
        <v>2.0215125336654509</v>
      </c>
      <c r="AH11" s="1799">
        <v>1.6489152051259979</v>
      </c>
      <c r="AI11" s="1799">
        <v>1.0575174794409079</v>
      </c>
      <c r="AJ11" s="1799">
        <v>0</v>
      </c>
      <c r="AK11" s="1799">
        <v>0</v>
      </c>
      <c r="AL11" s="1799">
        <v>0</v>
      </c>
      <c r="AM11" s="1799">
        <v>0</v>
      </c>
      <c r="AN11" s="1799">
        <v>0</v>
      </c>
      <c r="AO11" s="1799">
        <v>0</v>
      </c>
      <c r="AP11" s="1799">
        <v>0</v>
      </c>
      <c r="AQ11" s="1799">
        <v>0</v>
      </c>
      <c r="AR11" s="1799">
        <v>0</v>
      </c>
      <c r="AS11" s="1799">
        <v>0</v>
      </c>
      <c r="AT11" s="1799">
        <v>0</v>
      </c>
      <c r="AU11" s="1799">
        <v>0</v>
      </c>
      <c r="AV11" s="1799">
        <v>0</v>
      </c>
      <c r="AW11" s="1799">
        <v>0</v>
      </c>
      <c r="AX11" s="1799">
        <v>0</v>
      </c>
      <c r="AY11" s="1799">
        <v>0</v>
      </c>
      <c r="AZ11" s="1800">
        <v>0</v>
      </c>
      <c r="BA11" s="1799">
        <v>0</v>
      </c>
      <c r="BB11" s="1799">
        <v>0</v>
      </c>
      <c r="BC11" s="221">
        <v>0</v>
      </c>
      <c r="BD11" s="225">
        <v>0</v>
      </c>
      <c r="BE11" s="221">
        <v>0</v>
      </c>
    </row>
    <row r="12" spans="1:60" s="219" customFormat="1" ht="15" customHeight="1">
      <c r="A12" s="436"/>
      <c r="B12" s="436"/>
      <c r="C12" s="436"/>
      <c r="D12" s="436"/>
      <c r="E12" s="436"/>
      <c r="F12" s="436"/>
      <c r="G12" s="436"/>
      <c r="H12" s="436"/>
      <c r="I12" s="436"/>
      <c r="J12" s="436"/>
      <c r="K12" s="436"/>
      <c r="L12" s="436"/>
      <c r="M12" s="436"/>
      <c r="N12" s="436"/>
      <c r="O12" s="436"/>
      <c r="P12" s="436"/>
      <c r="Q12" s="436"/>
      <c r="R12" s="436"/>
      <c r="S12" s="436"/>
      <c r="T12" s="436"/>
      <c r="U12" s="436"/>
      <c r="V12" s="937"/>
      <c r="W12" s="1377" t="s">
        <v>356</v>
      </c>
      <c r="Y12" s="1430"/>
      <c r="Z12" s="1865" t="s">
        <v>923</v>
      </c>
      <c r="AA12" s="221">
        <v>213.90546890194696</v>
      </c>
      <c r="AB12" s="221">
        <v>211.4550009650176</v>
      </c>
      <c r="AC12" s="221">
        <v>225.4565849547505</v>
      </c>
      <c r="AD12" s="221">
        <v>237.2020661806576</v>
      </c>
      <c r="AE12" s="221">
        <v>230.66222307171611</v>
      </c>
      <c r="AF12" s="221">
        <v>245.14782844456656</v>
      </c>
      <c r="AG12" s="221">
        <v>258.46135332829078</v>
      </c>
      <c r="AH12" s="221">
        <v>240.06679924095889</v>
      </c>
      <c r="AI12" s="221">
        <v>236.73283509686723</v>
      </c>
      <c r="AJ12" s="221">
        <v>246.71363075560404</v>
      </c>
      <c r="AK12" s="221">
        <v>270.84265536795419</v>
      </c>
      <c r="AL12" s="221">
        <v>248.54989743783548</v>
      </c>
      <c r="AM12" s="221">
        <v>264.24241958057996</v>
      </c>
      <c r="AN12" s="221">
        <v>230.6546567362779</v>
      </c>
      <c r="AO12" s="221">
        <v>245.95044843496601</v>
      </c>
      <c r="AP12" s="221">
        <v>260.39971589075589</v>
      </c>
      <c r="AQ12" s="221">
        <v>230.99876535670089</v>
      </c>
      <c r="AR12" s="221">
        <v>221.70930956999027</v>
      </c>
      <c r="AS12" s="221">
        <v>203.52272396245164</v>
      </c>
      <c r="AT12" s="221">
        <v>203.84966453437636</v>
      </c>
      <c r="AU12" s="221">
        <v>218.02397235294737</v>
      </c>
      <c r="AV12" s="221">
        <v>214.52587293556408</v>
      </c>
      <c r="AW12" s="221">
        <v>209.72500283531394</v>
      </c>
      <c r="AX12" s="221">
        <v>198.47648484306418</v>
      </c>
      <c r="AY12" s="221">
        <v>186.82840593917157</v>
      </c>
      <c r="AZ12" s="225">
        <v>175.50395980580154</v>
      </c>
      <c r="BA12" s="221">
        <v>180.04086420619331</v>
      </c>
      <c r="BB12" s="221">
        <v>193.85691349440378</v>
      </c>
      <c r="BC12" s="221">
        <v>0</v>
      </c>
      <c r="BD12" s="225">
        <v>0</v>
      </c>
      <c r="BE12" s="221">
        <v>0</v>
      </c>
    </row>
    <row r="13" spans="1:60" s="219" customFormat="1" ht="15" customHeight="1">
      <c r="A13" s="436"/>
      <c r="B13" s="436"/>
      <c r="C13" s="436"/>
      <c r="D13" s="436"/>
      <c r="E13" s="436"/>
      <c r="F13" s="436"/>
      <c r="G13" s="436"/>
      <c r="H13" s="436"/>
      <c r="I13" s="436"/>
      <c r="J13" s="436"/>
      <c r="K13" s="436"/>
      <c r="L13" s="436"/>
      <c r="M13" s="436"/>
      <c r="N13" s="436"/>
      <c r="O13" s="436"/>
      <c r="P13" s="436"/>
      <c r="Q13" s="436"/>
      <c r="R13" s="436"/>
      <c r="S13" s="436"/>
      <c r="T13" s="436"/>
      <c r="U13" s="436"/>
      <c r="V13" s="937"/>
      <c r="W13" s="1377" t="s">
        <v>4</v>
      </c>
      <c r="Y13" s="1430"/>
      <c r="Z13" s="1865" t="s">
        <v>4</v>
      </c>
      <c r="AA13" s="221">
        <v>106.37036993466666</v>
      </c>
      <c r="AB13" s="221">
        <v>109.30570706871087</v>
      </c>
      <c r="AC13" s="221">
        <v>110.60489173748417</v>
      </c>
      <c r="AD13" s="221">
        <v>116.8857781200735</v>
      </c>
      <c r="AE13" s="221">
        <v>119.60632862087226</v>
      </c>
      <c r="AF13" s="221">
        <v>121.92002304213867</v>
      </c>
      <c r="AG13" s="221">
        <v>124.07519541367461</v>
      </c>
      <c r="AH13" s="221">
        <v>119.61332689136566</v>
      </c>
      <c r="AI13" s="221">
        <v>123.94840283298296</v>
      </c>
      <c r="AJ13" s="221">
        <v>124.46348376832921</v>
      </c>
      <c r="AK13" s="221">
        <v>124.92935300550182</v>
      </c>
      <c r="AL13" s="221">
        <v>119.90509207802231</v>
      </c>
      <c r="AM13" s="221">
        <v>120.35777945448145</v>
      </c>
      <c r="AN13" s="221">
        <v>126.26858112909314</v>
      </c>
      <c r="AO13" s="221">
        <v>116.24626011963173</v>
      </c>
      <c r="AP13" s="221">
        <v>112.93544526455614</v>
      </c>
      <c r="AQ13" s="221">
        <v>112.32779281729565</v>
      </c>
      <c r="AR13" s="221">
        <v>114.16883728616278</v>
      </c>
      <c r="AS13" s="221">
        <v>107.55242751323536</v>
      </c>
      <c r="AT13" s="221">
        <v>105.08940197928956</v>
      </c>
      <c r="AU13" s="221">
        <v>110.83354043396102</v>
      </c>
      <c r="AV13" s="221">
        <v>101.9164892093209</v>
      </c>
      <c r="AW13" s="221">
        <v>108.00184372896963</v>
      </c>
      <c r="AX13" s="221">
        <v>105.66157046104871</v>
      </c>
      <c r="AY13" s="1799">
        <v>99.316716538921398</v>
      </c>
      <c r="AZ13" s="1800">
        <v>97.40282743934344</v>
      </c>
      <c r="BA13" s="1799">
        <v>92.390126109999429</v>
      </c>
      <c r="BB13" s="1799">
        <v>98.807034376393361</v>
      </c>
      <c r="BC13" s="221">
        <v>0</v>
      </c>
      <c r="BD13" s="225">
        <v>0</v>
      </c>
      <c r="BE13" s="221">
        <v>0</v>
      </c>
    </row>
    <row r="14" spans="1:60" s="219" customFormat="1" ht="15" customHeight="1">
      <c r="A14" s="436"/>
      <c r="B14" s="436"/>
      <c r="C14" s="436"/>
      <c r="D14" s="436"/>
      <c r="E14" s="436"/>
      <c r="F14" s="436"/>
      <c r="G14" s="436"/>
      <c r="H14" s="436"/>
      <c r="I14" s="436"/>
      <c r="J14" s="436"/>
      <c r="K14" s="436"/>
      <c r="L14" s="436"/>
      <c r="M14" s="436"/>
      <c r="N14" s="436"/>
      <c r="O14" s="436"/>
      <c r="P14" s="436"/>
      <c r="Q14" s="436"/>
      <c r="R14" s="436"/>
      <c r="S14" s="436"/>
      <c r="T14" s="436"/>
      <c r="U14" s="436"/>
      <c r="V14" s="937"/>
      <c r="W14" s="1378" t="s">
        <v>357</v>
      </c>
      <c r="Y14" s="1430"/>
      <c r="Z14" s="1866" t="s">
        <v>924</v>
      </c>
      <c r="AA14" s="221">
        <v>147.78094949102078</v>
      </c>
      <c r="AB14" s="221">
        <v>154.86734289713604</v>
      </c>
      <c r="AC14" s="221">
        <v>160.45127565920251</v>
      </c>
      <c r="AD14" s="221">
        <v>168.85814255947261</v>
      </c>
      <c r="AE14" s="221">
        <v>157.52179755609498</v>
      </c>
      <c r="AF14" s="221">
        <v>168.89549857420857</v>
      </c>
      <c r="AG14" s="221">
        <v>170.66935160567974</v>
      </c>
      <c r="AH14" s="221">
        <v>167.61667805016432</v>
      </c>
      <c r="AI14" s="221">
        <v>166.24581241811379</v>
      </c>
      <c r="AJ14" s="221">
        <v>170.31226110943575</v>
      </c>
      <c r="AK14" s="221">
        <v>173.27012646307304</v>
      </c>
      <c r="AL14" s="221">
        <v>169.99371872857063</v>
      </c>
      <c r="AM14" s="221">
        <v>174.95060019024208</v>
      </c>
      <c r="AN14" s="221">
        <v>174.9330916059306</v>
      </c>
      <c r="AO14" s="221">
        <v>169.98895848506891</v>
      </c>
      <c r="AP14" s="221">
        <v>177.62813599330488</v>
      </c>
      <c r="AQ14" s="221">
        <v>173.6597848520795</v>
      </c>
      <c r="AR14" s="221">
        <v>174.95813774733119</v>
      </c>
      <c r="AS14" s="221">
        <v>170.67223705090399</v>
      </c>
      <c r="AT14" s="221">
        <v>170.24502184549954</v>
      </c>
      <c r="AU14" s="221">
        <v>172.61265592525723</v>
      </c>
      <c r="AV14" s="221">
        <v>172.79222784710976</v>
      </c>
      <c r="AW14" s="221">
        <v>173.10420664859109</v>
      </c>
      <c r="AX14" s="221">
        <v>169.27402828423971</v>
      </c>
      <c r="AY14" s="221">
        <v>169.80469457995031</v>
      </c>
      <c r="AZ14" s="225">
        <v>162.93575263796376</v>
      </c>
      <c r="BA14" s="221">
        <v>166.50465938208447</v>
      </c>
      <c r="BB14" s="221">
        <v>175.08421919741903</v>
      </c>
      <c r="BC14" s="221">
        <v>0</v>
      </c>
      <c r="BD14" s="225">
        <v>0</v>
      </c>
      <c r="BE14" s="221">
        <v>0</v>
      </c>
    </row>
    <row r="15" spans="1:60" s="219" customFormat="1" ht="15" customHeight="1">
      <c r="A15" s="436"/>
      <c r="B15" s="436"/>
      <c r="C15" s="436"/>
      <c r="D15" s="436"/>
      <c r="E15" s="436"/>
      <c r="F15" s="436"/>
      <c r="G15" s="436"/>
      <c r="H15" s="436"/>
      <c r="I15" s="436"/>
      <c r="J15" s="436"/>
      <c r="K15" s="436"/>
      <c r="L15" s="436"/>
      <c r="M15" s="436"/>
      <c r="N15" s="436"/>
      <c r="O15" s="436"/>
      <c r="P15" s="436"/>
      <c r="Q15" s="436"/>
      <c r="R15" s="436"/>
      <c r="S15" s="436"/>
      <c r="T15" s="436"/>
      <c r="U15" s="436"/>
      <c r="V15" s="937"/>
      <c r="W15" s="1377" t="s">
        <v>358</v>
      </c>
      <c r="Y15" s="1430"/>
      <c r="Z15" s="1865" t="s">
        <v>925</v>
      </c>
      <c r="AA15" s="221">
        <v>585.62526674305582</v>
      </c>
      <c r="AB15" s="221">
        <v>589.00156157775507</v>
      </c>
      <c r="AC15" s="221">
        <v>618.43232767880238</v>
      </c>
      <c r="AD15" s="221">
        <v>584.80777284563214</v>
      </c>
      <c r="AE15" s="221">
        <v>673.69266419768996</v>
      </c>
      <c r="AF15" s="221">
        <v>658.892933119291</v>
      </c>
      <c r="AG15" s="221">
        <v>659.94933307878046</v>
      </c>
      <c r="AH15" s="221">
        <v>644.66800616581872</v>
      </c>
      <c r="AI15" s="221">
        <v>622.1809247035402</v>
      </c>
      <c r="AJ15" s="221">
        <v>663.23914528930879</v>
      </c>
      <c r="AK15" s="221">
        <v>656.168287791534</v>
      </c>
      <c r="AL15" s="221">
        <v>658.23205715448944</v>
      </c>
      <c r="AM15" s="221">
        <v>720.38873229766398</v>
      </c>
      <c r="AN15" s="221">
        <v>765.12342385547481</v>
      </c>
      <c r="AO15" s="221">
        <v>751.2679443089595</v>
      </c>
      <c r="AP15" s="221">
        <v>782.64419318332943</v>
      </c>
      <c r="AQ15" s="221">
        <v>748.48952883053948</v>
      </c>
      <c r="AR15" s="221">
        <v>838.20016883735013</v>
      </c>
      <c r="AS15" s="221">
        <v>829.36338661930131</v>
      </c>
      <c r="AT15" s="221">
        <v>784.57072797384728</v>
      </c>
      <c r="AU15" s="221">
        <v>894.62458590320603</v>
      </c>
      <c r="AV15" s="221">
        <v>1026.3857003063906</v>
      </c>
      <c r="AW15" s="221">
        <v>1169.0696768674075</v>
      </c>
      <c r="AX15" s="221">
        <v>1157.1275253859135</v>
      </c>
      <c r="AY15" s="221">
        <v>1066.0896901996487</v>
      </c>
      <c r="AZ15" s="225">
        <v>1033.9371997329213</v>
      </c>
      <c r="BA15" s="221">
        <v>1014.9650071291788</v>
      </c>
      <c r="BB15" s="221">
        <v>996.85207212066803</v>
      </c>
      <c r="BC15" s="221">
        <v>0</v>
      </c>
      <c r="BD15" s="225">
        <v>0</v>
      </c>
      <c r="BE15" s="221">
        <v>0</v>
      </c>
    </row>
    <row r="16" spans="1:60" s="219" customFormat="1" ht="15" customHeight="1">
      <c r="A16" s="436"/>
      <c r="B16" s="436"/>
      <c r="C16" s="436"/>
      <c r="D16" s="436"/>
      <c r="E16" s="436"/>
      <c r="F16" s="436"/>
      <c r="G16" s="436"/>
      <c r="H16" s="436"/>
      <c r="I16" s="436"/>
      <c r="J16" s="436"/>
      <c r="K16" s="436"/>
      <c r="L16" s="436"/>
      <c r="M16" s="436"/>
      <c r="N16" s="436"/>
      <c r="O16" s="436"/>
      <c r="P16" s="436"/>
      <c r="Q16" s="436"/>
      <c r="R16" s="436"/>
      <c r="S16" s="436"/>
      <c r="T16" s="436"/>
      <c r="U16" s="436"/>
      <c r="V16" s="937"/>
      <c r="W16" s="1377" t="s">
        <v>359</v>
      </c>
      <c r="Y16" s="1430"/>
      <c r="Z16" s="1865" t="s">
        <v>926</v>
      </c>
      <c r="AA16" s="1803">
        <v>0.87673902570916884</v>
      </c>
      <c r="AB16" s="1803">
        <v>0.78460668670234657</v>
      </c>
      <c r="AC16" s="1803">
        <v>0.80418915642853472</v>
      </c>
      <c r="AD16" s="1803">
        <v>0.76525669942824748</v>
      </c>
      <c r="AE16" s="1803">
        <v>0.71970907602182754</v>
      </c>
      <c r="AF16" s="1803">
        <v>0.68867717617694224</v>
      </c>
      <c r="AG16" s="1803">
        <v>0.65739492529708043</v>
      </c>
      <c r="AH16" s="1803">
        <v>0.60378932477769864</v>
      </c>
      <c r="AI16" s="1803">
        <v>0.58755871431247664</v>
      </c>
      <c r="AJ16" s="1803">
        <v>0.60075608083756149</v>
      </c>
      <c r="AK16" s="1803">
        <v>0.58393604570287139</v>
      </c>
      <c r="AL16" s="1803">
        <v>0.54791221873840545</v>
      </c>
      <c r="AM16" s="1803">
        <v>0.57358962885106701</v>
      </c>
      <c r="AN16" s="1803">
        <v>0.58424557553538725</v>
      </c>
      <c r="AO16" s="1803">
        <v>0.56413889045836452</v>
      </c>
      <c r="AP16" s="1803">
        <v>0.60348141394624188</v>
      </c>
      <c r="AQ16" s="1803">
        <v>0.57061679976900859</v>
      </c>
      <c r="AR16" s="1803">
        <v>0.61223182178830471</v>
      </c>
      <c r="AS16" s="1803">
        <v>0.58753233920225834</v>
      </c>
      <c r="AT16" s="1803">
        <v>0.55294604729686581</v>
      </c>
      <c r="AU16" s="1803">
        <v>0.55116993163776928</v>
      </c>
      <c r="AV16" s="1803">
        <v>0.57043860496235743</v>
      </c>
      <c r="AW16" s="1803">
        <v>0.57103078606207036</v>
      </c>
      <c r="AX16" s="1803">
        <v>0.55790116364530029</v>
      </c>
      <c r="AY16" s="1803">
        <v>0.51730199501350271</v>
      </c>
      <c r="AZ16" s="1804">
        <v>0.49387544928864352</v>
      </c>
      <c r="BA16" s="1803">
        <v>0.49653000162988276</v>
      </c>
      <c r="BB16" s="1803">
        <v>0.49008609845302681</v>
      </c>
      <c r="BC16" s="221">
        <v>0</v>
      </c>
      <c r="BD16" s="225">
        <v>0</v>
      </c>
      <c r="BE16" s="221">
        <v>0</v>
      </c>
    </row>
    <row r="17" spans="1:57" s="219" customFormat="1" ht="15" customHeight="1">
      <c r="A17" s="436"/>
      <c r="B17" s="436"/>
      <c r="C17" s="436"/>
      <c r="D17" s="436"/>
      <c r="E17" s="436"/>
      <c r="F17" s="436"/>
      <c r="G17" s="436"/>
      <c r="H17" s="436"/>
      <c r="I17" s="436"/>
      <c r="J17" s="436"/>
      <c r="K17" s="436"/>
      <c r="L17" s="436"/>
      <c r="M17" s="436"/>
      <c r="N17" s="436"/>
      <c r="O17" s="436"/>
      <c r="P17" s="436"/>
      <c r="Q17" s="436"/>
      <c r="R17" s="436"/>
      <c r="S17" s="436"/>
      <c r="T17" s="436"/>
      <c r="U17" s="436"/>
      <c r="V17" s="937"/>
      <c r="W17" s="1377" t="s">
        <v>360</v>
      </c>
      <c r="Y17" s="1430"/>
      <c r="Z17" s="1865" t="s">
        <v>927</v>
      </c>
      <c r="AA17" s="221">
        <v>344.84443716911125</v>
      </c>
      <c r="AB17" s="221">
        <v>337.63919729990141</v>
      </c>
      <c r="AC17" s="221">
        <v>383.43838022891271</v>
      </c>
      <c r="AD17" s="221">
        <v>403.51481385431322</v>
      </c>
      <c r="AE17" s="221">
        <v>437.75824927976771</v>
      </c>
      <c r="AF17" s="221">
        <v>435.69383751640623</v>
      </c>
      <c r="AG17" s="221">
        <v>468.98583346997515</v>
      </c>
      <c r="AH17" s="221">
        <v>431.54165783107146</v>
      </c>
      <c r="AI17" s="221">
        <v>464.42114945623672</v>
      </c>
      <c r="AJ17" s="221">
        <v>494.67286466417511</v>
      </c>
      <c r="AK17" s="221">
        <v>518.02023998110826</v>
      </c>
      <c r="AL17" s="221">
        <v>517.04771886034268</v>
      </c>
      <c r="AM17" s="221">
        <v>535.01994281125167</v>
      </c>
      <c r="AN17" s="221">
        <v>552.48367453680999</v>
      </c>
      <c r="AO17" s="221">
        <v>546.44606688264105</v>
      </c>
      <c r="AP17" s="221">
        <v>540.51660176677728</v>
      </c>
      <c r="AQ17" s="221">
        <v>536.36088672129347</v>
      </c>
      <c r="AR17" s="221">
        <v>533.60394610864489</v>
      </c>
      <c r="AS17" s="221">
        <v>541.93487035374187</v>
      </c>
      <c r="AT17" s="221">
        <v>518.17489162039396</v>
      </c>
      <c r="AU17" s="221">
        <v>517.74322886175446</v>
      </c>
      <c r="AV17" s="221">
        <v>503.6828709575683</v>
      </c>
      <c r="AW17" s="221">
        <v>517.73923285960359</v>
      </c>
      <c r="AX17" s="221">
        <v>497.70186979272523</v>
      </c>
      <c r="AY17" s="221">
        <v>466.83869760881691</v>
      </c>
      <c r="AZ17" s="225">
        <v>467.69336354779682</v>
      </c>
      <c r="BA17" s="221">
        <v>448.30262154381899</v>
      </c>
      <c r="BB17" s="221">
        <v>457.30311180048062</v>
      </c>
      <c r="BC17" s="221">
        <v>0</v>
      </c>
      <c r="BD17" s="225">
        <v>0</v>
      </c>
      <c r="BE17" s="221">
        <v>0</v>
      </c>
    </row>
    <row r="18" spans="1:57" s="219" customFormat="1" ht="15" customHeight="1">
      <c r="A18" s="436"/>
      <c r="B18" s="436"/>
      <c r="C18" s="436"/>
      <c r="D18" s="436"/>
      <c r="E18" s="436"/>
      <c r="F18" s="436"/>
      <c r="G18" s="436"/>
      <c r="H18" s="436"/>
      <c r="I18" s="436"/>
      <c r="J18" s="436"/>
      <c r="K18" s="436"/>
      <c r="L18" s="436"/>
      <c r="M18" s="436"/>
      <c r="N18" s="436"/>
      <c r="O18" s="436"/>
      <c r="P18" s="436"/>
      <c r="Q18" s="436"/>
      <c r="R18" s="436"/>
      <c r="S18" s="436"/>
      <c r="T18" s="436"/>
      <c r="U18" s="436"/>
      <c r="V18" s="937"/>
      <c r="W18" s="1377" t="s">
        <v>361</v>
      </c>
      <c r="Y18" s="1430"/>
      <c r="Z18" s="1865" t="s">
        <v>928</v>
      </c>
      <c r="AA18" s="1799">
        <v>54.569993850823053</v>
      </c>
      <c r="AB18" s="1799">
        <v>59.459956813427901</v>
      </c>
      <c r="AC18" s="1799">
        <v>72.947488329360411</v>
      </c>
      <c r="AD18" s="1799">
        <v>84.598831641961539</v>
      </c>
      <c r="AE18" s="221">
        <v>100.37926308687702</v>
      </c>
      <c r="AF18" s="221">
        <v>103.91951565699634</v>
      </c>
      <c r="AG18" s="221">
        <v>112.61384628810178</v>
      </c>
      <c r="AH18" s="221">
        <v>99.875539330318801</v>
      </c>
      <c r="AI18" s="221">
        <v>101.51918215588539</v>
      </c>
      <c r="AJ18" s="221">
        <v>100.6551071939644</v>
      </c>
      <c r="AK18" s="1799">
        <v>93.121919346075998</v>
      </c>
      <c r="AL18" s="1799">
        <v>86.816213967913001</v>
      </c>
      <c r="AM18" s="1799">
        <v>77.79775072452027</v>
      </c>
      <c r="AN18" s="1799">
        <v>70.582609100274524</v>
      </c>
      <c r="AO18" s="1799">
        <v>64.907000174620393</v>
      </c>
      <c r="AP18" s="1799">
        <v>56.014325206884813</v>
      </c>
      <c r="AQ18" s="1799">
        <v>44.909679386218826</v>
      </c>
      <c r="AR18" s="1799">
        <v>37.555229675057589</v>
      </c>
      <c r="AS18" s="1799">
        <v>31.730650204486331</v>
      </c>
      <c r="AT18" s="1799">
        <v>24.654873507926272</v>
      </c>
      <c r="AU18" s="1799">
        <v>22.746144783956741</v>
      </c>
      <c r="AV18" s="1799">
        <v>21.577216267353862</v>
      </c>
      <c r="AW18" s="1799">
        <v>20.267800647844197</v>
      </c>
      <c r="AX18" s="1799">
        <v>20.390710209010667</v>
      </c>
      <c r="AY18" s="1799">
        <v>19.373402137478521</v>
      </c>
      <c r="AZ18" s="1800">
        <v>20.479834221745808</v>
      </c>
      <c r="BA18" s="1799">
        <v>19.82903217476483</v>
      </c>
      <c r="BB18" s="1799">
        <v>21.168824033509203</v>
      </c>
      <c r="BC18" s="221">
        <v>0</v>
      </c>
      <c r="BD18" s="225">
        <v>0</v>
      </c>
      <c r="BE18" s="221">
        <v>0</v>
      </c>
    </row>
    <row r="19" spans="1:57" s="219" customFormat="1" ht="15" customHeight="1">
      <c r="A19" s="436"/>
      <c r="B19" s="436"/>
      <c r="C19" s="436"/>
      <c r="D19" s="436"/>
      <c r="E19" s="436"/>
      <c r="F19" s="436"/>
      <c r="G19" s="436"/>
      <c r="H19" s="436"/>
      <c r="I19" s="436"/>
      <c r="J19" s="436"/>
      <c r="K19" s="436"/>
      <c r="L19" s="436"/>
      <c r="M19" s="436"/>
      <c r="N19" s="436"/>
      <c r="O19" s="436"/>
      <c r="P19" s="436"/>
      <c r="Q19" s="436"/>
      <c r="R19" s="436"/>
      <c r="S19" s="436"/>
      <c r="T19" s="436"/>
      <c r="U19" s="436"/>
      <c r="V19" s="937"/>
      <c r="W19" s="1378" t="s">
        <v>362</v>
      </c>
      <c r="Y19" s="1430"/>
      <c r="Z19" s="1866" t="s">
        <v>929</v>
      </c>
      <c r="AA19" s="1799">
        <v>71.192026971668525</v>
      </c>
      <c r="AB19" s="1799">
        <v>71.209508985804248</v>
      </c>
      <c r="AC19" s="1799">
        <v>73.546870530701028</v>
      </c>
      <c r="AD19" s="1799">
        <v>73.250799966278052</v>
      </c>
      <c r="AE19" s="1799">
        <v>81.541010279271632</v>
      </c>
      <c r="AF19" s="1799">
        <v>87.93578942458538</v>
      </c>
      <c r="AG19" s="1799">
        <v>90.577297584098247</v>
      </c>
      <c r="AH19" s="1799">
        <v>91.839124791394951</v>
      </c>
      <c r="AI19" s="1799">
        <v>93.355732370322343</v>
      </c>
      <c r="AJ19" s="1799">
        <v>94.090007117502381</v>
      </c>
      <c r="AK19" s="1799">
        <v>97.110944303015486</v>
      </c>
      <c r="AL19" s="221">
        <v>99.972920400880454</v>
      </c>
      <c r="AM19" s="221">
        <v>102.29189477977067</v>
      </c>
      <c r="AN19" s="221">
        <v>102.15229347897811</v>
      </c>
      <c r="AO19" s="1799">
        <v>97.093192536748219</v>
      </c>
      <c r="AP19" s="1799">
        <v>89.817291170698169</v>
      </c>
      <c r="AQ19" s="1799">
        <v>81.266815583804245</v>
      </c>
      <c r="AR19" s="1799">
        <v>78.58589160626785</v>
      </c>
      <c r="AS19" s="1799">
        <v>76.914165879928589</v>
      </c>
      <c r="AT19" s="1799">
        <v>60.910633237009158</v>
      </c>
      <c r="AU19" s="1799">
        <v>58.878927248357165</v>
      </c>
      <c r="AV19" s="1799">
        <v>63.916950690265487</v>
      </c>
      <c r="AW19" s="1799">
        <v>72.517409634889134</v>
      </c>
      <c r="AX19" s="1799">
        <v>70.18017405670858</v>
      </c>
      <c r="AY19" s="1799">
        <v>64.659416165079577</v>
      </c>
      <c r="AZ19" s="1800">
        <v>61.909693786068701</v>
      </c>
      <c r="BA19" s="1799">
        <v>70.317301704531971</v>
      </c>
      <c r="BB19" s="1799">
        <v>71.409896087137994</v>
      </c>
      <c r="BC19" s="221">
        <v>0</v>
      </c>
      <c r="BD19" s="225" t="s">
        <v>1427</v>
      </c>
      <c r="BE19" s="221">
        <v>0</v>
      </c>
    </row>
    <row r="20" spans="1:57" s="219" customFormat="1" ht="15" customHeight="1">
      <c r="A20" s="436"/>
      <c r="B20" s="436"/>
      <c r="C20" s="436"/>
      <c r="D20" s="436"/>
      <c r="E20" s="436"/>
      <c r="F20" s="436"/>
      <c r="G20" s="436"/>
      <c r="H20" s="436"/>
      <c r="I20" s="436"/>
      <c r="J20" s="436"/>
      <c r="K20" s="436"/>
      <c r="L20" s="436"/>
      <c r="M20" s="436"/>
      <c r="N20" s="436"/>
      <c r="O20" s="436"/>
      <c r="P20" s="436"/>
      <c r="Q20" s="436"/>
      <c r="R20" s="436"/>
      <c r="S20" s="436"/>
      <c r="T20" s="436"/>
      <c r="U20" s="436"/>
      <c r="V20" s="941"/>
      <c r="W20" s="944" t="s">
        <v>363</v>
      </c>
      <c r="Y20" s="1434"/>
      <c r="Z20" s="1432" t="s">
        <v>930</v>
      </c>
      <c r="AA20" s="1799">
        <v>16.960147661202868</v>
      </c>
      <c r="AB20" s="1799">
        <v>21.408023866782841</v>
      </c>
      <c r="AC20" s="1799">
        <v>25.760230054035048</v>
      </c>
      <c r="AD20" s="1799">
        <v>27.9060892010027</v>
      </c>
      <c r="AE20" s="1799">
        <v>35.175146819098316</v>
      </c>
      <c r="AF20" s="1799">
        <v>37.065948987773872</v>
      </c>
      <c r="AG20" s="1799">
        <v>34.399046630193602</v>
      </c>
      <c r="AH20" s="1799">
        <v>31.498056021089667</v>
      </c>
      <c r="AI20" s="1799">
        <v>29.488556104445358</v>
      </c>
      <c r="AJ20" s="1799">
        <v>28.665269222651123</v>
      </c>
      <c r="AK20" s="1799">
        <v>27.775593873634808</v>
      </c>
      <c r="AL20" s="1799">
        <v>26.296461757760213</v>
      </c>
      <c r="AM20" s="1799">
        <v>27.073740798732224</v>
      </c>
      <c r="AN20" s="1799">
        <v>27.271185177181799</v>
      </c>
      <c r="AO20" s="1799">
        <v>26.159305206375347</v>
      </c>
      <c r="AP20" s="1799">
        <v>25.231619422374287</v>
      </c>
      <c r="AQ20" s="1799">
        <v>24.594934299606802</v>
      </c>
      <c r="AR20" s="1799">
        <v>27.460282752285952</v>
      </c>
      <c r="AS20" s="1799">
        <v>32.338303346160238</v>
      </c>
      <c r="AT20" s="1799">
        <v>34.997469073315976</v>
      </c>
      <c r="AU20" s="1799">
        <v>34.772000410782589</v>
      </c>
      <c r="AV20" s="1799">
        <v>37.974534161287011</v>
      </c>
      <c r="AW20" s="1799">
        <v>50.049261506207152</v>
      </c>
      <c r="AX20" s="1799">
        <v>43.575711604841899</v>
      </c>
      <c r="AY20" s="1799">
        <v>43.964092747842955</v>
      </c>
      <c r="AZ20" s="1800">
        <v>38.285676423715039</v>
      </c>
      <c r="BA20" s="1799">
        <v>35.149779629675301</v>
      </c>
      <c r="BB20" s="1799">
        <v>36.077569647283504</v>
      </c>
      <c r="BC20" s="221">
        <v>0</v>
      </c>
      <c r="BD20" s="225">
        <v>0</v>
      </c>
      <c r="BE20" s="221">
        <v>0</v>
      </c>
    </row>
    <row r="21" spans="1:57" ht="14.25" customHeight="1">
      <c r="AY21" s="104"/>
      <c r="AZ21" s="104"/>
      <c r="BC21" s="104"/>
      <c r="BD21" s="104"/>
    </row>
    <row r="22" spans="1:57" ht="18.75" customHeight="1">
      <c r="V22" s="104" t="s">
        <v>364</v>
      </c>
      <c r="Y22" s="1427" t="s">
        <v>1075</v>
      </c>
      <c r="Z22" s="1427"/>
      <c r="AY22" s="104"/>
      <c r="AZ22" s="104"/>
      <c r="BC22" s="104"/>
      <c r="BD22" s="104"/>
    </row>
    <row r="23" spans="1:57" ht="14.25" customHeight="1">
      <c r="V23" s="932" t="s">
        <v>351</v>
      </c>
      <c r="W23" s="933"/>
      <c r="Y23" s="932" t="s">
        <v>1012</v>
      </c>
      <c r="Z23" s="933"/>
      <c r="AA23" s="123">
        <v>1990</v>
      </c>
      <c r="AB23" s="123">
        <v>1991</v>
      </c>
      <c r="AC23" s="123">
        <v>1992</v>
      </c>
      <c r="AD23" s="123">
        <v>1993</v>
      </c>
      <c r="AE23" s="123">
        <v>1994</v>
      </c>
      <c r="AF23" s="123">
        <v>1995</v>
      </c>
      <c r="AG23" s="123">
        <v>1996</v>
      </c>
      <c r="AH23" s="123">
        <v>1997</v>
      </c>
      <c r="AI23" s="123">
        <v>1998</v>
      </c>
      <c r="AJ23" s="123">
        <v>1999</v>
      </c>
      <c r="AK23" s="123">
        <v>2000</v>
      </c>
      <c r="AL23" s="123">
        <v>2001</v>
      </c>
      <c r="AM23" s="123">
        <v>2002</v>
      </c>
      <c r="AN23" s="123">
        <v>2003</v>
      </c>
      <c r="AO23" s="123">
        <v>2004</v>
      </c>
      <c r="AP23" s="123">
        <v>2005</v>
      </c>
      <c r="AQ23" s="123">
        <f t="shared" ref="AQ23:AW23" si="7">AP23+1</f>
        <v>2006</v>
      </c>
      <c r="AR23" s="123">
        <f t="shared" si="7"/>
        <v>2007</v>
      </c>
      <c r="AS23" s="123">
        <f t="shared" si="7"/>
        <v>2008</v>
      </c>
      <c r="AT23" s="123">
        <f t="shared" si="7"/>
        <v>2009</v>
      </c>
      <c r="AU23" s="123">
        <f t="shared" si="7"/>
        <v>2010</v>
      </c>
      <c r="AV23" s="123">
        <f t="shared" si="7"/>
        <v>2011</v>
      </c>
      <c r="AW23" s="123">
        <f t="shared" si="7"/>
        <v>2012</v>
      </c>
      <c r="AX23" s="123">
        <f t="shared" ref="AX23:BE23" si="8">AW23+1</f>
        <v>2013</v>
      </c>
      <c r="AY23" s="123">
        <f t="shared" si="8"/>
        <v>2014</v>
      </c>
      <c r="AZ23" s="123">
        <f t="shared" si="8"/>
        <v>2015</v>
      </c>
      <c r="BA23" s="123">
        <f t="shared" si="8"/>
        <v>2016</v>
      </c>
      <c r="BB23" s="123">
        <f t="shared" si="8"/>
        <v>2017</v>
      </c>
      <c r="BC23" s="123">
        <f t="shared" si="8"/>
        <v>2018</v>
      </c>
      <c r="BD23" s="123">
        <f t="shared" si="8"/>
        <v>2019</v>
      </c>
      <c r="BE23" s="123">
        <f t="shared" si="8"/>
        <v>2020</v>
      </c>
    </row>
    <row r="24" spans="1:57" s="219" customFormat="1" ht="15" customHeight="1">
      <c r="A24" s="436"/>
      <c r="B24" s="436"/>
      <c r="C24" s="436"/>
      <c r="D24" s="436"/>
      <c r="E24" s="436"/>
      <c r="F24" s="436"/>
      <c r="G24" s="436"/>
      <c r="H24" s="436"/>
      <c r="I24" s="436"/>
      <c r="J24" s="436"/>
      <c r="K24" s="436"/>
      <c r="L24" s="436"/>
      <c r="M24" s="436"/>
      <c r="N24" s="436"/>
      <c r="O24" s="436"/>
      <c r="P24" s="436"/>
      <c r="Q24" s="436"/>
      <c r="R24" s="436"/>
      <c r="S24" s="436"/>
      <c r="T24" s="436"/>
      <c r="U24" s="436"/>
      <c r="V24" s="936" t="s">
        <v>354</v>
      </c>
      <c r="W24" s="1371"/>
      <c r="Y24" s="1428" t="s">
        <v>5</v>
      </c>
      <c r="Z24" s="1863"/>
      <c r="AA24" s="1801">
        <f t="shared" ref="AA24:AQ24" si="9">SUM(AA25:AA34)</f>
        <v>1</v>
      </c>
      <c r="AB24" s="1801">
        <f t="shared" si="9"/>
        <v>1.0000000000000002</v>
      </c>
      <c r="AC24" s="1801">
        <f t="shared" si="9"/>
        <v>1</v>
      </c>
      <c r="AD24" s="1801">
        <f t="shared" si="9"/>
        <v>1.0000000000000002</v>
      </c>
      <c r="AE24" s="1801">
        <f t="shared" si="9"/>
        <v>0.99999999999999978</v>
      </c>
      <c r="AF24" s="1801">
        <f t="shared" si="9"/>
        <v>1</v>
      </c>
      <c r="AG24" s="1801">
        <f t="shared" si="9"/>
        <v>1</v>
      </c>
      <c r="AH24" s="1801">
        <f t="shared" si="9"/>
        <v>1.0000000000000002</v>
      </c>
      <c r="AI24" s="1801">
        <f t="shared" si="9"/>
        <v>1</v>
      </c>
      <c r="AJ24" s="1801">
        <f t="shared" si="9"/>
        <v>0.99999999999999978</v>
      </c>
      <c r="AK24" s="1801">
        <f t="shared" si="9"/>
        <v>1</v>
      </c>
      <c r="AL24" s="1801">
        <f t="shared" si="9"/>
        <v>1</v>
      </c>
      <c r="AM24" s="1801">
        <f t="shared" si="9"/>
        <v>0.99999999999999989</v>
      </c>
      <c r="AN24" s="1801">
        <f t="shared" si="9"/>
        <v>0.99999999999999978</v>
      </c>
      <c r="AO24" s="1801">
        <f t="shared" si="9"/>
        <v>1.0000000000000002</v>
      </c>
      <c r="AP24" s="1801">
        <f t="shared" si="9"/>
        <v>1.0000000000000002</v>
      </c>
      <c r="AQ24" s="1801">
        <f t="shared" si="9"/>
        <v>1.0000000000000002</v>
      </c>
      <c r="AR24" s="1801">
        <f t="shared" ref="AR24:AW24" si="10">SUM(AR25:AR34)</f>
        <v>0.99999999999999989</v>
      </c>
      <c r="AS24" s="1801">
        <f t="shared" si="10"/>
        <v>1.0000000000000002</v>
      </c>
      <c r="AT24" s="1801">
        <f t="shared" si="10"/>
        <v>1</v>
      </c>
      <c r="AU24" s="1801">
        <f t="shared" si="10"/>
        <v>1.0000000000000002</v>
      </c>
      <c r="AV24" s="1801">
        <f t="shared" si="10"/>
        <v>1</v>
      </c>
      <c r="AW24" s="1801">
        <f t="shared" si="10"/>
        <v>1.0000000000000002</v>
      </c>
      <c r="AX24" s="1801">
        <f t="shared" ref="AX24:BE24" si="11">SUM(AX25:AX34)</f>
        <v>1.0000000000000002</v>
      </c>
      <c r="AY24" s="1801">
        <f t="shared" si="11"/>
        <v>0.99999999999999989</v>
      </c>
      <c r="AZ24" s="1801">
        <f t="shared" si="11"/>
        <v>1</v>
      </c>
      <c r="BA24" s="1801">
        <f t="shared" si="11"/>
        <v>1</v>
      </c>
      <c r="BB24" s="1801">
        <f t="shared" si="11"/>
        <v>1.0000000000000002</v>
      </c>
      <c r="BC24" s="223" t="e">
        <f t="shared" si="11"/>
        <v>#DIV/0!</v>
      </c>
      <c r="BD24" s="223" t="e">
        <f t="shared" si="11"/>
        <v>#DIV/0!</v>
      </c>
      <c r="BE24" s="223" t="e">
        <f t="shared" si="11"/>
        <v>#DIV/0!</v>
      </c>
    </row>
    <row r="25" spans="1:57" s="219" customFormat="1" ht="15" customHeight="1">
      <c r="A25" s="436"/>
      <c r="B25" s="436"/>
      <c r="C25" s="436"/>
      <c r="D25" s="436"/>
      <c r="E25" s="436"/>
      <c r="F25" s="436"/>
      <c r="G25" s="436"/>
      <c r="H25" s="436"/>
      <c r="I25" s="436"/>
      <c r="J25" s="436"/>
      <c r="K25" s="436"/>
      <c r="L25" s="436"/>
      <c r="M25" s="436"/>
      <c r="N25" s="436"/>
      <c r="O25" s="436"/>
      <c r="P25" s="436"/>
      <c r="Q25" s="436"/>
      <c r="R25" s="436"/>
      <c r="S25" s="436"/>
      <c r="T25" s="436"/>
      <c r="U25" s="436"/>
      <c r="V25" s="937"/>
      <c r="W25" s="1372" t="s">
        <v>355</v>
      </c>
      <c r="Y25" s="1430"/>
      <c r="Z25" s="1864" t="s">
        <v>922</v>
      </c>
      <c r="AA25" s="391">
        <f>+AA11/AA$10</f>
        <v>1.6246455304262386E-3</v>
      </c>
      <c r="AB25" s="391">
        <f t="shared" ref="AA25:AQ34" si="12">+AB11/AB$10</f>
        <v>1.4250400110117792E-3</v>
      </c>
      <c r="AC25" s="391">
        <f t="shared" si="12"/>
        <v>1.768900441843662E-3</v>
      </c>
      <c r="AD25" s="391">
        <f t="shared" si="12"/>
        <v>1.4472062674009197E-3</v>
      </c>
      <c r="AE25" s="391">
        <f t="shared" si="12"/>
        <v>9.770399829156656E-4</v>
      </c>
      <c r="AF25" s="391">
        <f t="shared" si="12"/>
        <v>7.5424549650042819E-4</v>
      </c>
      <c r="AG25" s="391">
        <f t="shared" si="12"/>
        <v>1.0515511052840416E-3</v>
      </c>
      <c r="AH25" s="391">
        <f t="shared" si="12"/>
        <v>9.015530591641247E-4</v>
      </c>
      <c r="AI25" s="391">
        <f t="shared" si="12"/>
        <v>5.7488220867750982E-4</v>
      </c>
      <c r="AJ25" s="224">
        <f t="shared" si="12"/>
        <v>0</v>
      </c>
      <c r="AK25" s="224">
        <f t="shared" si="12"/>
        <v>0</v>
      </c>
      <c r="AL25" s="224">
        <f t="shared" si="12"/>
        <v>0</v>
      </c>
      <c r="AM25" s="224">
        <f t="shared" si="12"/>
        <v>0</v>
      </c>
      <c r="AN25" s="224">
        <f t="shared" si="12"/>
        <v>0</v>
      </c>
      <c r="AO25" s="224">
        <f t="shared" si="12"/>
        <v>0</v>
      </c>
      <c r="AP25" s="224">
        <f t="shared" si="12"/>
        <v>0</v>
      </c>
      <c r="AQ25" s="224">
        <f t="shared" si="12"/>
        <v>0</v>
      </c>
      <c r="AR25" s="224">
        <f t="shared" ref="AR25:AY25" si="13">+AR11/AR$10</f>
        <v>0</v>
      </c>
      <c r="AS25" s="224">
        <f t="shared" si="13"/>
        <v>0</v>
      </c>
      <c r="AT25" s="224">
        <f t="shared" si="13"/>
        <v>0</v>
      </c>
      <c r="AU25" s="224">
        <f t="shared" si="13"/>
        <v>0</v>
      </c>
      <c r="AV25" s="224">
        <f t="shared" si="13"/>
        <v>0</v>
      </c>
      <c r="AW25" s="224">
        <f t="shared" si="13"/>
        <v>0</v>
      </c>
      <c r="AX25" s="224">
        <f t="shared" si="13"/>
        <v>0</v>
      </c>
      <c r="AY25" s="224">
        <f t="shared" si="13"/>
        <v>0</v>
      </c>
      <c r="AZ25" s="450">
        <f t="shared" ref="AZ25:BC34" si="14">+AZ11/AZ$10</f>
        <v>0</v>
      </c>
      <c r="BA25" s="224">
        <f t="shared" si="14"/>
        <v>0</v>
      </c>
      <c r="BB25" s="224">
        <f t="shared" si="14"/>
        <v>0</v>
      </c>
      <c r="BC25" s="224" t="e">
        <f t="shared" si="14"/>
        <v>#DIV/0!</v>
      </c>
      <c r="BD25" s="450" t="e">
        <f t="shared" ref="BD25:BE25" si="15">+BD11/BD$10</f>
        <v>#DIV/0!</v>
      </c>
      <c r="BE25" s="224" t="e">
        <f t="shared" si="15"/>
        <v>#DIV/0!</v>
      </c>
    </row>
    <row r="26" spans="1:57" s="219" customFormat="1" ht="15" customHeight="1">
      <c r="A26" s="436"/>
      <c r="B26" s="436"/>
      <c r="C26" s="436"/>
      <c r="D26" s="436"/>
      <c r="E26" s="436"/>
      <c r="F26" s="436"/>
      <c r="G26" s="436"/>
      <c r="H26" s="436"/>
      <c r="I26" s="436"/>
      <c r="J26" s="436"/>
      <c r="K26" s="436"/>
      <c r="L26" s="436"/>
      <c r="M26" s="436"/>
      <c r="N26" s="436"/>
      <c r="O26" s="436"/>
      <c r="P26" s="436"/>
      <c r="Q26" s="436"/>
      <c r="R26" s="436"/>
      <c r="S26" s="436"/>
      <c r="T26" s="436"/>
      <c r="U26" s="436"/>
      <c r="V26" s="937"/>
      <c r="W26" s="944" t="s">
        <v>356</v>
      </c>
      <c r="Y26" s="1430"/>
      <c r="Z26" s="1865" t="s">
        <v>923</v>
      </c>
      <c r="AA26" s="224">
        <f t="shared" si="12"/>
        <v>0.13848286810702454</v>
      </c>
      <c r="AB26" s="224">
        <f t="shared" si="12"/>
        <v>0.13577871051983401</v>
      </c>
      <c r="AC26" s="224">
        <f t="shared" si="12"/>
        <v>0.13464884968260377</v>
      </c>
      <c r="AD26" s="224">
        <f t="shared" si="12"/>
        <v>0.13951009753519181</v>
      </c>
      <c r="AE26" s="224">
        <f t="shared" si="12"/>
        <v>0.12543809643640275</v>
      </c>
      <c r="AF26" s="224">
        <f t="shared" si="12"/>
        <v>0.13168916650114387</v>
      </c>
      <c r="AG26" s="224">
        <f t="shared" si="12"/>
        <v>0.13444651825767623</v>
      </c>
      <c r="AH26" s="224">
        <f t="shared" si="12"/>
        <v>0.13125778486765063</v>
      </c>
      <c r="AI26" s="224">
        <f t="shared" si="12"/>
        <v>0.12869148524989502</v>
      </c>
      <c r="AJ26" s="224">
        <f t="shared" si="12"/>
        <v>0.12826870342321303</v>
      </c>
      <c r="AK26" s="224">
        <f t="shared" si="12"/>
        <v>0.1380566175502401</v>
      </c>
      <c r="AL26" s="224">
        <f t="shared" si="12"/>
        <v>0.12895859646062441</v>
      </c>
      <c r="AM26" s="224">
        <f t="shared" si="12"/>
        <v>0.13063869249675</v>
      </c>
      <c r="AN26" s="224">
        <f t="shared" si="12"/>
        <v>0.112511516089102</v>
      </c>
      <c r="AO26" s="224">
        <f t="shared" si="12"/>
        <v>0.12184068548230211</v>
      </c>
      <c r="AP26" s="224">
        <f t="shared" si="12"/>
        <v>0.12728560256766847</v>
      </c>
      <c r="AQ26" s="224">
        <f t="shared" si="12"/>
        <v>0.11826810981517544</v>
      </c>
      <c r="AR26" s="224">
        <f t="shared" ref="AR26:AS34" si="16">+AR12/AR$10</f>
        <v>0.10938592799342957</v>
      </c>
      <c r="AS26" s="224">
        <f t="shared" si="16"/>
        <v>0.10203602780197377</v>
      </c>
      <c r="AT26" s="224">
        <f t="shared" ref="AT26:AU34" si="17">+AT12/AT$10</f>
        <v>0.10711759158069661</v>
      </c>
      <c r="AU26" s="224">
        <f t="shared" si="17"/>
        <v>0.10735939094795277</v>
      </c>
      <c r="AV26" s="224">
        <f t="shared" ref="AV26:AW34" si="18">+AV12/AV$10</f>
        <v>0.10008941308044647</v>
      </c>
      <c r="AW26" s="224">
        <f t="shared" si="18"/>
        <v>9.0357989945186068E-2</v>
      </c>
      <c r="AX26" s="224">
        <f t="shared" ref="AX26:AY34" si="19">+AX12/AX$10</f>
        <v>8.7707124679719098E-2</v>
      </c>
      <c r="AY26" s="224">
        <f t="shared" si="19"/>
        <v>8.8235135045686655E-2</v>
      </c>
      <c r="AZ26" s="450">
        <f t="shared" si="14"/>
        <v>8.525228971371733E-2</v>
      </c>
      <c r="BA26" s="224">
        <f t="shared" si="14"/>
        <v>8.8777724976450909E-2</v>
      </c>
      <c r="BB26" s="224">
        <f t="shared" si="14"/>
        <v>9.4515950030907209E-2</v>
      </c>
      <c r="BC26" s="224" t="e">
        <f t="shared" si="14"/>
        <v>#DIV/0!</v>
      </c>
      <c r="BD26" s="450" t="e">
        <f t="shared" ref="BD26:BE26" si="20">+BD12/BD$10</f>
        <v>#DIV/0!</v>
      </c>
      <c r="BE26" s="224" t="e">
        <f t="shared" si="20"/>
        <v>#DIV/0!</v>
      </c>
    </row>
    <row r="27" spans="1:57" s="219" customFormat="1" ht="15" customHeight="1">
      <c r="A27" s="436"/>
      <c r="B27" s="436"/>
      <c r="C27" s="436"/>
      <c r="D27" s="436"/>
      <c r="E27" s="436"/>
      <c r="F27" s="436"/>
      <c r="G27" s="436"/>
      <c r="H27" s="436"/>
      <c r="I27" s="436"/>
      <c r="J27" s="436"/>
      <c r="K27" s="436"/>
      <c r="L27" s="436"/>
      <c r="M27" s="436"/>
      <c r="N27" s="436"/>
      <c r="O27" s="436"/>
      <c r="P27" s="436"/>
      <c r="Q27" s="436"/>
      <c r="R27" s="436"/>
      <c r="S27" s="436"/>
      <c r="T27" s="436"/>
      <c r="U27" s="436"/>
      <c r="V27" s="937"/>
      <c r="W27" s="944" t="s">
        <v>4</v>
      </c>
      <c r="Y27" s="1430"/>
      <c r="Z27" s="1865" t="s">
        <v>4</v>
      </c>
      <c r="AA27" s="224">
        <f t="shared" si="12"/>
        <v>6.8864409992762818E-2</v>
      </c>
      <c r="AB27" s="224">
        <f t="shared" si="12"/>
        <v>7.0186980163706683E-2</v>
      </c>
      <c r="AC27" s="224">
        <f t="shared" si="12"/>
        <v>6.6056271741675596E-2</v>
      </c>
      <c r="AD27" s="224">
        <f t="shared" si="12"/>
        <v>6.8746223709487894E-2</v>
      </c>
      <c r="AE27" s="224">
        <f t="shared" si="12"/>
        <v>6.5043985027770895E-2</v>
      </c>
      <c r="AF27" s="224">
        <f t="shared" si="12"/>
        <v>6.5493324236604519E-2</v>
      </c>
      <c r="AG27" s="224">
        <f t="shared" si="12"/>
        <v>6.4541479067166285E-2</v>
      </c>
      <c r="AH27" s="224">
        <f t="shared" si="12"/>
        <v>6.5399215460244978E-2</v>
      </c>
      <c r="AI27" s="224">
        <f t="shared" si="12"/>
        <v>6.7380192732461208E-2</v>
      </c>
      <c r="AJ27" s="224">
        <f t="shared" si="12"/>
        <v>6.4709718865572141E-2</v>
      </c>
      <c r="AK27" s="224">
        <f t="shared" si="12"/>
        <v>6.3680234877508846E-2</v>
      </c>
      <c r="AL27" s="224">
        <f t="shared" si="12"/>
        <v>6.2212024797681009E-2</v>
      </c>
      <c r="AM27" s="224">
        <f t="shared" si="12"/>
        <v>5.9503629147442227E-2</v>
      </c>
      <c r="AN27" s="224">
        <f t="shared" si="12"/>
        <v>6.1592814549144038E-2</v>
      </c>
      <c r="AO27" s="224">
        <f t="shared" si="12"/>
        <v>5.7586900564139586E-2</v>
      </c>
      <c r="AP27" s="224">
        <f t="shared" si="12"/>
        <v>5.5203809084713673E-2</v>
      </c>
      <c r="AQ27" s="224">
        <f t="shared" si="12"/>
        <v>5.751024563139219E-2</v>
      </c>
      <c r="AR27" s="224">
        <f t="shared" si="16"/>
        <v>5.6328100243960941E-2</v>
      </c>
      <c r="AS27" s="224">
        <f t="shared" si="16"/>
        <v>5.3921362048666911E-2</v>
      </c>
      <c r="AT27" s="224">
        <f t="shared" si="17"/>
        <v>5.5221693233539114E-2</v>
      </c>
      <c r="AU27" s="224">
        <f t="shared" si="17"/>
        <v>5.4576665442700317E-2</v>
      </c>
      <c r="AV27" s="224">
        <f t="shared" si="18"/>
        <v>4.7550262579490958E-2</v>
      </c>
      <c r="AW27" s="224">
        <f t="shared" si="18"/>
        <v>4.6531550257681444E-2</v>
      </c>
      <c r="AX27" s="224">
        <f t="shared" si="19"/>
        <v>4.6692042846334048E-2</v>
      </c>
      <c r="AY27" s="224">
        <f t="shared" si="19"/>
        <v>4.690520080206155E-2</v>
      </c>
      <c r="AZ27" s="450">
        <f t="shared" si="14"/>
        <v>4.7314112302551177E-2</v>
      </c>
      <c r="BA27" s="224">
        <f t="shared" si="14"/>
        <v>4.5557353007034694E-2</v>
      </c>
      <c r="BB27" s="224">
        <f t="shared" si="14"/>
        <v>4.8173885344000987E-2</v>
      </c>
      <c r="BC27" s="224" t="e">
        <f t="shared" si="14"/>
        <v>#DIV/0!</v>
      </c>
      <c r="BD27" s="450" t="e">
        <f t="shared" ref="BD27:BE27" si="21">+BD13/BD$10</f>
        <v>#DIV/0!</v>
      </c>
      <c r="BE27" s="224" t="e">
        <f t="shared" si="21"/>
        <v>#DIV/0!</v>
      </c>
    </row>
    <row r="28" spans="1:57" s="219" customFormat="1" ht="15" customHeight="1">
      <c r="A28" s="436"/>
      <c r="B28" s="436"/>
      <c r="C28" s="436"/>
      <c r="D28" s="436"/>
      <c r="E28" s="436"/>
      <c r="F28" s="436"/>
      <c r="G28" s="436"/>
      <c r="H28" s="436"/>
      <c r="I28" s="436"/>
      <c r="J28" s="436"/>
      <c r="K28" s="436"/>
      <c r="L28" s="436"/>
      <c r="M28" s="436"/>
      <c r="N28" s="436"/>
      <c r="O28" s="436"/>
      <c r="P28" s="436"/>
      <c r="Q28" s="436"/>
      <c r="R28" s="436"/>
      <c r="S28" s="436"/>
      <c r="T28" s="436"/>
      <c r="U28" s="436"/>
      <c r="V28" s="937"/>
      <c r="W28" s="1373" t="s">
        <v>357</v>
      </c>
      <c r="Y28" s="1430"/>
      <c r="Z28" s="1866" t="s">
        <v>924</v>
      </c>
      <c r="AA28" s="224">
        <f t="shared" si="12"/>
        <v>9.5673709709951288E-2</v>
      </c>
      <c r="AB28" s="224">
        <f t="shared" si="12"/>
        <v>9.9442850839384297E-2</v>
      </c>
      <c r="AC28" s="224">
        <f t="shared" si="12"/>
        <v>9.5825897930433265E-2</v>
      </c>
      <c r="AD28" s="224">
        <f t="shared" si="12"/>
        <v>9.9313704629122285E-2</v>
      </c>
      <c r="AE28" s="224">
        <f t="shared" si="12"/>
        <v>8.5663071176304117E-2</v>
      </c>
      <c r="AF28" s="224">
        <f t="shared" si="12"/>
        <v>9.0727735889620617E-2</v>
      </c>
      <c r="AG28" s="224">
        <f t="shared" si="12"/>
        <v>8.8778843727299953E-2</v>
      </c>
      <c r="AH28" s="224">
        <f t="shared" si="12"/>
        <v>9.1645300130219085E-2</v>
      </c>
      <c r="AI28" s="224">
        <f t="shared" si="12"/>
        <v>9.0373692808216707E-2</v>
      </c>
      <c r="AJ28" s="224">
        <f t="shared" si="12"/>
        <v>8.8546923178409814E-2</v>
      </c>
      <c r="AK28" s="224">
        <f t="shared" si="12"/>
        <v>8.8320975695265355E-2</v>
      </c>
      <c r="AL28" s="224">
        <f t="shared" si="12"/>
        <v>8.8200202858025933E-2</v>
      </c>
      <c r="AM28" s="224">
        <f t="shared" si="12"/>
        <v>8.649374955259681E-2</v>
      </c>
      <c r="AN28" s="224">
        <f t="shared" si="12"/>
        <v>8.5330977614905379E-2</v>
      </c>
      <c r="AO28" s="224">
        <f t="shared" si="12"/>
        <v>8.4210341383947201E-2</v>
      </c>
      <c r="AP28" s="224">
        <f t="shared" si="12"/>
        <v>8.6826148198889813E-2</v>
      </c>
      <c r="AQ28" s="224">
        <f t="shared" si="12"/>
        <v>8.8911360515934873E-2</v>
      </c>
      <c r="AR28" s="224">
        <f t="shared" si="16"/>
        <v>8.6320048060284718E-2</v>
      </c>
      <c r="AS28" s="224">
        <f t="shared" si="16"/>
        <v>8.5566450692572182E-2</v>
      </c>
      <c r="AT28" s="224">
        <f t="shared" si="17"/>
        <v>8.945924321409765E-2</v>
      </c>
      <c r="AU28" s="224">
        <f t="shared" si="17"/>
        <v>8.4997944996820562E-2</v>
      </c>
      <c r="AV28" s="224">
        <f t="shared" si="18"/>
        <v>8.0618120478524735E-2</v>
      </c>
      <c r="AW28" s="224">
        <f t="shared" si="18"/>
        <v>7.4580273941420014E-2</v>
      </c>
      <c r="AX28" s="224">
        <f t="shared" si="19"/>
        <v>7.4802505271610892E-2</v>
      </c>
      <c r="AY28" s="224">
        <f t="shared" si="19"/>
        <v>8.0195193457528291E-2</v>
      </c>
      <c r="AZ28" s="450">
        <f t="shared" si="14"/>
        <v>7.9147194194276474E-2</v>
      </c>
      <c r="BA28" s="224">
        <f t="shared" si="14"/>
        <v>8.2103054343214174E-2</v>
      </c>
      <c r="BB28" s="224">
        <f t="shared" si="14"/>
        <v>8.5363224940344332E-2</v>
      </c>
      <c r="BC28" s="224" t="e">
        <f t="shared" si="14"/>
        <v>#DIV/0!</v>
      </c>
      <c r="BD28" s="450" t="e">
        <f t="shared" ref="BD28:BE28" si="22">+BD14/BD$10</f>
        <v>#DIV/0!</v>
      </c>
      <c r="BE28" s="224" t="e">
        <f t="shared" si="22"/>
        <v>#DIV/0!</v>
      </c>
    </row>
    <row r="29" spans="1:57" s="219" customFormat="1" ht="15" customHeight="1">
      <c r="A29" s="436"/>
      <c r="B29" s="436"/>
      <c r="C29" s="436"/>
      <c r="D29" s="436"/>
      <c r="E29" s="436"/>
      <c r="F29" s="436"/>
      <c r="G29" s="436"/>
      <c r="H29" s="436"/>
      <c r="I29" s="436"/>
      <c r="J29" s="436"/>
      <c r="K29" s="436"/>
      <c r="L29" s="436"/>
      <c r="M29" s="436"/>
      <c r="N29" s="436"/>
      <c r="O29" s="436"/>
      <c r="P29" s="436"/>
      <c r="Q29" s="436"/>
      <c r="R29" s="436"/>
      <c r="S29" s="436"/>
      <c r="T29" s="436"/>
      <c r="U29" s="436"/>
      <c r="V29" s="937"/>
      <c r="W29" s="944" t="s">
        <v>358</v>
      </c>
      <c r="Y29" s="1430"/>
      <c r="Z29" s="1865" t="s">
        <v>925</v>
      </c>
      <c r="AA29" s="224">
        <f t="shared" si="12"/>
        <v>0.37913507770899962</v>
      </c>
      <c r="AB29" s="224">
        <f t="shared" si="12"/>
        <v>0.37820752481719172</v>
      </c>
      <c r="AC29" s="224">
        <f t="shared" si="12"/>
        <v>0.36934473014038816</v>
      </c>
      <c r="AD29" s="224">
        <f t="shared" si="12"/>
        <v>0.3439539576644941</v>
      </c>
      <c r="AE29" s="224">
        <f t="shared" si="12"/>
        <v>0.36636569376101352</v>
      </c>
      <c r="AF29" s="224">
        <f t="shared" si="12"/>
        <v>0.35394586901508618</v>
      </c>
      <c r="AG29" s="224">
        <f t="shared" si="12"/>
        <v>0.34329267767246302</v>
      </c>
      <c r="AH29" s="224">
        <f t="shared" si="12"/>
        <v>0.35247562233475765</v>
      </c>
      <c r="AI29" s="224">
        <f t="shared" si="12"/>
        <v>0.3382267916551947</v>
      </c>
      <c r="AJ29" s="224">
        <f t="shared" si="12"/>
        <v>0.34482417921226771</v>
      </c>
      <c r="AK29" s="224">
        <f t="shared" si="12"/>
        <v>0.33446863911876273</v>
      </c>
      <c r="AL29" s="224">
        <f t="shared" si="12"/>
        <v>0.34151968321476728</v>
      </c>
      <c r="AM29" s="224">
        <f t="shared" si="12"/>
        <v>0.35615266551879005</v>
      </c>
      <c r="AN29" s="224">
        <f t="shared" si="12"/>
        <v>0.37322115075131873</v>
      </c>
      <c r="AO29" s="224">
        <f t="shared" si="12"/>
        <v>0.37216846685151378</v>
      </c>
      <c r="AP29" s="224">
        <f t="shared" si="12"/>
        <v>0.38256315827633081</v>
      </c>
      <c r="AQ29" s="224">
        <f t="shared" si="12"/>
        <v>0.38321608193249712</v>
      </c>
      <c r="AR29" s="224">
        <f t="shared" si="16"/>
        <v>0.41354737647396173</v>
      </c>
      <c r="AS29" s="224">
        <f t="shared" si="16"/>
        <v>0.41580096771227765</v>
      </c>
      <c r="AT29" s="224">
        <f t="shared" si="17"/>
        <v>0.4122711067356209</v>
      </c>
      <c r="AU29" s="224">
        <f t="shared" si="17"/>
        <v>0.44053114725452458</v>
      </c>
      <c r="AV29" s="224">
        <f t="shared" si="18"/>
        <v>0.4788715735406246</v>
      </c>
      <c r="AW29" s="224">
        <f t="shared" si="18"/>
        <v>0.50368236824179036</v>
      </c>
      <c r="AX29" s="224">
        <f t="shared" si="19"/>
        <v>0.51133678742650135</v>
      </c>
      <c r="AY29" s="224">
        <f t="shared" si="19"/>
        <v>0.5034917860199849</v>
      </c>
      <c r="AZ29" s="450">
        <f t="shared" si="14"/>
        <v>0.50224230721036323</v>
      </c>
      <c r="BA29" s="224">
        <f t="shared" si="14"/>
        <v>0.5004768481917572</v>
      </c>
      <c r="BB29" s="224">
        <f t="shared" si="14"/>
        <v>0.48602043093749786</v>
      </c>
      <c r="BC29" s="224" t="e">
        <f t="shared" si="14"/>
        <v>#DIV/0!</v>
      </c>
      <c r="BD29" s="450" t="e">
        <f t="shared" ref="BD29:BE29" si="23">+BD15/BD$10</f>
        <v>#DIV/0!</v>
      </c>
      <c r="BE29" s="224" t="e">
        <f t="shared" si="23"/>
        <v>#DIV/0!</v>
      </c>
    </row>
    <row r="30" spans="1:57" s="219" customFormat="1" ht="15" customHeight="1">
      <c r="A30" s="436"/>
      <c r="B30" s="436"/>
      <c r="C30" s="436"/>
      <c r="D30" s="436"/>
      <c r="E30" s="436"/>
      <c r="F30" s="436"/>
      <c r="G30" s="436"/>
      <c r="H30" s="436"/>
      <c r="I30" s="436"/>
      <c r="J30" s="436"/>
      <c r="K30" s="436"/>
      <c r="L30" s="436"/>
      <c r="M30" s="436"/>
      <c r="N30" s="436"/>
      <c r="O30" s="436"/>
      <c r="P30" s="436"/>
      <c r="Q30" s="436"/>
      <c r="R30" s="436"/>
      <c r="S30" s="436"/>
      <c r="T30" s="436"/>
      <c r="U30" s="436"/>
      <c r="V30" s="937"/>
      <c r="W30" s="944" t="s">
        <v>359</v>
      </c>
      <c r="Y30" s="1430"/>
      <c r="Z30" s="1865" t="s">
        <v>926</v>
      </c>
      <c r="AA30" s="391">
        <f t="shared" si="12"/>
        <v>5.6760276156015072E-4</v>
      </c>
      <c r="AB30" s="391">
        <f t="shared" si="12"/>
        <v>5.0380877113097202E-4</v>
      </c>
      <c r="AC30" s="391">
        <f t="shared" si="12"/>
        <v>4.8028379770791922E-4</v>
      </c>
      <c r="AD30" s="391">
        <f t="shared" si="12"/>
        <v>4.500847673703758E-4</v>
      </c>
      <c r="AE30" s="391">
        <f t="shared" si="12"/>
        <v>3.9139021241510941E-4</v>
      </c>
      <c r="AF30" s="391">
        <f t="shared" si="12"/>
        <v>3.6994544840363654E-4</v>
      </c>
      <c r="AG30" s="391">
        <f t="shared" si="12"/>
        <v>3.4196392492843612E-4</v>
      </c>
      <c r="AH30" s="391">
        <f t="shared" si="12"/>
        <v>3.301249883267226E-4</v>
      </c>
      <c r="AI30" s="391">
        <f t="shared" si="12"/>
        <v>3.1940564385777502E-4</v>
      </c>
      <c r="AJ30" s="391">
        <f t="shared" si="12"/>
        <v>3.1233865484708173E-4</v>
      </c>
      <c r="AK30" s="391">
        <f t="shared" si="12"/>
        <v>2.9764970080462173E-4</v>
      </c>
      <c r="AL30" s="391">
        <f t="shared" si="12"/>
        <v>2.842809087451086E-4</v>
      </c>
      <c r="AM30" s="391">
        <f t="shared" si="12"/>
        <v>2.8357672194243933E-4</v>
      </c>
      <c r="AN30" s="391">
        <f t="shared" si="12"/>
        <v>2.8499036785975074E-4</v>
      </c>
      <c r="AO30" s="391">
        <f t="shared" si="12"/>
        <v>2.7946714290641894E-4</v>
      </c>
      <c r="AP30" s="391">
        <f t="shared" si="12"/>
        <v>2.9498686336801359E-4</v>
      </c>
      <c r="AQ30" s="391">
        <f t="shared" si="12"/>
        <v>2.9214775340143361E-4</v>
      </c>
      <c r="AR30" s="391">
        <f t="shared" si="16"/>
        <v>3.020601439935495E-4</v>
      </c>
      <c r="AS30" s="391">
        <f t="shared" si="16"/>
        <v>2.9455907885971754E-4</v>
      </c>
      <c r="AT30" s="391">
        <f t="shared" si="17"/>
        <v>2.9055848090698172E-4</v>
      </c>
      <c r="AU30" s="391">
        <f t="shared" si="17"/>
        <v>2.7140716468399738E-4</v>
      </c>
      <c r="AV30" s="391">
        <f t="shared" si="18"/>
        <v>2.6614442532188308E-4</v>
      </c>
      <c r="AW30" s="391">
        <f t="shared" si="18"/>
        <v>2.4602309370764353E-4</v>
      </c>
      <c r="AX30" s="391">
        <f t="shared" si="19"/>
        <v>2.465375530884139E-4</v>
      </c>
      <c r="AY30" s="391">
        <f t="shared" si="19"/>
        <v>2.4431087531882374E-4</v>
      </c>
      <c r="AZ30" s="451">
        <f t="shared" si="14"/>
        <v>2.3990349238750303E-4</v>
      </c>
      <c r="BA30" s="391">
        <f t="shared" si="14"/>
        <v>2.4483777125603302E-4</v>
      </c>
      <c r="BB30" s="391">
        <f t="shared" si="14"/>
        <v>2.3894403535711784E-4</v>
      </c>
      <c r="BC30" s="391" t="e">
        <f t="shared" si="14"/>
        <v>#DIV/0!</v>
      </c>
      <c r="BD30" s="451" t="e">
        <f t="shared" ref="BD30:BE30" si="24">+BD16/BD$10</f>
        <v>#DIV/0!</v>
      </c>
      <c r="BE30" s="391" t="e">
        <f t="shared" si="24"/>
        <v>#DIV/0!</v>
      </c>
    </row>
    <row r="31" spans="1:57" s="219" customFormat="1" ht="15" customHeight="1">
      <c r="A31" s="436"/>
      <c r="B31" s="436"/>
      <c r="C31" s="436"/>
      <c r="D31" s="436"/>
      <c r="E31" s="436"/>
      <c r="F31" s="436"/>
      <c r="G31" s="436"/>
      <c r="H31" s="436"/>
      <c r="I31" s="436"/>
      <c r="J31" s="436"/>
      <c r="K31" s="436"/>
      <c r="L31" s="436"/>
      <c r="M31" s="436"/>
      <c r="N31" s="436"/>
      <c r="O31" s="436"/>
      <c r="P31" s="436"/>
      <c r="Q31" s="436"/>
      <c r="R31" s="436"/>
      <c r="S31" s="436"/>
      <c r="T31" s="436"/>
      <c r="U31" s="436"/>
      <c r="V31" s="937"/>
      <c r="W31" s="944" t="s">
        <v>360</v>
      </c>
      <c r="Y31" s="1430"/>
      <c r="Z31" s="1865" t="s">
        <v>927</v>
      </c>
      <c r="AA31" s="224">
        <f t="shared" si="12"/>
        <v>0.22325304236060362</v>
      </c>
      <c r="AB31" s="224">
        <f t="shared" si="12"/>
        <v>0.21680364437404226</v>
      </c>
      <c r="AC31" s="224">
        <f t="shared" si="12"/>
        <v>0.22899990626730227</v>
      </c>
      <c r="AD31" s="224">
        <f t="shared" si="12"/>
        <v>0.23732673135669535</v>
      </c>
      <c r="AE31" s="224">
        <f t="shared" si="12"/>
        <v>0.23806048843946834</v>
      </c>
      <c r="AF31" s="224">
        <f t="shared" si="12"/>
        <v>0.23404718155679843</v>
      </c>
      <c r="AG31" s="224">
        <f t="shared" si="12"/>
        <v>0.24395721685370739</v>
      </c>
      <c r="AH31" s="224">
        <f t="shared" si="12"/>
        <v>0.23594767066547337</v>
      </c>
      <c r="AI31" s="224">
        <f t="shared" si="12"/>
        <v>0.25246623469249996</v>
      </c>
      <c r="AJ31" s="224">
        <f t="shared" si="12"/>
        <v>0.25718500747117312</v>
      </c>
      <c r="AK31" s="224">
        <f t="shared" si="12"/>
        <v>0.26405043938591211</v>
      </c>
      <c r="AL31" s="224">
        <f t="shared" si="12"/>
        <v>0.26826705146427998</v>
      </c>
      <c r="AM31" s="224">
        <f t="shared" si="12"/>
        <v>0.2645082719855803</v>
      </c>
      <c r="AN31" s="224">
        <f t="shared" si="12"/>
        <v>0.26949716392540402</v>
      </c>
      <c r="AO31" s="224">
        <f t="shared" si="12"/>
        <v>0.27070234590645093</v>
      </c>
      <c r="AP31" s="224">
        <f t="shared" si="12"/>
        <v>0.26420912602906232</v>
      </c>
      <c r="AQ31" s="224">
        <f t="shared" si="12"/>
        <v>0.27460920907246178</v>
      </c>
      <c r="AR31" s="224">
        <f t="shared" si="16"/>
        <v>0.26326708129332732</v>
      </c>
      <c r="AS31" s="224">
        <f t="shared" si="16"/>
        <v>0.27169880798409174</v>
      </c>
      <c r="AT31" s="224">
        <f t="shared" si="17"/>
        <v>0.27228716090727167</v>
      </c>
      <c r="AU31" s="224">
        <f t="shared" si="17"/>
        <v>0.25494718364291402</v>
      </c>
      <c r="AV31" s="224">
        <f t="shared" si="18"/>
        <v>0.23499880104419679</v>
      </c>
      <c r="AW31" s="224">
        <f t="shared" si="18"/>
        <v>0.2230629432089781</v>
      </c>
      <c r="AX31" s="224">
        <f t="shared" si="19"/>
        <v>0.21993537411626171</v>
      </c>
      <c r="AY31" s="224">
        <f t="shared" si="19"/>
        <v>0.22047811905796474</v>
      </c>
      <c r="AZ31" s="450">
        <f t="shared" si="14"/>
        <v>0.22718535906813009</v>
      </c>
      <c r="BA31" s="224">
        <f t="shared" si="14"/>
        <v>0.22105696402378214</v>
      </c>
      <c r="BB31" s="224">
        <f t="shared" si="14"/>
        <v>0.2229605191003948</v>
      </c>
      <c r="BC31" s="224" t="e">
        <f t="shared" si="14"/>
        <v>#DIV/0!</v>
      </c>
      <c r="BD31" s="450" t="e">
        <f t="shared" ref="BD31:BE31" si="25">+BD17/BD$10</f>
        <v>#DIV/0!</v>
      </c>
      <c r="BE31" s="224" t="e">
        <f t="shared" si="25"/>
        <v>#DIV/0!</v>
      </c>
    </row>
    <row r="32" spans="1:57" s="219" customFormat="1" ht="15" customHeight="1">
      <c r="A32" s="436"/>
      <c r="B32" s="436"/>
      <c r="C32" s="436"/>
      <c r="D32" s="436"/>
      <c r="E32" s="436"/>
      <c r="F32" s="436"/>
      <c r="G32" s="436"/>
      <c r="H32" s="436"/>
      <c r="I32" s="436"/>
      <c r="J32" s="436"/>
      <c r="K32" s="436"/>
      <c r="L32" s="436"/>
      <c r="M32" s="436"/>
      <c r="N32" s="436"/>
      <c r="O32" s="436"/>
      <c r="P32" s="436"/>
      <c r="Q32" s="436"/>
      <c r="R32" s="436"/>
      <c r="S32" s="436"/>
      <c r="T32" s="436"/>
      <c r="U32" s="436"/>
      <c r="V32" s="937"/>
      <c r="W32" s="944" t="s">
        <v>361</v>
      </c>
      <c r="Y32" s="1430"/>
      <c r="Z32" s="1865" t="s">
        <v>928</v>
      </c>
      <c r="AA32" s="224">
        <f t="shared" si="12"/>
        <v>3.5328733294372944E-2</v>
      </c>
      <c r="AB32" s="224">
        <f t="shared" si="12"/>
        <v>3.8180209627805842E-2</v>
      </c>
      <c r="AC32" s="224">
        <f t="shared" si="12"/>
        <v>4.3566238674088376E-2</v>
      </c>
      <c r="AD32" s="224">
        <f t="shared" si="12"/>
        <v>4.9756696658554395E-2</v>
      </c>
      <c r="AE32" s="224">
        <f t="shared" si="12"/>
        <v>5.4587975072935481E-2</v>
      </c>
      <c r="AF32" s="224">
        <f t="shared" si="12"/>
        <v>5.5823763509970974E-2</v>
      </c>
      <c r="AG32" s="224">
        <f t="shared" si="12"/>
        <v>5.857951042223828E-2</v>
      </c>
      <c r="AH32" s="224">
        <f t="shared" si="12"/>
        <v>5.46074763207944E-2</v>
      </c>
      <c r="AI32" s="224">
        <f t="shared" si="12"/>
        <v>5.5187335240798698E-2</v>
      </c>
      <c r="AJ32" s="224">
        <f t="shared" si="12"/>
        <v>5.2331523204260849E-2</v>
      </c>
      <c r="AK32" s="224">
        <f t="shared" si="12"/>
        <v>4.7467032795258289E-2</v>
      </c>
      <c r="AL32" s="224">
        <f t="shared" si="12"/>
        <v>4.5044062454813363E-2</v>
      </c>
      <c r="AM32" s="224">
        <f t="shared" si="12"/>
        <v>3.8462395439654663E-2</v>
      </c>
      <c r="AN32" s="224">
        <f t="shared" si="12"/>
        <v>3.4429638108179145E-2</v>
      </c>
      <c r="AO32" s="224">
        <f t="shared" si="12"/>
        <v>3.2154092192951463E-2</v>
      </c>
      <c r="AP32" s="224">
        <f t="shared" si="12"/>
        <v>2.7380280012942904E-2</v>
      </c>
      <c r="AQ32" s="224">
        <f t="shared" si="12"/>
        <v>2.2993122431680453E-2</v>
      </c>
      <c r="AR32" s="224">
        <f t="shared" si="16"/>
        <v>1.8528827936815713E-2</v>
      </c>
      <c r="AS32" s="224">
        <f t="shared" si="16"/>
        <v>1.5908147470731555E-2</v>
      </c>
      <c r="AT32" s="224">
        <f t="shared" si="17"/>
        <v>1.2955482055504786E-2</v>
      </c>
      <c r="AU32" s="224">
        <f t="shared" si="17"/>
        <v>1.1200659377338128E-2</v>
      </c>
      <c r="AV32" s="224">
        <f t="shared" si="18"/>
        <v>1.0067088330916579E-2</v>
      </c>
      <c r="AW32" s="391">
        <f t="shared" si="18"/>
        <v>8.7321859691999182E-3</v>
      </c>
      <c r="AX32" s="391">
        <f t="shared" si="19"/>
        <v>9.0106924456255857E-3</v>
      </c>
      <c r="AY32" s="391">
        <f t="shared" si="19"/>
        <v>9.1496512283649779E-3</v>
      </c>
      <c r="AZ32" s="451">
        <f t="shared" si="14"/>
        <v>9.9482243152411252E-3</v>
      </c>
      <c r="BA32" s="391">
        <f t="shared" si="14"/>
        <v>9.7776489394340096E-3</v>
      </c>
      <c r="BB32" s="224">
        <f t="shared" si="14"/>
        <v>1.032097065045855E-2</v>
      </c>
      <c r="BC32" s="224" t="e">
        <f t="shared" si="14"/>
        <v>#DIV/0!</v>
      </c>
      <c r="BD32" s="450" t="e">
        <f t="shared" ref="BD32:BE32" si="26">+BD18/BD$10</f>
        <v>#DIV/0!</v>
      </c>
      <c r="BE32" s="224" t="e">
        <f t="shared" si="26"/>
        <v>#DIV/0!</v>
      </c>
    </row>
    <row r="33" spans="1:57" s="219" customFormat="1" ht="15" customHeight="1">
      <c r="A33" s="436"/>
      <c r="B33" s="436"/>
      <c r="C33" s="436"/>
      <c r="D33" s="436"/>
      <c r="E33" s="436"/>
      <c r="F33" s="436"/>
      <c r="G33" s="436"/>
      <c r="H33" s="436"/>
      <c r="I33" s="436"/>
      <c r="J33" s="436"/>
      <c r="K33" s="436"/>
      <c r="L33" s="436"/>
      <c r="M33" s="436"/>
      <c r="N33" s="436"/>
      <c r="O33" s="436"/>
      <c r="P33" s="436"/>
      <c r="Q33" s="436"/>
      <c r="R33" s="436"/>
      <c r="S33" s="436"/>
      <c r="T33" s="436"/>
      <c r="U33" s="436"/>
      <c r="V33" s="937"/>
      <c r="W33" s="1373" t="s">
        <v>362</v>
      </c>
      <c r="Y33" s="1430"/>
      <c r="Z33" s="1866" t="s">
        <v>929</v>
      </c>
      <c r="AA33" s="224">
        <f t="shared" si="12"/>
        <v>4.6089873868108339E-2</v>
      </c>
      <c r="AB33" s="224">
        <f t="shared" si="12"/>
        <v>4.5724789022334809E-2</v>
      </c>
      <c r="AC33" s="224">
        <f t="shared" si="12"/>
        <v>4.3924206146836793E-2</v>
      </c>
      <c r="AD33" s="224">
        <f t="shared" si="12"/>
        <v>4.3082366070298556E-2</v>
      </c>
      <c r="AE33" s="224">
        <f t="shared" si="12"/>
        <v>4.4343408186753003E-2</v>
      </c>
      <c r="AF33" s="224">
        <f t="shared" si="12"/>
        <v>4.723758267988204E-2</v>
      </c>
      <c r="AG33" s="224">
        <f t="shared" si="12"/>
        <v>4.7116530717470614E-2</v>
      </c>
      <c r="AH33" s="224">
        <f t="shared" si="12"/>
        <v>5.0213524412440071E-2</v>
      </c>
      <c r="AI33" s="224">
        <f t="shared" si="12"/>
        <v>5.0749562689149201E-2</v>
      </c>
      <c r="AJ33" s="224">
        <f t="shared" si="12"/>
        <v>4.8918266822469747E-2</v>
      </c>
      <c r="AK33" s="224">
        <f t="shared" si="12"/>
        <v>4.9500358351494571E-2</v>
      </c>
      <c r="AL33" s="224">
        <f t="shared" si="12"/>
        <v>5.1870339243216802E-2</v>
      </c>
      <c r="AM33" s="224">
        <f t="shared" si="12"/>
        <v>5.0572044444095299E-2</v>
      </c>
      <c r="AN33" s="224">
        <f t="shared" si="12"/>
        <v>4.9829080296608722E-2</v>
      </c>
      <c r="AO33" s="224">
        <f t="shared" si="12"/>
        <v>4.8098717484024403E-2</v>
      </c>
      <c r="AP33" s="224">
        <f t="shared" si="12"/>
        <v>4.3903458145300896E-2</v>
      </c>
      <c r="AQ33" s="224">
        <f t="shared" si="12"/>
        <v>4.1607463377362867E-2</v>
      </c>
      <c r="AR33" s="224">
        <f t="shared" si="16"/>
        <v>3.8772348789571191E-2</v>
      </c>
      <c r="AS33" s="224">
        <f t="shared" si="16"/>
        <v>3.8560883105799595E-2</v>
      </c>
      <c r="AT33" s="224">
        <f t="shared" si="17"/>
        <v>3.200692210559547E-2</v>
      </c>
      <c r="AU33" s="224">
        <f t="shared" si="17"/>
        <v>2.8993168507265722E-2</v>
      </c>
      <c r="AV33" s="224">
        <f t="shared" si="18"/>
        <v>2.982115859937353E-2</v>
      </c>
      <c r="AW33" s="224">
        <f t="shared" si="18"/>
        <v>3.1243424875695952E-2</v>
      </c>
      <c r="AX33" s="224">
        <f t="shared" si="19"/>
        <v>3.101274834095907E-2</v>
      </c>
      <c r="AY33" s="224">
        <f t="shared" si="19"/>
        <v>3.0537285208966491E-2</v>
      </c>
      <c r="AZ33" s="450">
        <f t="shared" si="14"/>
        <v>3.0073071608057153E-2</v>
      </c>
      <c r="BA33" s="224">
        <f t="shared" si="14"/>
        <v>3.4673295417320713E-2</v>
      </c>
      <c r="BB33" s="224">
        <f t="shared" si="14"/>
        <v>3.4816267568806875E-2</v>
      </c>
      <c r="BC33" s="224" t="e">
        <f t="shared" si="14"/>
        <v>#DIV/0!</v>
      </c>
      <c r="BD33" s="450" t="e">
        <f t="shared" ref="BD33:BE33" si="27">+BD19/BD$10</f>
        <v>#VALUE!</v>
      </c>
      <c r="BE33" s="224" t="e">
        <f t="shared" si="27"/>
        <v>#DIV/0!</v>
      </c>
    </row>
    <row r="34" spans="1:57" s="219" customFormat="1" ht="15" customHeight="1">
      <c r="A34" s="436"/>
      <c r="B34" s="436"/>
      <c r="C34" s="436"/>
      <c r="D34" s="436"/>
      <c r="E34" s="436"/>
      <c r="F34" s="436"/>
      <c r="G34" s="436"/>
      <c r="H34" s="436"/>
      <c r="I34" s="436"/>
      <c r="J34" s="436"/>
      <c r="K34" s="436"/>
      <c r="L34" s="436"/>
      <c r="M34" s="436"/>
      <c r="N34" s="436"/>
      <c r="O34" s="436"/>
      <c r="P34" s="436"/>
      <c r="Q34" s="436"/>
      <c r="R34" s="436"/>
      <c r="S34" s="436"/>
      <c r="T34" s="436"/>
      <c r="U34" s="436"/>
      <c r="V34" s="941"/>
      <c r="W34" s="944" t="s">
        <v>363</v>
      </c>
      <c r="Y34" s="1434"/>
      <c r="Z34" s="1432" t="s">
        <v>930</v>
      </c>
      <c r="AA34" s="224">
        <f t="shared" si="12"/>
        <v>1.0980036666190351E-2</v>
      </c>
      <c r="AB34" s="224">
        <f t="shared" si="12"/>
        <v>1.3746441853557716E-2</v>
      </c>
      <c r="AC34" s="224">
        <f t="shared" si="12"/>
        <v>1.5384715177120277E-2</v>
      </c>
      <c r="AD34" s="224">
        <f t="shared" si="12"/>
        <v>1.6412931341384388E-2</v>
      </c>
      <c r="AE34" s="224">
        <f t="shared" si="12"/>
        <v>1.9128851704021049E-2</v>
      </c>
      <c r="AF34" s="224">
        <f t="shared" si="12"/>
        <v>1.9911185665989303E-2</v>
      </c>
      <c r="AG34" s="224">
        <f t="shared" si="12"/>
        <v>1.7893708251765752E-2</v>
      </c>
      <c r="AH34" s="224">
        <f t="shared" si="12"/>
        <v>1.722172776092902E-2</v>
      </c>
      <c r="AI34" s="224">
        <f t="shared" si="12"/>
        <v>1.603041707924931E-2</v>
      </c>
      <c r="AJ34" s="224">
        <f t="shared" si="12"/>
        <v>1.4903339167786434E-2</v>
      </c>
      <c r="AK34" s="224">
        <f t="shared" si="12"/>
        <v>1.4158052524753452E-2</v>
      </c>
      <c r="AL34" s="224">
        <f t="shared" si="12"/>
        <v>1.3643758597846129E-2</v>
      </c>
      <c r="AM34" s="224">
        <f t="shared" si="12"/>
        <v>1.3384974693148134E-2</v>
      </c>
      <c r="AN34" s="224">
        <f t="shared" si="12"/>
        <v>1.3302668297478067E-2</v>
      </c>
      <c r="AO34" s="224">
        <f t="shared" si="12"/>
        <v>1.2958982991764298E-2</v>
      </c>
      <c r="AP34" s="224">
        <f t="shared" si="12"/>
        <v>1.2333430821723142E-2</v>
      </c>
      <c r="AQ34" s="224">
        <f t="shared" si="12"/>
        <v>1.2592259470093929E-2</v>
      </c>
      <c r="AR34" s="224">
        <f t="shared" si="16"/>
        <v>1.3548229064655144E-2</v>
      </c>
      <c r="AS34" s="224">
        <f t="shared" si="16"/>
        <v>1.6212794105026972E-2</v>
      </c>
      <c r="AT34" s="224">
        <f t="shared" si="17"/>
        <v>1.8390241686766826E-2</v>
      </c>
      <c r="AU34" s="224">
        <f t="shared" si="17"/>
        <v>1.7122432665800002E-2</v>
      </c>
      <c r="AV34" s="224">
        <f t="shared" si="18"/>
        <v>1.7717437921104372E-2</v>
      </c>
      <c r="AW34" s="224">
        <f t="shared" si="18"/>
        <v>2.1563240466340672E-2</v>
      </c>
      <c r="AX34" s="224">
        <f t="shared" si="19"/>
        <v>1.9256187319900069E-2</v>
      </c>
      <c r="AY34" s="224">
        <f t="shared" si="19"/>
        <v>2.07633183041235E-2</v>
      </c>
      <c r="AZ34" s="450">
        <f t="shared" si="14"/>
        <v>1.8597538095276055E-2</v>
      </c>
      <c r="BA34" s="224">
        <f t="shared" si="14"/>
        <v>1.7332273329750139E-2</v>
      </c>
      <c r="BB34" s="224">
        <f t="shared" si="14"/>
        <v>1.7589807392232409E-2</v>
      </c>
      <c r="BC34" s="224" t="e">
        <f t="shared" si="14"/>
        <v>#DIV/0!</v>
      </c>
      <c r="BD34" s="450" t="e">
        <f t="shared" ref="BD34:BE34" si="28">+BD20/BD$10</f>
        <v>#DIV/0!</v>
      </c>
      <c r="BE34" s="224" t="e">
        <f t="shared" si="28"/>
        <v>#DIV/0!</v>
      </c>
    </row>
    <row r="35" spans="1:57" ht="14.25" customHeight="1">
      <c r="V35" s="948"/>
      <c r="W35" s="948"/>
      <c r="Y35" s="948"/>
      <c r="Z35" s="948"/>
      <c r="AA35" s="121"/>
      <c r="AB35" s="121"/>
      <c r="AC35" s="121"/>
      <c r="AD35" s="121"/>
      <c r="AE35" s="121"/>
      <c r="AF35" s="121"/>
      <c r="AG35" s="121"/>
      <c r="AH35" s="121"/>
      <c r="AI35" s="121"/>
      <c r="AJ35" s="121"/>
      <c r="AK35" s="121"/>
      <c r="AL35" s="121"/>
      <c r="AM35" s="121"/>
      <c r="AN35" s="121"/>
      <c r="AO35" s="121"/>
      <c r="AP35" s="121"/>
      <c r="AQ35" s="121"/>
      <c r="AR35" s="121"/>
      <c r="AS35" s="121"/>
      <c r="AT35" s="121"/>
      <c r="AU35" s="121"/>
      <c r="AV35" s="121"/>
      <c r="AW35" s="121"/>
      <c r="AX35" s="121"/>
      <c r="AY35" s="121"/>
      <c r="AZ35" s="121"/>
      <c r="BB35" s="121"/>
      <c r="BC35" s="121"/>
      <c r="BD35" s="121"/>
    </row>
    <row r="36" spans="1:57" ht="18.75">
      <c r="V36" s="104" t="s">
        <v>374</v>
      </c>
      <c r="Y36" s="1427" t="s">
        <v>1390</v>
      </c>
      <c r="Z36" s="1427"/>
      <c r="AY36" s="104"/>
      <c r="AZ36" s="104"/>
      <c r="BC36" s="104"/>
      <c r="BD36" s="104"/>
    </row>
    <row r="37" spans="1:57">
      <c r="V37" s="932" t="s">
        <v>351</v>
      </c>
      <c r="W37" s="933"/>
      <c r="Y37" s="932" t="s">
        <v>1012</v>
      </c>
      <c r="Z37" s="933"/>
      <c r="AA37" s="123">
        <v>1990</v>
      </c>
      <c r="AB37" s="123">
        <v>1991</v>
      </c>
      <c r="AC37" s="123">
        <v>1992</v>
      </c>
      <c r="AD37" s="123">
        <v>1993</v>
      </c>
      <c r="AE37" s="123">
        <v>1994</v>
      </c>
      <c r="AF37" s="123">
        <v>1995</v>
      </c>
      <c r="AG37" s="123">
        <v>1996</v>
      </c>
      <c r="AH37" s="123">
        <v>1997</v>
      </c>
      <c r="AI37" s="123">
        <v>1998</v>
      </c>
      <c r="AJ37" s="123">
        <v>1999</v>
      </c>
      <c r="AK37" s="123">
        <v>2000</v>
      </c>
      <c r="AL37" s="123">
        <v>2001</v>
      </c>
      <c r="AM37" s="123">
        <v>2002</v>
      </c>
      <c r="AN37" s="123">
        <v>2003</v>
      </c>
      <c r="AO37" s="123">
        <v>2004</v>
      </c>
      <c r="AP37" s="123">
        <v>2005</v>
      </c>
      <c r="AQ37" s="123">
        <f t="shared" ref="AQ37:AW37" si="29">AP37+1</f>
        <v>2006</v>
      </c>
      <c r="AR37" s="123">
        <f t="shared" si="29"/>
        <v>2007</v>
      </c>
      <c r="AS37" s="123">
        <f t="shared" si="29"/>
        <v>2008</v>
      </c>
      <c r="AT37" s="123">
        <f t="shared" si="29"/>
        <v>2009</v>
      </c>
      <c r="AU37" s="123">
        <f t="shared" si="29"/>
        <v>2010</v>
      </c>
      <c r="AV37" s="123">
        <f t="shared" si="29"/>
        <v>2011</v>
      </c>
      <c r="AW37" s="123">
        <f t="shared" si="29"/>
        <v>2012</v>
      </c>
      <c r="AX37" s="123">
        <f t="shared" ref="AX37:BE37" si="30">AW37+1</f>
        <v>2013</v>
      </c>
      <c r="AY37" s="123">
        <f t="shared" si="30"/>
        <v>2014</v>
      </c>
      <c r="AZ37" s="123">
        <f t="shared" si="30"/>
        <v>2015</v>
      </c>
      <c r="BA37" s="123">
        <f t="shared" si="30"/>
        <v>2016</v>
      </c>
      <c r="BB37" s="123">
        <f t="shared" si="30"/>
        <v>2017</v>
      </c>
      <c r="BC37" s="123">
        <f t="shared" si="30"/>
        <v>2018</v>
      </c>
      <c r="BD37" s="123">
        <f t="shared" si="30"/>
        <v>2019</v>
      </c>
      <c r="BE37" s="123">
        <f t="shared" si="30"/>
        <v>2020</v>
      </c>
    </row>
    <row r="38" spans="1:57" s="219" customFormat="1" ht="15" customHeight="1">
      <c r="A38" s="436"/>
      <c r="B38" s="436"/>
      <c r="C38" s="436"/>
      <c r="D38" s="436"/>
      <c r="E38" s="436"/>
      <c r="F38" s="436"/>
      <c r="G38" s="436"/>
      <c r="H38" s="436"/>
      <c r="I38" s="436"/>
      <c r="J38" s="436"/>
      <c r="K38" s="436"/>
      <c r="L38" s="436"/>
      <c r="M38" s="436"/>
      <c r="N38" s="436"/>
      <c r="O38" s="436"/>
      <c r="P38" s="436"/>
      <c r="Q38" s="436"/>
      <c r="R38" s="436"/>
      <c r="S38" s="436"/>
      <c r="T38" s="436"/>
      <c r="U38" s="436"/>
      <c r="V38" s="936" t="s">
        <v>354</v>
      </c>
      <c r="W38" s="1371"/>
      <c r="Y38" s="1428" t="s">
        <v>0</v>
      </c>
      <c r="Z38" s="1429"/>
      <c r="AA38" s="220">
        <f t="shared" ref="AA38:AQ38" si="31">SUM(AA39:AA46)</f>
        <v>1544.6348839094892</v>
      </c>
      <c r="AB38" s="220">
        <f t="shared" si="31"/>
        <v>1557.3501924967027</v>
      </c>
      <c r="AC38" s="220">
        <f t="shared" si="31"/>
        <v>1674.4040924686701</v>
      </c>
      <c r="AD38" s="220">
        <f t="shared" si="31"/>
        <v>1700.2501637619653</v>
      </c>
      <c r="AE38" s="220">
        <f t="shared" si="31"/>
        <v>1838.8530249154578</v>
      </c>
      <c r="AF38" s="220">
        <f t="shared" si="31"/>
        <v>1861.5641283023624</v>
      </c>
      <c r="AG38" s="220">
        <f t="shared" si="31"/>
        <v>1922.4101648577569</v>
      </c>
      <c r="AH38" s="220">
        <f t="shared" si="31"/>
        <v>1828.9718928520861</v>
      </c>
      <c r="AI38" s="220">
        <f t="shared" si="31"/>
        <v>1839.5376713321473</v>
      </c>
      <c r="AJ38" s="220">
        <f t="shared" si="31"/>
        <v>1923.4125252018084</v>
      </c>
      <c r="AK38" s="220">
        <f t="shared" si="31"/>
        <v>1961.8230561776006</v>
      </c>
      <c r="AL38" s="220">
        <f t="shared" si="31"/>
        <v>1927.3619926045524</v>
      </c>
      <c r="AM38" s="220">
        <f t="shared" si="31"/>
        <v>2022.6964502660935</v>
      </c>
      <c r="AN38" s="220">
        <f t="shared" si="31"/>
        <v>2050.0537611955565</v>
      </c>
      <c r="AO38" s="220">
        <f t="shared" si="31"/>
        <v>2018.6233150394696</v>
      </c>
      <c r="AP38" s="220">
        <f t="shared" si="31"/>
        <v>2045.7908093126271</v>
      </c>
      <c r="AQ38" s="220">
        <f t="shared" si="31"/>
        <v>1953.178804647308</v>
      </c>
      <c r="AR38" s="220">
        <f t="shared" ref="AR38:AW38" si="32">SUM(AR39:AR46)</f>
        <v>2026.8540354048787</v>
      </c>
      <c r="AS38" s="220">
        <f t="shared" si="32"/>
        <v>1994.6162972694115</v>
      </c>
      <c r="AT38" s="220">
        <f t="shared" si="32"/>
        <v>1903.0456298189549</v>
      </c>
      <c r="AU38" s="220">
        <f t="shared" si="32"/>
        <v>2030.7862258518603</v>
      </c>
      <c r="AV38" s="220">
        <f t="shared" si="32"/>
        <v>2143.3423009798221</v>
      </c>
      <c r="AW38" s="220">
        <f t="shared" si="32"/>
        <v>2321.0454655148883</v>
      </c>
      <c r="AX38" s="220">
        <f t="shared" ref="AX38:BE38" si="33">SUM(AX39:AX46)</f>
        <v>2262.9459758011972</v>
      </c>
      <c r="AY38" s="220">
        <f t="shared" si="33"/>
        <v>2117.3924179119235</v>
      </c>
      <c r="AZ38" s="220">
        <f t="shared" si="33"/>
        <v>2058.6421830446448</v>
      </c>
      <c r="BA38" s="220">
        <f t="shared" si="33"/>
        <v>2027.9959218818772</v>
      </c>
      <c r="BB38" s="220">
        <f t="shared" si="33"/>
        <v>2051.0497268557478</v>
      </c>
      <c r="BC38" s="220">
        <f t="shared" si="33"/>
        <v>0</v>
      </c>
      <c r="BD38" s="220">
        <f t="shared" si="33"/>
        <v>0</v>
      </c>
      <c r="BE38" s="220">
        <f t="shared" si="33"/>
        <v>0</v>
      </c>
    </row>
    <row r="39" spans="1:57" s="219" customFormat="1" ht="15" customHeight="1">
      <c r="A39" s="436"/>
      <c r="B39" s="436"/>
      <c r="C39" s="436"/>
      <c r="D39" s="436"/>
      <c r="E39" s="436"/>
      <c r="F39" s="436"/>
      <c r="G39" s="436"/>
      <c r="H39" s="436"/>
      <c r="I39" s="436"/>
      <c r="J39" s="436"/>
      <c r="K39" s="436"/>
      <c r="L39" s="436"/>
      <c r="M39" s="436"/>
      <c r="N39" s="436"/>
      <c r="O39" s="436"/>
      <c r="P39" s="436"/>
      <c r="Q39" s="436"/>
      <c r="R39" s="436"/>
      <c r="S39" s="436"/>
      <c r="T39" s="436"/>
      <c r="U39" s="436"/>
      <c r="V39" s="937"/>
      <c r="W39" s="1372" t="s">
        <v>365</v>
      </c>
      <c r="Y39" s="1430"/>
      <c r="Z39" s="1867" t="s">
        <v>931</v>
      </c>
      <c r="AA39" s="225">
        <v>215.19668284852688</v>
      </c>
      <c r="AB39" s="225">
        <v>216.06155321225759</v>
      </c>
      <c r="AC39" s="225">
        <v>226.83819981634912</v>
      </c>
      <c r="AD39" s="225">
        <v>242.0437736625029</v>
      </c>
      <c r="AE39" s="225">
        <v>252.75789521985067</v>
      </c>
      <c r="AF39" s="225">
        <v>269.54557721631198</v>
      </c>
      <c r="AG39" s="225">
        <v>266.133582801871</v>
      </c>
      <c r="AH39" s="225">
        <v>234.92123289304732</v>
      </c>
      <c r="AI39" s="225">
        <v>250.29653659877437</v>
      </c>
      <c r="AJ39" s="225">
        <v>268.33162945394434</v>
      </c>
      <c r="AK39" s="225">
        <v>283.20182253439373</v>
      </c>
      <c r="AL39" s="225">
        <v>255.58068075955327</v>
      </c>
      <c r="AM39" s="225">
        <v>290.05152486975857</v>
      </c>
      <c r="AN39" s="225">
        <v>255.42201465420749</v>
      </c>
      <c r="AO39" s="225">
        <v>275.97394035426578</v>
      </c>
      <c r="AP39" s="225">
        <v>306.43948000260127</v>
      </c>
      <c r="AQ39" s="225">
        <v>255.98370937829026</v>
      </c>
      <c r="AR39" s="225">
        <v>277.22240347019135</v>
      </c>
      <c r="AS39" s="225">
        <v>260.87819581156282</v>
      </c>
      <c r="AT39" s="225">
        <v>260.61439460497564</v>
      </c>
      <c r="AU39" s="225">
        <v>302.19667337581274</v>
      </c>
      <c r="AV39" s="225">
        <v>309.18667425737664</v>
      </c>
      <c r="AW39" s="225">
        <v>317.28894499841755</v>
      </c>
      <c r="AX39" s="225">
        <v>302.08294726638485</v>
      </c>
      <c r="AY39" s="225">
        <v>284.02836273494574</v>
      </c>
      <c r="AZ39" s="225">
        <v>270.59610423826359</v>
      </c>
      <c r="BA39" s="225">
        <v>281.50649436318895</v>
      </c>
      <c r="BB39" s="225">
        <v>322.19571111066915</v>
      </c>
      <c r="BC39" s="225">
        <v>0</v>
      </c>
      <c r="BD39" s="225">
        <v>0</v>
      </c>
      <c r="BE39" s="225">
        <v>0</v>
      </c>
    </row>
    <row r="40" spans="1:57" s="219" customFormat="1" ht="15" customHeight="1">
      <c r="A40" s="436"/>
      <c r="B40" s="436"/>
      <c r="C40" s="436"/>
      <c r="D40" s="436"/>
      <c r="E40" s="436"/>
      <c r="F40" s="436"/>
      <c r="G40" s="436"/>
      <c r="H40" s="436"/>
      <c r="I40" s="436"/>
      <c r="J40" s="436"/>
      <c r="K40" s="436"/>
      <c r="L40" s="436"/>
      <c r="M40" s="436"/>
      <c r="N40" s="436"/>
      <c r="O40" s="436"/>
      <c r="P40" s="436"/>
      <c r="Q40" s="436"/>
      <c r="R40" s="436"/>
      <c r="S40" s="436"/>
      <c r="T40" s="436"/>
      <c r="U40" s="436"/>
      <c r="V40" s="937"/>
      <c r="W40" s="944" t="s">
        <v>366</v>
      </c>
      <c r="Y40" s="1430"/>
      <c r="Z40" s="1868" t="s">
        <v>944</v>
      </c>
      <c r="AA40" s="1800">
        <v>35.183411462876563</v>
      </c>
      <c r="AB40" s="1800">
        <v>26.721624021512945</v>
      </c>
      <c r="AC40" s="1800">
        <v>30.326960846961271</v>
      </c>
      <c r="AD40" s="1800">
        <v>17.467788858821343</v>
      </c>
      <c r="AE40" s="1800">
        <v>52.488654819132513</v>
      </c>
      <c r="AF40" s="1800">
        <v>40.06831817017995</v>
      </c>
      <c r="AG40" s="1800">
        <v>32.002427220099847</v>
      </c>
      <c r="AH40" s="1800">
        <v>33.650521728564783</v>
      </c>
      <c r="AI40" s="1800">
        <v>36.520505213239055</v>
      </c>
      <c r="AJ40" s="1800">
        <v>40.853116290024438</v>
      </c>
      <c r="AK40" s="1800">
        <v>41.304882419228072</v>
      </c>
      <c r="AL40" s="1800">
        <v>36.932607123881716</v>
      </c>
      <c r="AM40" s="1800">
        <v>40.745977729716081</v>
      </c>
      <c r="AN40" s="1800">
        <v>32.642516156371435</v>
      </c>
      <c r="AO40" s="1800">
        <v>46.730665910274496</v>
      </c>
      <c r="AP40" s="1800">
        <v>43.398961491162815</v>
      </c>
      <c r="AQ40" s="1800">
        <v>37.799279423148917</v>
      </c>
      <c r="AR40" s="1800">
        <v>47.107475270618394</v>
      </c>
      <c r="AS40" s="1800">
        <v>38.221141777206967</v>
      </c>
      <c r="AT40" s="1800">
        <v>29.472216465338821</v>
      </c>
      <c r="AU40" s="1800">
        <v>53.845743101384194</v>
      </c>
      <c r="AV40" s="1800">
        <v>48.727177187751906</v>
      </c>
      <c r="AW40" s="1800">
        <v>53.720926070493555</v>
      </c>
      <c r="AX40" s="1800">
        <v>58.195633324550897</v>
      </c>
      <c r="AY40" s="1800">
        <v>42.211423038779401</v>
      </c>
      <c r="AZ40" s="1800">
        <v>43.195821800841024</v>
      </c>
      <c r="BA40" s="1800">
        <v>45.500961997114302</v>
      </c>
      <c r="BB40" s="1800">
        <v>48.112451412386022</v>
      </c>
      <c r="BC40" s="225">
        <v>0</v>
      </c>
      <c r="BD40" s="225">
        <v>0</v>
      </c>
      <c r="BE40" s="225">
        <v>0</v>
      </c>
    </row>
    <row r="41" spans="1:57" s="219" customFormat="1" ht="15" customHeight="1">
      <c r="A41" s="436"/>
      <c r="B41" s="436"/>
      <c r="C41" s="436"/>
      <c r="D41" s="436"/>
      <c r="E41" s="436"/>
      <c r="F41" s="436"/>
      <c r="G41" s="436"/>
      <c r="H41" s="436"/>
      <c r="I41" s="436"/>
      <c r="J41" s="436"/>
      <c r="K41" s="436"/>
      <c r="L41" s="436"/>
      <c r="M41" s="436"/>
      <c r="N41" s="436"/>
      <c r="O41" s="436"/>
      <c r="P41" s="436"/>
      <c r="Q41" s="436"/>
      <c r="R41" s="436"/>
      <c r="S41" s="436"/>
      <c r="T41" s="436"/>
      <c r="U41" s="436"/>
      <c r="V41" s="937"/>
      <c r="W41" s="1373" t="s">
        <v>367</v>
      </c>
      <c r="Y41" s="1430"/>
      <c r="Z41" s="1869" t="s">
        <v>1013</v>
      </c>
      <c r="AA41" s="225">
        <v>266.69631696095092</v>
      </c>
      <c r="AB41" s="225">
        <v>271.930815601983</v>
      </c>
      <c r="AC41" s="225">
        <v>289.77944602897946</v>
      </c>
      <c r="AD41" s="225">
        <v>308.52534539554802</v>
      </c>
      <c r="AE41" s="225">
        <v>280.50455772442695</v>
      </c>
      <c r="AF41" s="225">
        <v>293.18647329245795</v>
      </c>
      <c r="AG41" s="225">
        <v>307.75517788369979</v>
      </c>
      <c r="AH41" s="225">
        <v>308.7615002521834</v>
      </c>
      <c r="AI41" s="225">
        <v>279.68955218867438</v>
      </c>
      <c r="AJ41" s="225">
        <v>280.3892323084732</v>
      </c>
      <c r="AK41" s="225">
        <v>295.25955622353524</v>
      </c>
      <c r="AL41" s="225">
        <v>295.37597484201279</v>
      </c>
      <c r="AM41" s="225">
        <v>294.14906111301804</v>
      </c>
      <c r="AN41" s="225">
        <v>307.22530695221633</v>
      </c>
      <c r="AO41" s="225">
        <v>293.82959907042499</v>
      </c>
      <c r="AP41" s="225">
        <v>302.66499693122483</v>
      </c>
      <c r="AQ41" s="225">
        <v>303.33781567847035</v>
      </c>
      <c r="AR41" s="225">
        <v>302.39694225655359</v>
      </c>
      <c r="AS41" s="225">
        <v>286.82588493213802</v>
      </c>
      <c r="AT41" s="225">
        <v>281.32834895963992</v>
      </c>
      <c r="AU41" s="225">
        <v>295.32553935413205</v>
      </c>
      <c r="AV41" s="225">
        <v>303.27720277673012</v>
      </c>
      <c r="AW41" s="225">
        <v>316.5110848102172</v>
      </c>
      <c r="AX41" s="225">
        <v>303.83644941981782</v>
      </c>
      <c r="AY41" s="225">
        <v>288.27988769186254</v>
      </c>
      <c r="AZ41" s="225">
        <v>296.49254514782763</v>
      </c>
      <c r="BA41" s="225">
        <v>295.587885863662</v>
      </c>
      <c r="BB41" s="225">
        <v>309.09501683879301</v>
      </c>
      <c r="BC41" s="225">
        <v>0</v>
      </c>
      <c r="BD41" s="225">
        <v>0</v>
      </c>
      <c r="BE41" s="225">
        <v>0</v>
      </c>
    </row>
    <row r="42" spans="1:57" s="219" customFormat="1" ht="15" customHeight="1">
      <c r="A42" s="436"/>
      <c r="B42" s="436"/>
      <c r="C42" s="436"/>
      <c r="D42" s="436"/>
      <c r="E42" s="436"/>
      <c r="F42" s="436"/>
      <c r="G42" s="436"/>
      <c r="H42" s="436"/>
      <c r="I42" s="436"/>
      <c r="J42" s="436"/>
      <c r="K42" s="436"/>
      <c r="L42" s="436"/>
      <c r="M42" s="436"/>
      <c r="N42" s="436"/>
      <c r="O42" s="436"/>
      <c r="P42" s="436"/>
      <c r="Q42" s="436"/>
      <c r="R42" s="436"/>
      <c r="S42" s="436"/>
      <c r="T42" s="436"/>
      <c r="U42" s="436"/>
      <c r="V42" s="937"/>
      <c r="W42" s="944" t="s">
        <v>368</v>
      </c>
      <c r="Y42" s="1430"/>
      <c r="Z42" s="1868" t="s">
        <v>945</v>
      </c>
      <c r="AA42" s="1800">
        <v>76.96569400860696</v>
      </c>
      <c r="AB42" s="1800">
        <v>76.428172611698542</v>
      </c>
      <c r="AC42" s="1800">
        <v>77.125198013375766</v>
      </c>
      <c r="AD42" s="1800">
        <v>77.262049773811356</v>
      </c>
      <c r="AE42" s="1800">
        <v>82.537629682248834</v>
      </c>
      <c r="AF42" s="1800">
        <v>81.050521866137245</v>
      </c>
      <c r="AG42" s="1800">
        <v>78.314162622935342</v>
      </c>
      <c r="AH42" s="1800">
        <v>78.966151199966035</v>
      </c>
      <c r="AI42" s="1800">
        <v>87.448414183539043</v>
      </c>
      <c r="AJ42" s="1800">
        <v>91.389566126805249</v>
      </c>
      <c r="AK42" s="1800">
        <v>89.480714619073751</v>
      </c>
      <c r="AL42" s="1800">
        <v>84.102563403201714</v>
      </c>
      <c r="AM42" s="1800">
        <v>85.183673141941853</v>
      </c>
      <c r="AN42" s="1800">
        <v>91.435890721206874</v>
      </c>
      <c r="AO42" s="1800">
        <v>88.543346522883525</v>
      </c>
      <c r="AP42" s="1800">
        <v>85.500077329947814</v>
      </c>
      <c r="AQ42" s="1800">
        <v>86.784882933886209</v>
      </c>
      <c r="AR42" s="1800">
        <v>89.317630459340464</v>
      </c>
      <c r="AS42" s="1800">
        <v>91.762200761721104</v>
      </c>
      <c r="AT42" s="1800">
        <v>89.72864813730034</v>
      </c>
      <c r="AU42" s="1800">
        <v>93.707084311778118</v>
      </c>
      <c r="AV42" s="225">
        <v>100.50717311223458</v>
      </c>
      <c r="AW42" s="225">
        <v>109.32296492061464</v>
      </c>
      <c r="AX42" s="225">
        <v>110.74986605607477</v>
      </c>
      <c r="AY42" s="225">
        <v>109.53771663687428</v>
      </c>
      <c r="AZ42" s="225">
        <v>110.84300183240543</v>
      </c>
      <c r="BA42" s="225">
        <v>110.63605983365309</v>
      </c>
      <c r="BB42" s="225">
        <v>114.48289765023173</v>
      </c>
      <c r="BC42" s="225">
        <v>0</v>
      </c>
      <c r="BD42" s="225">
        <v>0</v>
      </c>
      <c r="BE42" s="225">
        <v>0</v>
      </c>
    </row>
    <row r="43" spans="1:57" s="219" customFormat="1" ht="15" customHeight="1">
      <c r="A43" s="436"/>
      <c r="B43" s="436"/>
      <c r="C43" s="436"/>
      <c r="D43" s="436"/>
      <c r="E43" s="436"/>
      <c r="F43" s="436"/>
      <c r="G43" s="436"/>
      <c r="H43" s="436"/>
      <c r="I43" s="436"/>
      <c r="J43" s="436"/>
      <c r="K43" s="436"/>
      <c r="L43" s="436"/>
      <c r="M43" s="436"/>
      <c r="N43" s="436"/>
      <c r="O43" s="436"/>
      <c r="P43" s="436"/>
      <c r="Q43" s="436"/>
      <c r="R43" s="436"/>
      <c r="S43" s="436"/>
      <c r="T43" s="436"/>
      <c r="U43" s="436"/>
      <c r="V43" s="937"/>
      <c r="W43" s="1374" t="s">
        <v>375</v>
      </c>
      <c r="Y43" s="1430"/>
      <c r="Z43" s="1869" t="s">
        <v>1014</v>
      </c>
      <c r="AA43" s="225">
        <v>463.02617297572209</v>
      </c>
      <c r="AB43" s="225">
        <v>476.49134008333448</v>
      </c>
      <c r="AC43" s="225">
        <v>494.64131861999527</v>
      </c>
      <c r="AD43" s="225">
        <v>465.68067140772615</v>
      </c>
      <c r="AE43" s="225">
        <v>515.71061800478412</v>
      </c>
      <c r="AF43" s="225">
        <v>513.09814617151346</v>
      </c>
      <c r="AG43" s="225">
        <v>531.62879035678213</v>
      </c>
      <c r="AH43" s="225">
        <v>517.91810880444973</v>
      </c>
      <c r="AI43" s="225">
        <v>496.79804306103085</v>
      </c>
      <c r="AJ43" s="225">
        <v>524.36573282426809</v>
      </c>
      <c r="AK43" s="225">
        <v>516.54738287753514</v>
      </c>
      <c r="AL43" s="225">
        <v>525.23685148900677</v>
      </c>
      <c r="AM43" s="225">
        <v>570.38288429738418</v>
      </c>
      <c r="AN43" s="225">
        <v>610.83827041830966</v>
      </c>
      <c r="AO43" s="225">
        <v>578.94019838123575</v>
      </c>
      <c r="AP43" s="225">
        <v>596.20745599095585</v>
      </c>
      <c r="AQ43" s="225">
        <v>582.14080124258874</v>
      </c>
      <c r="AR43" s="225">
        <v>633.60423380591897</v>
      </c>
      <c r="AS43" s="225">
        <v>634.01088420246549</v>
      </c>
      <c r="AT43" s="225">
        <v>603.16415421305487</v>
      </c>
      <c r="AU43" s="225">
        <v>651.57088440390248</v>
      </c>
      <c r="AV43" s="225">
        <v>754.49250156925427</v>
      </c>
      <c r="AW43" s="225">
        <v>863.62784006660115</v>
      </c>
      <c r="AX43" s="225">
        <v>856.23261407108305</v>
      </c>
      <c r="AY43" s="225">
        <v>798.49941915024351</v>
      </c>
      <c r="AZ43" s="225">
        <v>749.14614204598104</v>
      </c>
      <c r="BA43" s="225">
        <v>721.16578477146766</v>
      </c>
      <c r="BB43" s="225">
        <v>671.2042482752571</v>
      </c>
      <c r="BC43" s="225">
        <v>0</v>
      </c>
      <c r="BD43" s="225">
        <v>0</v>
      </c>
      <c r="BE43" s="225">
        <v>0</v>
      </c>
    </row>
    <row r="44" spans="1:57" s="219" customFormat="1" ht="15" customHeight="1">
      <c r="A44" s="436"/>
      <c r="B44" s="436"/>
      <c r="C44" s="436"/>
      <c r="D44" s="436"/>
      <c r="E44" s="436"/>
      <c r="F44" s="436"/>
      <c r="G44" s="436"/>
      <c r="H44" s="436"/>
      <c r="I44" s="436"/>
      <c r="J44" s="436"/>
      <c r="K44" s="436"/>
      <c r="L44" s="436"/>
      <c r="M44" s="436"/>
      <c r="N44" s="436"/>
      <c r="O44" s="436"/>
      <c r="P44" s="436"/>
      <c r="Q44" s="436"/>
      <c r="R44" s="436"/>
      <c r="S44" s="436"/>
      <c r="T44" s="436"/>
      <c r="U44" s="436"/>
      <c r="V44" s="937"/>
      <c r="W44" s="944" t="s">
        <v>369</v>
      </c>
      <c r="Y44" s="1430"/>
      <c r="Z44" s="1868" t="s">
        <v>942</v>
      </c>
      <c r="AA44" s="225">
        <v>399.41443101993428</v>
      </c>
      <c r="AB44" s="225">
        <v>397.09915411332929</v>
      </c>
      <c r="AC44" s="225">
        <v>456.38586855827305</v>
      </c>
      <c r="AD44" s="225">
        <v>488.11364549627478</v>
      </c>
      <c r="AE44" s="225">
        <v>538.13751236664484</v>
      </c>
      <c r="AF44" s="225">
        <v>539.61335317340252</v>
      </c>
      <c r="AG44" s="225">
        <v>581.59967975807706</v>
      </c>
      <c r="AH44" s="225">
        <v>531.41719716139028</v>
      </c>
      <c r="AI44" s="225">
        <v>565.94033161212201</v>
      </c>
      <c r="AJ44" s="225">
        <v>595.32797185813945</v>
      </c>
      <c r="AK44" s="225">
        <v>611.14215932718434</v>
      </c>
      <c r="AL44" s="225">
        <v>603.86393282825554</v>
      </c>
      <c r="AM44" s="225">
        <v>612.81769353577192</v>
      </c>
      <c r="AN44" s="225">
        <v>623.06628363708467</v>
      </c>
      <c r="AO44" s="225">
        <v>611.35306705726157</v>
      </c>
      <c r="AP44" s="225">
        <v>596.53092697366208</v>
      </c>
      <c r="AQ44" s="225">
        <v>581.27056610751231</v>
      </c>
      <c r="AR44" s="225">
        <v>571.15917578370238</v>
      </c>
      <c r="AS44" s="225">
        <v>573.66552055822808</v>
      </c>
      <c r="AT44" s="225">
        <v>542.82976512832022</v>
      </c>
      <c r="AU44" s="225">
        <v>540.48937364571123</v>
      </c>
      <c r="AV44" s="225">
        <v>525.26008722492213</v>
      </c>
      <c r="AW44" s="225">
        <v>538.00703350744777</v>
      </c>
      <c r="AX44" s="225">
        <v>518.09258000173577</v>
      </c>
      <c r="AY44" s="225">
        <v>486.21209974629545</v>
      </c>
      <c r="AZ44" s="225">
        <v>488.1731977695427</v>
      </c>
      <c r="BA44" s="225">
        <v>468.13165371858389</v>
      </c>
      <c r="BB44" s="225">
        <v>478.47193583398973</v>
      </c>
      <c r="BC44" s="225">
        <v>0</v>
      </c>
      <c r="BD44" s="225">
        <v>0</v>
      </c>
      <c r="BE44" s="225">
        <v>0</v>
      </c>
    </row>
    <row r="45" spans="1:57" s="219" customFormat="1" ht="15" customHeight="1">
      <c r="A45" s="436"/>
      <c r="B45" s="436"/>
      <c r="C45" s="436"/>
      <c r="D45" s="436"/>
      <c r="E45" s="436"/>
      <c r="F45" s="436"/>
      <c r="G45" s="436"/>
      <c r="H45" s="436"/>
      <c r="I45" s="436"/>
      <c r="J45" s="436"/>
      <c r="K45" s="436"/>
      <c r="L45" s="436"/>
      <c r="M45" s="436"/>
      <c r="N45" s="436"/>
      <c r="O45" s="436"/>
      <c r="P45" s="436"/>
      <c r="Q45" s="436"/>
      <c r="R45" s="436"/>
      <c r="S45" s="436"/>
      <c r="T45" s="436"/>
      <c r="U45" s="436"/>
      <c r="V45" s="937"/>
      <c r="W45" s="1373" t="s">
        <v>362</v>
      </c>
      <c r="Y45" s="1430"/>
      <c r="Z45" s="1870" t="s">
        <v>946</v>
      </c>
      <c r="AA45" s="1800">
        <v>71.192026971668525</v>
      </c>
      <c r="AB45" s="1800">
        <v>71.209508985804248</v>
      </c>
      <c r="AC45" s="1800">
        <v>73.546870530701028</v>
      </c>
      <c r="AD45" s="1800">
        <v>73.250799966278052</v>
      </c>
      <c r="AE45" s="1800">
        <v>81.541010279271632</v>
      </c>
      <c r="AF45" s="1800">
        <v>87.93578942458538</v>
      </c>
      <c r="AG45" s="1800">
        <v>90.577297584098261</v>
      </c>
      <c r="AH45" s="1800">
        <v>91.839124791394951</v>
      </c>
      <c r="AI45" s="1800">
        <v>93.355732370322343</v>
      </c>
      <c r="AJ45" s="1800">
        <v>94.090007117502381</v>
      </c>
      <c r="AK45" s="1800">
        <v>97.110944303015486</v>
      </c>
      <c r="AL45" s="225">
        <v>99.972920400880454</v>
      </c>
      <c r="AM45" s="225">
        <v>102.29189477977067</v>
      </c>
      <c r="AN45" s="225">
        <v>102.15229347897811</v>
      </c>
      <c r="AO45" s="1800">
        <v>97.093192536748219</v>
      </c>
      <c r="AP45" s="1800">
        <v>89.817291170698169</v>
      </c>
      <c r="AQ45" s="1800">
        <v>81.266815583804245</v>
      </c>
      <c r="AR45" s="1800">
        <v>78.58589160626785</v>
      </c>
      <c r="AS45" s="1800">
        <v>76.914165879928589</v>
      </c>
      <c r="AT45" s="1800">
        <v>60.910633237009165</v>
      </c>
      <c r="AU45" s="1800">
        <v>58.878927248357165</v>
      </c>
      <c r="AV45" s="1800">
        <v>63.916950690265487</v>
      </c>
      <c r="AW45" s="1800">
        <v>72.517409634889134</v>
      </c>
      <c r="AX45" s="1800">
        <v>70.180174056708566</v>
      </c>
      <c r="AY45" s="1800">
        <v>64.659416165079577</v>
      </c>
      <c r="AZ45" s="1800">
        <v>61.909693786068701</v>
      </c>
      <c r="BA45" s="1800">
        <v>70.317301704531971</v>
      </c>
      <c r="BB45" s="1800">
        <v>71.40989608713798</v>
      </c>
      <c r="BC45" s="225">
        <v>0</v>
      </c>
      <c r="BD45" s="225">
        <v>0</v>
      </c>
      <c r="BE45" s="225">
        <v>0</v>
      </c>
    </row>
    <row r="46" spans="1:57" s="219" customFormat="1" ht="15" customHeight="1">
      <c r="A46" s="436"/>
      <c r="B46" s="436"/>
      <c r="C46" s="436"/>
      <c r="D46" s="436"/>
      <c r="E46" s="436"/>
      <c r="F46" s="436"/>
      <c r="G46" s="436"/>
      <c r="H46" s="436"/>
      <c r="I46" s="436"/>
      <c r="J46" s="436"/>
      <c r="K46" s="436"/>
      <c r="L46" s="436"/>
      <c r="M46" s="436"/>
      <c r="N46" s="436"/>
      <c r="O46" s="436"/>
      <c r="P46" s="436"/>
      <c r="Q46" s="436"/>
      <c r="R46" s="436"/>
      <c r="S46" s="436"/>
      <c r="T46" s="436"/>
      <c r="U46" s="436"/>
      <c r="V46" s="941"/>
      <c r="W46" s="944" t="s">
        <v>363</v>
      </c>
      <c r="Y46" s="1434"/>
      <c r="Z46" s="1871" t="s">
        <v>943</v>
      </c>
      <c r="AA46" s="1800">
        <v>16.960147661202868</v>
      </c>
      <c r="AB46" s="1800">
        <v>21.408023866782841</v>
      </c>
      <c r="AC46" s="1800">
        <v>25.760230054035052</v>
      </c>
      <c r="AD46" s="1800">
        <v>27.906089201002697</v>
      </c>
      <c r="AE46" s="1800">
        <v>35.175146819098316</v>
      </c>
      <c r="AF46" s="1800">
        <v>37.065948987773865</v>
      </c>
      <c r="AG46" s="1800">
        <v>34.399046630193602</v>
      </c>
      <c r="AH46" s="1800">
        <v>31.498056021089667</v>
      </c>
      <c r="AI46" s="1800">
        <v>29.488556104445358</v>
      </c>
      <c r="AJ46" s="1800">
        <v>28.665269222651123</v>
      </c>
      <c r="AK46" s="1800">
        <v>27.775593873634808</v>
      </c>
      <c r="AL46" s="1800">
        <v>26.296461757760213</v>
      </c>
      <c r="AM46" s="1800">
        <v>27.073740798732224</v>
      </c>
      <c r="AN46" s="1800">
        <v>27.271185177181799</v>
      </c>
      <c r="AO46" s="1800">
        <v>26.159305206375347</v>
      </c>
      <c r="AP46" s="1800">
        <v>25.231619422374287</v>
      </c>
      <c r="AQ46" s="1800">
        <v>24.594934299606802</v>
      </c>
      <c r="AR46" s="1800">
        <v>27.460282752285952</v>
      </c>
      <c r="AS46" s="1800">
        <v>32.338303346160238</v>
      </c>
      <c r="AT46" s="1800">
        <v>34.997469073315976</v>
      </c>
      <c r="AU46" s="1800">
        <v>34.772000410782589</v>
      </c>
      <c r="AV46" s="1800">
        <v>37.974534161287011</v>
      </c>
      <c r="AW46" s="1800">
        <v>50.049261506207152</v>
      </c>
      <c r="AX46" s="1800">
        <v>43.575711604841899</v>
      </c>
      <c r="AY46" s="1800">
        <v>43.964092747842962</v>
      </c>
      <c r="AZ46" s="1800">
        <v>38.285676423715039</v>
      </c>
      <c r="BA46" s="1800">
        <v>35.149779629675301</v>
      </c>
      <c r="BB46" s="1800">
        <v>36.077569647283497</v>
      </c>
      <c r="BC46" s="225">
        <v>0</v>
      </c>
      <c r="BD46" s="225">
        <v>0</v>
      </c>
      <c r="BE46" s="225">
        <v>0</v>
      </c>
    </row>
    <row r="47" spans="1:57">
      <c r="AY47" s="104"/>
      <c r="AZ47" s="104"/>
      <c r="BC47" s="104"/>
      <c r="BD47" s="104"/>
    </row>
    <row r="48" spans="1:57">
      <c r="V48" s="104" t="s">
        <v>370</v>
      </c>
      <c r="Y48" s="1427" t="s">
        <v>1078</v>
      </c>
      <c r="Z48" s="1427"/>
      <c r="AY48" s="104"/>
      <c r="AZ48" s="104"/>
      <c r="BC48" s="104"/>
      <c r="BD48" s="104"/>
    </row>
    <row r="49" spans="1:57">
      <c r="V49" s="932" t="s">
        <v>351</v>
      </c>
      <c r="W49" s="933"/>
      <c r="Y49" s="932" t="s">
        <v>941</v>
      </c>
      <c r="Z49" s="933"/>
      <c r="AA49" s="123">
        <v>1990</v>
      </c>
      <c r="AB49" s="123">
        <v>1991</v>
      </c>
      <c r="AC49" s="123">
        <v>1992</v>
      </c>
      <c r="AD49" s="123">
        <v>1993</v>
      </c>
      <c r="AE49" s="123">
        <v>1994</v>
      </c>
      <c r="AF49" s="123">
        <v>1995</v>
      </c>
      <c r="AG49" s="123">
        <v>1996</v>
      </c>
      <c r="AH49" s="123">
        <v>1997</v>
      </c>
      <c r="AI49" s="123">
        <v>1998</v>
      </c>
      <c r="AJ49" s="123">
        <v>1999</v>
      </c>
      <c r="AK49" s="123">
        <v>2000</v>
      </c>
      <c r="AL49" s="123">
        <v>2001</v>
      </c>
      <c r="AM49" s="123">
        <v>2002</v>
      </c>
      <c r="AN49" s="123">
        <v>2003</v>
      </c>
      <c r="AO49" s="123">
        <v>2004</v>
      </c>
      <c r="AP49" s="123">
        <v>2005</v>
      </c>
      <c r="AQ49" s="123">
        <f t="shared" ref="AQ49:AW49" si="34">AP49+1</f>
        <v>2006</v>
      </c>
      <c r="AR49" s="123">
        <f t="shared" si="34"/>
        <v>2007</v>
      </c>
      <c r="AS49" s="123">
        <f t="shared" si="34"/>
        <v>2008</v>
      </c>
      <c r="AT49" s="123">
        <f t="shared" si="34"/>
        <v>2009</v>
      </c>
      <c r="AU49" s="123">
        <f t="shared" si="34"/>
        <v>2010</v>
      </c>
      <c r="AV49" s="123">
        <f t="shared" si="34"/>
        <v>2011</v>
      </c>
      <c r="AW49" s="123">
        <f t="shared" si="34"/>
        <v>2012</v>
      </c>
      <c r="AX49" s="123">
        <f t="shared" ref="AX49:BE49" si="35">AW49+1</f>
        <v>2013</v>
      </c>
      <c r="AY49" s="123">
        <f t="shared" si="35"/>
        <v>2014</v>
      </c>
      <c r="AZ49" s="123">
        <f t="shared" si="35"/>
        <v>2015</v>
      </c>
      <c r="BA49" s="123">
        <f t="shared" si="35"/>
        <v>2016</v>
      </c>
      <c r="BB49" s="123">
        <f t="shared" si="35"/>
        <v>2017</v>
      </c>
      <c r="BC49" s="123">
        <f t="shared" si="35"/>
        <v>2018</v>
      </c>
      <c r="BD49" s="123">
        <f t="shared" si="35"/>
        <v>2019</v>
      </c>
      <c r="BE49" s="123">
        <f t="shared" si="35"/>
        <v>2020</v>
      </c>
    </row>
    <row r="50" spans="1:57" s="219" customFormat="1" ht="15" customHeight="1">
      <c r="A50" s="436"/>
      <c r="B50" s="436"/>
      <c r="C50" s="436"/>
      <c r="D50" s="436"/>
      <c r="E50" s="436"/>
      <c r="F50" s="436"/>
      <c r="G50" s="436"/>
      <c r="H50" s="436"/>
      <c r="I50" s="436"/>
      <c r="J50" s="436"/>
      <c r="K50" s="436"/>
      <c r="L50" s="436"/>
      <c r="M50" s="436"/>
      <c r="N50" s="436"/>
      <c r="O50" s="436"/>
      <c r="P50" s="436"/>
      <c r="Q50" s="436"/>
      <c r="R50" s="436"/>
      <c r="S50" s="436"/>
      <c r="T50" s="436"/>
      <c r="U50" s="436"/>
      <c r="V50" s="936" t="s">
        <v>354</v>
      </c>
      <c r="W50" s="1371"/>
      <c r="Y50" s="1428" t="s">
        <v>0</v>
      </c>
      <c r="Z50" s="1429"/>
      <c r="AA50" s="1802">
        <f t="shared" ref="AA50:AQ50" si="36">SUM(AA51:AA58)</f>
        <v>1</v>
      </c>
      <c r="AB50" s="1802">
        <f t="shared" si="36"/>
        <v>1</v>
      </c>
      <c r="AC50" s="1802">
        <f t="shared" si="36"/>
        <v>1</v>
      </c>
      <c r="AD50" s="1802">
        <f t="shared" si="36"/>
        <v>1</v>
      </c>
      <c r="AE50" s="1802">
        <f t="shared" si="36"/>
        <v>1</v>
      </c>
      <c r="AF50" s="1802">
        <f t="shared" si="36"/>
        <v>1</v>
      </c>
      <c r="AG50" s="1802">
        <f t="shared" si="36"/>
        <v>1</v>
      </c>
      <c r="AH50" s="1802">
        <f t="shared" si="36"/>
        <v>0.99999999999999989</v>
      </c>
      <c r="AI50" s="1802">
        <f t="shared" si="36"/>
        <v>1</v>
      </c>
      <c r="AJ50" s="1802">
        <f t="shared" si="36"/>
        <v>0.99999999999999978</v>
      </c>
      <c r="AK50" s="1802">
        <f t="shared" si="36"/>
        <v>1.0000000000000002</v>
      </c>
      <c r="AL50" s="1802">
        <f t="shared" si="36"/>
        <v>1</v>
      </c>
      <c r="AM50" s="1802">
        <f t="shared" si="36"/>
        <v>1</v>
      </c>
      <c r="AN50" s="1802">
        <f t="shared" si="36"/>
        <v>0.99999999999999989</v>
      </c>
      <c r="AO50" s="1802">
        <f t="shared" si="36"/>
        <v>1.0000000000000002</v>
      </c>
      <c r="AP50" s="1802">
        <f t="shared" si="36"/>
        <v>1.0000000000000002</v>
      </c>
      <c r="AQ50" s="1802">
        <f t="shared" si="36"/>
        <v>1.0000000000000002</v>
      </c>
      <c r="AR50" s="1802">
        <f t="shared" ref="AR50:AW50" si="37">SUM(AR51:AR58)</f>
        <v>0.99999999999999989</v>
      </c>
      <c r="AS50" s="1802">
        <f t="shared" si="37"/>
        <v>0.99999999999999989</v>
      </c>
      <c r="AT50" s="1802">
        <f t="shared" si="37"/>
        <v>1</v>
      </c>
      <c r="AU50" s="1802">
        <f t="shared" si="37"/>
        <v>1.0000000000000002</v>
      </c>
      <c r="AV50" s="1802">
        <f t="shared" si="37"/>
        <v>0.99999999999999989</v>
      </c>
      <c r="AW50" s="1802">
        <f t="shared" si="37"/>
        <v>1</v>
      </c>
      <c r="AX50" s="1802">
        <f t="shared" ref="AX50:BE50" si="38">SUM(AX51:AX58)</f>
        <v>1</v>
      </c>
      <c r="AY50" s="1802">
        <f t="shared" si="38"/>
        <v>0.99999999999999989</v>
      </c>
      <c r="AZ50" s="1802">
        <f t="shared" si="38"/>
        <v>1.0000000000000002</v>
      </c>
      <c r="BA50" s="1802">
        <f t="shared" si="38"/>
        <v>1</v>
      </c>
      <c r="BB50" s="1802">
        <f t="shared" si="38"/>
        <v>0.99999999999999989</v>
      </c>
      <c r="BC50" s="226" t="e">
        <f t="shared" si="38"/>
        <v>#DIV/0!</v>
      </c>
      <c r="BD50" s="226" t="e">
        <f t="shared" si="38"/>
        <v>#DIV/0!</v>
      </c>
      <c r="BE50" s="226" t="e">
        <f t="shared" si="38"/>
        <v>#DIV/0!</v>
      </c>
    </row>
    <row r="51" spans="1:57" s="219" customFormat="1" ht="15" customHeight="1">
      <c r="A51" s="436"/>
      <c r="B51" s="436"/>
      <c r="C51" s="436"/>
      <c r="D51" s="436"/>
      <c r="E51" s="436"/>
      <c r="F51" s="436"/>
      <c r="G51" s="436"/>
      <c r="H51" s="436"/>
      <c r="I51" s="436"/>
      <c r="J51" s="436"/>
      <c r="K51" s="436"/>
      <c r="L51" s="436"/>
      <c r="M51" s="436"/>
      <c r="N51" s="436"/>
      <c r="O51" s="436"/>
      <c r="P51" s="436"/>
      <c r="Q51" s="436"/>
      <c r="R51" s="436"/>
      <c r="S51" s="436"/>
      <c r="T51" s="436"/>
      <c r="U51" s="436"/>
      <c r="V51" s="937"/>
      <c r="W51" s="1372" t="s">
        <v>365</v>
      </c>
      <c r="Y51" s="1430"/>
      <c r="Z51" s="1435" t="s">
        <v>931</v>
      </c>
      <c r="AA51" s="224">
        <f t="shared" ref="AA51:AQ58" si="39">+AA39/AA$10</f>
        <v>0.13931880283828726</v>
      </c>
      <c r="AB51" s="224">
        <f t="shared" si="39"/>
        <v>0.1387366529719776</v>
      </c>
      <c r="AC51" s="224">
        <f t="shared" si="39"/>
        <v>0.1354739879319744</v>
      </c>
      <c r="AD51" s="224">
        <f t="shared" si="39"/>
        <v>0.14235774171428869</v>
      </c>
      <c r="AE51" s="224">
        <f t="shared" si="39"/>
        <v>0.13745410415901582</v>
      </c>
      <c r="AF51" s="224">
        <f t="shared" si="39"/>
        <v>0.14479521447489524</v>
      </c>
      <c r="AG51" s="224">
        <f t="shared" si="39"/>
        <v>0.1384374613008576</v>
      </c>
      <c r="AH51" s="224">
        <f t="shared" si="39"/>
        <v>0.12844441940915383</v>
      </c>
      <c r="AI51" s="224">
        <f t="shared" si="39"/>
        <v>0.13606491484217112</v>
      </c>
      <c r="AJ51" s="224">
        <f t="shared" si="39"/>
        <v>0.13950810132412464</v>
      </c>
      <c r="AK51" s="224">
        <f t="shared" si="39"/>
        <v>0.14435645541152003</v>
      </c>
      <c r="AL51" s="224">
        <f t="shared" si="39"/>
        <v>0.13260647545206219</v>
      </c>
      <c r="AM51" s="224">
        <f t="shared" si="39"/>
        <v>0.14339844460180923</v>
      </c>
      <c r="AN51" s="224">
        <f t="shared" si="39"/>
        <v>0.12459283726552113</v>
      </c>
      <c r="AO51" s="224">
        <f t="shared" si="39"/>
        <v>0.13671393681929697</v>
      </c>
      <c r="AP51" s="224">
        <f t="shared" si="39"/>
        <v>0.14979023202551342</v>
      </c>
      <c r="AQ51" s="224">
        <f t="shared" si="39"/>
        <v>0.13106004876215832</v>
      </c>
      <c r="AR51" s="224">
        <f t="shared" ref="AR51:AW51" si="40">+AR39/AR$10</f>
        <v>0.13677472508019756</v>
      </c>
      <c r="AS51" s="224">
        <f t="shared" si="40"/>
        <v>0.13079116829071319</v>
      </c>
      <c r="AT51" s="224">
        <f t="shared" si="40"/>
        <v>0.13694595154282718</v>
      </c>
      <c r="AU51" s="224">
        <f t="shared" si="40"/>
        <v>0.14880772260952743</v>
      </c>
      <c r="AV51" s="224">
        <f t="shared" si="40"/>
        <v>0.14425445441730556</v>
      </c>
      <c r="AW51" s="224">
        <f t="shared" si="40"/>
        <v>0.13670087454664828</v>
      </c>
      <c r="AX51" s="224">
        <f t="shared" ref="AX51:AY58" si="41">+AX39/AX$10</f>
        <v>0.1334910114941795</v>
      </c>
      <c r="AY51" s="224">
        <f t="shared" si="41"/>
        <v>0.13414063464676124</v>
      </c>
      <c r="AZ51" s="450">
        <f t="shared" ref="AZ51:BC58" si="42">+AZ39/AZ$10</f>
        <v>0.13144397140355077</v>
      </c>
      <c r="BA51" s="224">
        <f t="shared" si="42"/>
        <v>0.13881018759740171</v>
      </c>
      <c r="BB51" s="224">
        <f t="shared" si="42"/>
        <v>0.15708820068667667</v>
      </c>
      <c r="BC51" s="224" t="e">
        <f t="shared" si="42"/>
        <v>#DIV/0!</v>
      </c>
      <c r="BD51" s="450" t="e">
        <f t="shared" ref="BD51:BE51" si="43">+BD39/BD$10</f>
        <v>#DIV/0!</v>
      </c>
      <c r="BE51" s="224" t="e">
        <f t="shared" si="43"/>
        <v>#DIV/0!</v>
      </c>
    </row>
    <row r="52" spans="1:57" s="219" customFormat="1" ht="15" customHeight="1">
      <c r="A52" s="436"/>
      <c r="B52" s="436"/>
      <c r="C52" s="436"/>
      <c r="D52" s="436"/>
      <c r="E52" s="436"/>
      <c r="F52" s="436"/>
      <c r="G52" s="436"/>
      <c r="H52" s="436"/>
      <c r="I52" s="436"/>
      <c r="J52" s="436"/>
      <c r="K52" s="436"/>
      <c r="L52" s="436"/>
      <c r="M52" s="436"/>
      <c r="N52" s="436"/>
      <c r="O52" s="436"/>
      <c r="P52" s="436"/>
      <c r="Q52" s="436"/>
      <c r="R52" s="436"/>
      <c r="S52" s="436"/>
      <c r="T52" s="436"/>
      <c r="U52" s="436"/>
      <c r="V52" s="937"/>
      <c r="W52" s="944" t="s">
        <v>366</v>
      </c>
      <c r="Y52" s="1430"/>
      <c r="Z52" s="1436" t="s">
        <v>944</v>
      </c>
      <c r="AA52" s="224">
        <f t="shared" si="39"/>
        <v>2.2777817482554152E-2</v>
      </c>
      <c r="AB52" s="224">
        <f t="shared" si="39"/>
        <v>1.7158391317673733E-2</v>
      </c>
      <c r="AC52" s="224">
        <f t="shared" si="39"/>
        <v>1.8112091927730833E-2</v>
      </c>
      <c r="AD52" s="224">
        <f t="shared" si="39"/>
        <v>1.0273658095213588E-2</v>
      </c>
      <c r="AE52" s="224">
        <f t="shared" si="39"/>
        <v>2.8544236057988216E-2</v>
      </c>
      <c r="AF52" s="224">
        <f t="shared" si="39"/>
        <v>2.1524006377754985E-2</v>
      </c>
      <c r="AG52" s="224">
        <f t="shared" si="39"/>
        <v>1.6647033918730746E-2</v>
      </c>
      <c r="AH52" s="224">
        <f t="shared" si="39"/>
        <v>1.8398599705154787E-2</v>
      </c>
      <c r="AI52" s="224">
        <f t="shared" si="39"/>
        <v>1.9853089057312871E-2</v>
      </c>
      <c r="AJ52" s="224">
        <f t="shared" si="39"/>
        <v>2.1239913827502004E-2</v>
      </c>
      <c r="AK52" s="224">
        <f t="shared" si="39"/>
        <v>2.1054336317010241E-2</v>
      </c>
      <c r="AL52" s="224">
        <f t="shared" si="39"/>
        <v>1.9162257669080942E-2</v>
      </c>
      <c r="AM52" s="224">
        <f t="shared" si="39"/>
        <v>2.0144385839187977E-2</v>
      </c>
      <c r="AN52" s="224">
        <f t="shared" si="39"/>
        <v>1.5922761038878745E-2</v>
      </c>
      <c r="AO52" s="224">
        <f t="shared" si="39"/>
        <v>2.3149770223158644E-2</v>
      </c>
      <c r="AP52" s="224">
        <f t="shared" si="39"/>
        <v>2.1213782608469435E-2</v>
      </c>
      <c r="AQ52" s="224">
        <f t="shared" si="39"/>
        <v>1.9352697936927728E-2</v>
      </c>
      <c r="AR52" s="224">
        <f t="shared" ref="AR52:AS58" si="44">+AR40/AR$10</f>
        <v>2.3241671303285697E-2</v>
      </c>
      <c r="AS52" s="224">
        <f t="shared" si="44"/>
        <v>1.9162152555120961E-2</v>
      </c>
      <c r="AT52" s="224">
        <f t="shared" ref="AT52:AU58" si="45">+AT40/AT$10</f>
        <v>1.5486867999136018E-2</v>
      </c>
      <c r="AU52" s="224">
        <f t="shared" si="45"/>
        <v>2.6514727358266061E-2</v>
      </c>
      <c r="AV52" s="224">
        <f t="shared" ref="AV52:AW58" si="46">+AV40/AV$10</f>
        <v>2.2734202168956597E-2</v>
      </c>
      <c r="AW52" s="224">
        <f t="shared" si="46"/>
        <v>2.3145141647872201E-2</v>
      </c>
      <c r="AX52" s="224">
        <f t="shared" si="41"/>
        <v>2.5716757689695488E-2</v>
      </c>
      <c r="AY52" s="224">
        <f t="shared" si="41"/>
        <v>1.9935569184859173E-2</v>
      </c>
      <c r="AZ52" s="450">
        <f t="shared" si="42"/>
        <v>2.0982675938834707E-2</v>
      </c>
      <c r="BA52" s="224">
        <f t="shared" si="42"/>
        <v>2.2436416910982606E-2</v>
      </c>
      <c r="BB52" s="224">
        <f t="shared" si="42"/>
        <v>2.3457476814149326E-2</v>
      </c>
      <c r="BC52" s="224" t="e">
        <f t="shared" si="42"/>
        <v>#DIV/0!</v>
      </c>
      <c r="BD52" s="450" t="e">
        <f t="shared" ref="BD52:BE52" si="47">+BD40/BD$10</f>
        <v>#DIV/0!</v>
      </c>
      <c r="BE52" s="224" t="e">
        <f t="shared" si="47"/>
        <v>#DIV/0!</v>
      </c>
    </row>
    <row r="53" spans="1:57" s="219" customFormat="1" ht="15" customHeight="1">
      <c r="A53" s="436"/>
      <c r="B53" s="436"/>
      <c r="C53" s="436"/>
      <c r="D53" s="436"/>
      <c r="E53" s="436"/>
      <c r="F53" s="436"/>
      <c r="G53" s="436"/>
      <c r="H53" s="436"/>
      <c r="I53" s="436"/>
      <c r="J53" s="436"/>
      <c r="K53" s="436"/>
      <c r="L53" s="436"/>
      <c r="M53" s="436"/>
      <c r="N53" s="436"/>
      <c r="O53" s="436"/>
      <c r="P53" s="436"/>
      <c r="Q53" s="436"/>
      <c r="R53" s="436"/>
      <c r="S53" s="436"/>
      <c r="T53" s="436"/>
      <c r="U53" s="436"/>
      <c r="V53" s="937"/>
      <c r="W53" s="1373" t="s">
        <v>367</v>
      </c>
      <c r="Y53" s="1430"/>
      <c r="Z53" s="1437" t="s">
        <v>1013</v>
      </c>
      <c r="AA53" s="224">
        <f t="shared" si="39"/>
        <v>0.17265977852703895</v>
      </c>
      <c r="AB53" s="224">
        <f t="shared" si="39"/>
        <v>0.17461121905152924</v>
      </c>
      <c r="AC53" s="224">
        <f t="shared" si="39"/>
        <v>0.17306422465901944</v>
      </c>
      <c r="AD53" s="224">
        <f t="shared" si="39"/>
        <v>0.18145879469460324</v>
      </c>
      <c r="AE53" s="224">
        <f t="shared" si="39"/>
        <v>0.152543217931908</v>
      </c>
      <c r="AF53" s="224">
        <f t="shared" si="39"/>
        <v>0.15749469429228144</v>
      </c>
      <c r="AG53" s="224">
        <f t="shared" si="39"/>
        <v>0.16008819736264307</v>
      </c>
      <c r="AH53" s="224">
        <f t="shared" si="39"/>
        <v>0.16881697387415989</v>
      </c>
      <c r="AI53" s="224">
        <f t="shared" si="39"/>
        <v>0.1520433946786913</v>
      </c>
      <c r="AJ53" s="224">
        <f t="shared" si="39"/>
        <v>0.14577696081034627</v>
      </c>
      <c r="AK53" s="224">
        <f t="shared" si="39"/>
        <v>0.15050264359662308</v>
      </c>
      <c r="AL53" s="224">
        <f t="shared" si="39"/>
        <v>0.15325402076796929</v>
      </c>
      <c r="AM53" s="224">
        <f t="shared" si="39"/>
        <v>0.1454242237258693</v>
      </c>
      <c r="AN53" s="224">
        <f t="shared" si="39"/>
        <v>0.14986207326243373</v>
      </c>
      <c r="AO53" s="224">
        <f t="shared" si="39"/>
        <v>0.14555940025129446</v>
      </c>
      <c r="AP53" s="224">
        <f t="shared" si="39"/>
        <v>0.14794523250054017</v>
      </c>
      <c r="AQ53" s="224">
        <f t="shared" si="39"/>
        <v>0.15530468329715727</v>
      </c>
      <c r="AR53" s="224">
        <f t="shared" si="44"/>
        <v>0.14919522421166728</v>
      </c>
      <c r="AS53" s="224">
        <f t="shared" si="44"/>
        <v>0.1438000307752407</v>
      </c>
      <c r="AT53" s="224">
        <f t="shared" si="45"/>
        <v>0.14783058511655547</v>
      </c>
      <c r="AU53" s="224">
        <f t="shared" si="45"/>
        <v>0.14542423795998072</v>
      </c>
      <c r="AV53" s="224">
        <f t="shared" si="46"/>
        <v>0.14149732529334574</v>
      </c>
      <c r="AW53" s="224">
        <f t="shared" si="46"/>
        <v>0.13636574100456242</v>
      </c>
      <c r="AX53" s="224">
        <f t="shared" si="41"/>
        <v>0.13426588732956579</v>
      </c>
      <c r="AY53" s="224">
        <f t="shared" si="41"/>
        <v>0.13614854065461854</v>
      </c>
      <c r="AZ53" s="450">
        <f t="shared" si="42"/>
        <v>0.14402335072592737</v>
      </c>
      <c r="BA53" s="224">
        <f t="shared" si="42"/>
        <v>0.14575368849330403</v>
      </c>
      <c r="BB53" s="224">
        <f t="shared" si="42"/>
        <v>0.1507008888139609</v>
      </c>
      <c r="BC53" s="224" t="e">
        <f t="shared" si="42"/>
        <v>#DIV/0!</v>
      </c>
      <c r="BD53" s="450" t="e">
        <f t="shared" ref="BD53:BE53" si="48">+BD41/BD$10</f>
        <v>#DIV/0!</v>
      </c>
      <c r="BE53" s="224" t="e">
        <f t="shared" si="48"/>
        <v>#DIV/0!</v>
      </c>
    </row>
    <row r="54" spans="1:57" s="219" customFormat="1" ht="15" customHeight="1">
      <c r="A54" s="436"/>
      <c r="B54" s="436"/>
      <c r="C54" s="436"/>
      <c r="D54" s="436"/>
      <c r="E54" s="436"/>
      <c r="F54" s="436"/>
      <c r="G54" s="436"/>
      <c r="H54" s="436"/>
      <c r="I54" s="436"/>
      <c r="J54" s="436"/>
      <c r="K54" s="436"/>
      <c r="L54" s="436"/>
      <c r="M54" s="436"/>
      <c r="N54" s="436"/>
      <c r="O54" s="436"/>
      <c r="P54" s="436"/>
      <c r="Q54" s="436"/>
      <c r="R54" s="436"/>
      <c r="S54" s="436"/>
      <c r="T54" s="436"/>
      <c r="U54" s="436"/>
      <c r="V54" s="937"/>
      <c r="W54" s="944" t="s">
        <v>368</v>
      </c>
      <c r="Y54" s="1430"/>
      <c r="Z54" s="1436" t="s">
        <v>945</v>
      </c>
      <c r="AA54" s="224">
        <f t="shared" si="39"/>
        <v>4.9827758527507725E-2</v>
      </c>
      <c r="AB54" s="224">
        <f t="shared" si="39"/>
        <v>4.9075778190370213E-2</v>
      </c>
      <c r="AC54" s="224">
        <f t="shared" si="39"/>
        <v>4.6061281359904983E-2</v>
      </c>
      <c r="AD54" s="224">
        <f t="shared" si="39"/>
        <v>4.5441577610474522E-2</v>
      </c>
      <c r="AE54" s="224">
        <f t="shared" si="39"/>
        <v>4.4885387012397873E-2</v>
      </c>
      <c r="AF54" s="224">
        <f t="shared" si="39"/>
        <v>4.3538936227811062E-2</v>
      </c>
      <c r="AG54" s="224">
        <f t="shared" si="39"/>
        <v>4.0737488832790256E-2</v>
      </c>
      <c r="AH54" s="224">
        <f t="shared" si="39"/>
        <v>4.3175158409256231E-2</v>
      </c>
      <c r="AI54" s="224">
        <f t="shared" si="39"/>
        <v>4.7538256783951092E-2</v>
      </c>
      <c r="AJ54" s="224">
        <f t="shared" si="39"/>
        <v>4.7514282520966983E-2</v>
      </c>
      <c r="AK54" s="224">
        <f t="shared" si="39"/>
        <v>4.5611001633051061E-2</v>
      </c>
      <c r="AL54" s="224">
        <f t="shared" si="39"/>
        <v>4.3636101430821098E-2</v>
      </c>
      <c r="AM54" s="224">
        <f t="shared" si="39"/>
        <v>4.2113918344364329E-2</v>
      </c>
      <c r="AN54" s="224">
        <f t="shared" si="39"/>
        <v>4.4601703844041149E-2</v>
      </c>
      <c r="AO54" s="224">
        <f t="shared" si="39"/>
        <v>4.3863233850121405E-2</v>
      </c>
      <c r="AP54" s="224">
        <f t="shared" si="39"/>
        <v>4.1793167190283399E-2</v>
      </c>
      <c r="AQ54" s="224">
        <f t="shared" si="39"/>
        <v>4.4432636032806665E-2</v>
      </c>
      <c r="AR54" s="224">
        <f t="shared" si="44"/>
        <v>4.406712516005061E-2</v>
      </c>
      <c r="AS54" s="224">
        <f t="shared" si="44"/>
        <v>4.6004938838282661E-2</v>
      </c>
      <c r="AT54" s="224">
        <f t="shared" si="45"/>
        <v>4.7150024535058899E-2</v>
      </c>
      <c r="AU54" s="224">
        <f t="shared" si="45"/>
        <v>4.6143253838778882E-2</v>
      </c>
      <c r="AV54" s="224">
        <f t="shared" si="46"/>
        <v>4.6892730604107438E-2</v>
      </c>
      <c r="AW54" s="224">
        <f t="shared" si="46"/>
        <v>4.7100742551099938E-2</v>
      </c>
      <c r="AX54" s="224">
        <f t="shared" si="41"/>
        <v>4.8940570053539932E-2</v>
      </c>
      <c r="AY54" s="224">
        <f t="shared" si="41"/>
        <v>5.1732364634088666E-2</v>
      </c>
      <c r="AZ54" s="450">
        <f t="shared" si="42"/>
        <v>5.3842772068564783E-2</v>
      </c>
      <c r="BA54" s="224">
        <f t="shared" si="42"/>
        <v>5.4554379838687481E-2</v>
      </c>
      <c r="BB54" s="224">
        <f t="shared" si="42"/>
        <v>5.5816734304991032E-2</v>
      </c>
      <c r="BC54" s="224" t="e">
        <f t="shared" si="42"/>
        <v>#DIV/0!</v>
      </c>
      <c r="BD54" s="450" t="e">
        <f t="shared" ref="BD54:BE54" si="49">+BD42/BD$10</f>
        <v>#DIV/0!</v>
      </c>
      <c r="BE54" s="224" t="e">
        <f t="shared" si="49"/>
        <v>#DIV/0!</v>
      </c>
    </row>
    <row r="55" spans="1:57" s="219" customFormat="1" ht="15" customHeight="1">
      <c r="A55" s="436"/>
      <c r="B55" s="436"/>
      <c r="C55" s="436"/>
      <c r="D55" s="436"/>
      <c r="E55" s="436"/>
      <c r="F55" s="436"/>
      <c r="G55" s="436"/>
      <c r="H55" s="436"/>
      <c r="I55" s="436"/>
      <c r="J55" s="436"/>
      <c r="K55" s="436"/>
      <c r="L55" s="436"/>
      <c r="M55" s="436"/>
      <c r="N55" s="436"/>
      <c r="O55" s="436"/>
      <c r="P55" s="436"/>
      <c r="Q55" s="436"/>
      <c r="R55" s="436"/>
      <c r="S55" s="436"/>
      <c r="T55" s="436"/>
      <c r="U55" s="436"/>
      <c r="V55" s="937"/>
      <c r="W55" s="1373" t="s">
        <v>1079</v>
      </c>
      <c r="Y55" s="1430"/>
      <c r="Z55" s="1437" t="s">
        <v>935</v>
      </c>
      <c r="AA55" s="224">
        <f t="shared" si="39"/>
        <v>0.2997641564353366</v>
      </c>
      <c r="AB55" s="224">
        <f t="shared" si="39"/>
        <v>0.30596287359070862</v>
      </c>
      <c r="AC55" s="224">
        <f t="shared" si="39"/>
        <v>0.29541334785602275</v>
      </c>
      <c r="AD55" s="224">
        <f t="shared" si="39"/>
        <v>0.27388950245848726</v>
      </c>
      <c r="AE55" s="224">
        <f t="shared" si="39"/>
        <v>0.28045233143551218</v>
      </c>
      <c r="AF55" s="224">
        <f t="shared" si="39"/>
        <v>0.27562743521461652</v>
      </c>
      <c r="AG55" s="224">
        <f t="shared" si="39"/>
        <v>0.27654285233979631</v>
      </c>
      <c r="AH55" s="224">
        <f t="shared" si="39"/>
        <v>0.28317444944263842</v>
      </c>
      <c r="AI55" s="224">
        <f t="shared" si="39"/>
        <v>0.27006679493617658</v>
      </c>
      <c r="AJ55" s="224">
        <f t="shared" si="39"/>
        <v>0.27262260485136985</v>
      </c>
      <c r="AK55" s="224">
        <f t="shared" si="39"/>
        <v>0.26329967998437726</v>
      </c>
      <c r="AL55" s="224">
        <f t="shared" si="39"/>
        <v>0.27251593291991022</v>
      </c>
      <c r="AM55" s="224">
        <f t="shared" si="39"/>
        <v>0.2819913409262908</v>
      </c>
      <c r="AN55" s="224">
        <f t="shared" si="39"/>
        <v>0.29796207396145513</v>
      </c>
      <c r="AO55" s="224">
        <f t="shared" si="39"/>
        <v>0.28679952028093764</v>
      </c>
      <c r="AP55" s="224">
        <f t="shared" si="39"/>
        <v>0.29143129066616436</v>
      </c>
      <c r="AQ55" s="224">
        <f t="shared" si="39"/>
        <v>0.29804787961935103</v>
      </c>
      <c r="AR55" s="224">
        <f t="shared" si="44"/>
        <v>0.3126047671604294</v>
      </c>
      <c r="AS55" s="224">
        <f t="shared" si="44"/>
        <v>0.3178610768749926</v>
      </c>
      <c r="AT55" s="224">
        <f t="shared" si="45"/>
        <v>0.31694676405128369</v>
      </c>
      <c r="AU55" s="224">
        <f t="shared" si="45"/>
        <v>0.32084661404012926</v>
      </c>
      <c r="AV55" s="224">
        <f t="shared" si="46"/>
        <v>0.35201680162069321</v>
      </c>
      <c r="AW55" s="224">
        <f t="shared" si="46"/>
        <v>0.37208570572960264</v>
      </c>
      <c r="AX55" s="224">
        <f t="shared" si="41"/>
        <v>0.37837077121027313</v>
      </c>
      <c r="AY55" s="224">
        <f t="shared" si="41"/>
        <v>0.37711451708025262</v>
      </c>
      <c r="AZ55" s="450">
        <f t="shared" si="42"/>
        <v>0.36390303677641811</v>
      </c>
      <c r="BA55" s="224">
        <f t="shared" si="42"/>
        <v>0.35560514544933725</v>
      </c>
      <c r="BB55" s="224">
        <f t="shared" si="42"/>
        <v>0.32724913466832944</v>
      </c>
      <c r="BC55" s="224" t="e">
        <f t="shared" si="42"/>
        <v>#DIV/0!</v>
      </c>
      <c r="BD55" s="450" t="e">
        <f t="shared" ref="BD55:BE55" si="50">+BD43/BD$10</f>
        <v>#DIV/0!</v>
      </c>
      <c r="BE55" s="224" t="e">
        <f t="shared" si="50"/>
        <v>#DIV/0!</v>
      </c>
    </row>
    <row r="56" spans="1:57" s="219" customFormat="1" ht="15" customHeight="1">
      <c r="A56" s="436"/>
      <c r="B56" s="436"/>
      <c r="C56" s="436"/>
      <c r="D56" s="436"/>
      <c r="E56" s="436"/>
      <c r="F56" s="436"/>
      <c r="G56" s="436"/>
      <c r="H56" s="436"/>
      <c r="I56" s="436"/>
      <c r="J56" s="436"/>
      <c r="K56" s="436"/>
      <c r="L56" s="436"/>
      <c r="M56" s="436"/>
      <c r="N56" s="436"/>
      <c r="O56" s="436"/>
      <c r="P56" s="436"/>
      <c r="Q56" s="436"/>
      <c r="R56" s="436"/>
      <c r="S56" s="436"/>
      <c r="T56" s="436"/>
      <c r="U56" s="436"/>
      <c r="V56" s="937"/>
      <c r="W56" s="944" t="s">
        <v>369</v>
      </c>
      <c r="Y56" s="1430"/>
      <c r="Z56" s="1436" t="s">
        <v>936</v>
      </c>
      <c r="AA56" s="224">
        <f t="shared" si="39"/>
        <v>0.25858177565497653</v>
      </c>
      <c r="AB56" s="224">
        <f t="shared" si="39"/>
        <v>0.25498385400184809</v>
      </c>
      <c r="AC56" s="224">
        <f t="shared" si="39"/>
        <v>0.27256614494139059</v>
      </c>
      <c r="AD56" s="224">
        <f t="shared" si="39"/>
        <v>0.28708342801524978</v>
      </c>
      <c r="AE56" s="224">
        <f t="shared" si="39"/>
        <v>0.29264846351240387</v>
      </c>
      <c r="AF56" s="224">
        <f t="shared" si="39"/>
        <v>0.28987094506676936</v>
      </c>
      <c r="AG56" s="224">
        <f t="shared" si="39"/>
        <v>0.30253672727594572</v>
      </c>
      <c r="AH56" s="224">
        <f t="shared" si="39"/>
        <v>0.29055514698626778</v>
      </c>
      <c r="AI56" s="224">
        <f t="shared" si="39"/>
        <v>0.30765356993329857</v>
      </c>
      <c r="AJ56" s="224">
        <f t="shared" si="39"/>
        <v>0.30951653067543394</v>
      </c>
      <c r="AK56" s="224">
        <f t="shared" si="39"/>
        <v>0.31151747218117043</v>
      </c>
      <c r="AL56" s="224">
        <f t="shared" si="39"/>
        <v>0.31331111391909328</v>
      </c>
      <c r="AM56" s="224">
        <f t="shared" si="39"/>
        <v>0.30297066742523499</v>
      </c>
      <c r="AN56" s="224">
        <f t="shared" si="39"/>
        <v>0.30392680203358324</v>
      </c>
      <c r="AO56" s="224">
        <f t="shared" si="39"/>
        <v>0.30285643809940244</v>
      </c>
      <c r="AP56" s="224">
        <f t="shared" si="39"/>
        <v>0.29158940604200523</v>
      </c>
      <c r="AQ56" s="224">
        <f t="shared" si="39"/>
        <v>0.29760233150414223</v>
      </c>
      <c r="AR56" s="224">
        <f t="shared" si="44"/>
        <v>0.28179590923014303</v>
      </c>
      <c r="AS56" s="224">
        <f t="shared" si="44"/>
        <v>0.28760695545482323</v>
      </c>
      <c r="AT56" s="224">
        <f t="shared" si="45"/>
        <v>0.28524264296277646</v>
      </c>
      <c r="AU56" s="224">
        <f t="shared" si="45"/>
        <v>0.26614784302025218</v>
      </c>
      <c r="AV56" s="224">
        <f t="shared" si="46"/>
        <v>0.24506588937511337</v>
      </c>
      <c r="AW56" s="224">
        <f t="shared" si="46"/>
        <v>0.23179512917817802</v>
      </c>
      <c r="AX56" s="224">
        <f t="shared" si="41"/>
        <v>0.22894606656188723</v>
      </c>
      <c r="AY56" s="224">
        <f t="shared" si="41"/>
        <v>0.22962777028632972</v>
      </c>
      <c r="AZ56" s="450">
        <f t="shared" si="42"/>
        <v>0.23713358338337126</v>
      </c>
      <c r="BA56" s="224">
        <f t="shared" si="42"/>
        <v>0.2308346129632162</v>
      </c>
      <c r="BB56" s="224">
        <f t="shared" si="42"/>
        <v>0.2332814897508533</v>
      </c>
      <c r="BC56" s="224" t="e">
        <f t="shared" si="42"/>
        <v>#DIV/0!</v>
      </c>
      <c r="BD56" s="450" t="e">
        <f t="shared" ref="BD56:BE56" si="51">+BD44/BD$10</f>
        <v>#DIV/0!</v>
      </c>
      <c r="BE56" s="224" t="e">
        <f t="shared" si="51"/>
        <v>#DIV/0!</v>
      </c>
    </row>
    <row r="57" spans="1:57" s="219" customFormat="1" ht="15" customHeight="1">
      <c r="A57" s="436"/>
      <c r="B57" s="436"/>
      <c r="C57" s="436"/>
      <c r="D57" s="436"/>
      <c r="E57" s="436"/>
      <c r="F57" s="436"/>
      <c r="G57" s="436"/>
      <c r="H57" s="436"/>
      <c r="I57" s="436"/>
      <c r="J57" s="436"/>
      <c r="K57" s="436"/>
      <c r="L57" s="436"/>
      <c r="M57" s="436"/>
      <c r="N57" s="436"/>
      <c r="O57" s="436"/>
      <c r="P57" s="436"/>
      <c r="Q57" s="436"/>
      <c r="R57" s="436"/>
      <c r="S57" s="436"/>
      <c r="T57" s="436"/>
      <c r="U57" s="436"/>
      <c r="V57" s="937"/>
      <c r="W57" s="1373" t="s">
        <v>362</v>
      </c>
      <c r="Y57" s="1430"/>
      <c r="Z57" s="1438" t="s">
        <v>946</v>
      </c>
      <c r="AA57" s="224">
        <f t="shared" si="39"/>
        <v>4.6089873868108339E-2</v>
      </c>
      <c r="AB57" s="224">
        <f t="shared" si="39"/>
        <v>4.5724789022334809E-2</v>
      </c>
      <c r="AC57" s="224">
        <f t="shared" si="39"/>
        <v>4.3924206146836793E-2</v>
      </c>
      <c r="AD57" s="224">
        <f t="shared" si="39"/>
        <v>4.3082366070298556E-2</v>
      </c>
      <c r="AE57" s="224">
        <f t="shared" si="39"/>
        <v>4.4343408186753003E-2</v>
      </c>
      <c r="AF57" s="224">
        <f t="shared" si="39"/>
        <v>4.723758267988204E-2</v>
      </c>
      <c r="AG57" s="224">
        <f t="shared" si="39"/>
        <v>4.7116530717470621E-2</v>
      </c>
      <c r="AH57" s="224">
        <f t="shared" si="39"/>
        <v>5.0213524412440071E-2</v>
      </c>
      <c r="AI57" s="224">
        <f t="shared" si="39"/>
        <v>5.0749562689149201E-2</v>
      </c>
      <c r="AJ57" s="224">
        <f t="shared" si="39"/>
        <v>4.8918266822469747E-2</v>
      </c>
      <c r="AK57" s="224">
        <f t="shared" si="39"/>
        <v>4.9500358351494571E-2</v>
      </c>
      <c r="AL57" s="224">
        <f t="shared" si="39"/>
        <v>5.1870339243216802E-2</v>
      </c>
      <c r="AM57" s="224">
        <f t="shared" si="39"/>
        <v>5.0572044444095299E-2</v>
      </c>
      <c r="AN57" s="224">
        <f t="shared" si="39"/>
        <v>4.9829080296608722E-2</v>
      </c>
      <c r="AO57" s="224">
        <f t="shared" si="39"/>
        <v>4.8098717484024403E-2</v>
      </c>
      <c r="AP57" s="224">
        <f t="shared" si="39"/>
        <v>4.3903458145300896E-2</v>
      </c>
      <c r="AQ57" s="224">
        <f t="shared" si="39"/>
        <v>4.1607463377362867E-2</v>
      </c>
      <c r="AR57" s="224">
        <f t="shared" si="44"/>
        <v>3.8772348789571191E-2</v>
      </c>
      <c r="AS57" s="224">
        <f t="shared" si="44"/>
        <v>3.8560883105799595E-2</v>
      </c>
      <c r="AT57" s="224">
        <f t="shared" si="45"/>
        <v>3.200692210559547E-2</v>
      </c>
      <c r="AU57" s="224">
        <f t="shared" si="45"/>
        <v>2.8993168507265722E-2</v>
      </c>
      <c r="AV57" s="224">
        <f t="shared" si="46"/>
        <v>2.982115859937353E-2</v>
      </c>
      <c r="AW57" s="224">
        <f t="shared" si="46"/>
        <v>3.1243424875695952E-2</v>
      </c>
      <c r="AX57" s="224">
        <f t="shared" si="41"/>
        <v>3.1012748340959063E-2</v>
      </c>
      <c r="AY57" s="224">
        <f t="shared" si="41"/>
        <v>3.0537285208966491E-2</v>
      </c>
      <c r="AZ57" s="450">
        <f t="shared" si="42"/>
        <v>3.0073071608057153E-2</v>
      </c>
      <c r="BA57" s="224">
        <f t="shared" si="42"/>
        <v>3.4673295417320713E-2</v>
      </c>
      <c r="BB57" s="224">
        <f t="shared" si="42"/>
        <v>3.4816267568806868E-2</v>
      </c>
      <c r="BC57" s="224" t="e">
        <f t="shared" si="42"/>
        <v>#DIV/0!</v>
      </c>
      <c r="BD57" s="450" t="e">
        <f t="shared" ref="BD57:BE57" si="52">+BD45/BD$10</f>
        <v>#DIV/0!</v>
      </c>
      <c r="BE57" s="224" t="e">
        <f t="shared" si="52"/>
        <v>#DIV/0!</v>
      </c>
    </row>
    <row r="58" spans="1:57" s="219" customFormat="1" ht="15" customHeight="1">
      <c r="A58" s="436"/>
      <c r="B58" s="436"/>
      <c r="C58" s="436"/>
      <c r="D58" s="436"/>
      <c r="E58" s="436"/>
      <c r="F58" s="436"/>
      <c r="G58" s="436"/>
      <c r="H58" s="436"/>
      <c r="I58" s="436"/>
      <c r="J58" s="436"/>
      <c r="K58" s="436"/>
      <c r="L58" s="436"/>
      <c r="M58" s="436"/>
      <c r="N58" s="436"/>
      <c r="O58" s="436"/>
      <c r="P58" s="436"/>
      <c r="Q58" s="436"/>
      <c r="R58" s="436"/>
      <c r="S58" s="436"/>
      <c r="T58" s="436"/>
      <c r="U58" s="436"/>
      <c r="V58" s="941"/>
      <c r="W58" s="944" t="s">
        <v>363</v>
      </c>
      <c r="Y58" s="1434"/>
      <c r="Z58" s="1432" t="s">
        <v>943</v>
      </c>
      <c r="AA58" s="224">
        <f t="shared" si="39"/>
        <v>1.0980036666190351E-2</v>
      </c>
      <c r="AB58" s="224">
        <f t="shared" si="39"/>
        <v>1.3746441853557716E-2</v>
      </c>
      <c r="AC58" s="224">
        <f t="shared" si="39"/>
        <v>1.5384715177120279E-2</v>
      </c>
      <c r="AD58" s="224">
        <f t="shared" si="39"/>
        <v>1.6412931341384388E-2</v>
      </c>
      <c r="AE58" s="224">
        <f t="shared" si="39"/>
        <v>1.9128851704021049E-2</v>
      </c>
      <c r="AF58" s="224">
        <f t="shared" si="39"/>
        <v>1.99111856659893E-2</v>
      </c>
      <c r="AG58" s="224">
        <f t="shared" si="39"/>
        <v>1.7893708251765752E-2</v>
      </c>
      <c r="AH58" s="224">
        <f t="shared" si="39"/>
        <v>1.722172776092902E-2</v>
      </c>
      <c r="AI58" s="224">
        <f t="shared" si="39"/>
        <v>1.603041707924931E-2</v>
      </c>
      <c r="AJ58" s="224">
        <f t="shared" si="39"/>
        <v>1.4903339167786434E-2</v>
      </c>
      <c r="AK58" s="224">
        <f t="shared" si="39"/>
        <v>1.4158052524753452E-2</v>
      </c>
      <c r="AL58" s="224">
        <f t="shared" si="39"/>
        <v>1.3643758597846129E-2</v>
      </c>
      <c r="AM58" s="224">
        <f t="shared" si="39"/>
        <v>1.3384974693148134E-2</v>
      </c>
      <c r="AN58" s="224">
        <f t="shared" si="39"/>
        <v>1.3302668297478067E-2</v>
      </c>
      <c r="AO58" s="224">
        <f t="shared" si="39"/>
        <v>1.2958982991764298E-2</v>
      </c>
      <c r="AP58" s="224">
        <f t="shared" si="39"/>
        <v>1.2333430821723142E-2</v>
      </c>
      <c r="AQ58" s="224">
        <f t="shared" si="39"/>
        <v>1.2592259470093929E-2</v>
      </c>
      <c r="AR58" s="224">
        <f t="shared" si="44"/>
        <v>1.3548229064655144E-2</v>
      </c>
      <c r="AS58" s="224">
        <f t="shared" si="44"/>
        <v>1.6212794105026972E-2</v>
      </c>
      <c r="AT58" s="224">
        <f t="shared" si="45"/>
        <v>1.8390241686766826E-2</v>
      </c>
      <c r="AU58" s="224">
        <f t="shared" si="45"/>
        <v>1.7122432665800002E-2</v>
      </c>
      <c r="AV58" s="224">
        <f t="shared" si="46"/>
        <v>1.7717437921104372E-2</v>
      </c>
      <c r="AW58" s="224">
        <f t="shared" si="46"/>
        <v>2.1563240466340672E-2</v>
      </c>
      <c r="AX58" s="224">
        <f t="shared" si="41"/>
        <v>1.9256187319900069E-2</v>
      </c>
      <c r="AY58" s="224">
        <f t="shared" si="41"/>
        <v>2.0763318304123504E-2</v>
      </c>
      <c r="AZ58" s="450">
        <f t="shared" si="42"/>
        <v>1.8597538095276055E-2</v>
      </c>
      <c r="BA58" s="224">
        <f t="shared" si="42"/>
        <v>1.7332273329750139E-2</v>
      </c>
      <c r="BB58" s="224">
        <f t="shared" si="42"/>
        <v>1.7589807392232405E-2</v>
      </c>
      <c r="BC58" s="224" t="e">
        <f t="shared" si="42"/>
        <v>#DIV/0!</v>
      </c>
      <c r="BD58" s="450" t="e">
        <f t="shared" ref="BD58:BE58" si="53">+BD46/BD$10</f>
        <v>#DIV/0!</v>
      </c>
      <c r="BE58" s="224" t="e">
        <f t="shared" si="53"/>
        <v>#DIV/0!</v>
      </c>
    </row>
    <row r="60" spans="1:57">
      <c r="W60" s="272" t="s">
        <v>376</v>
      </c>
    </row>
  </sheetData>
  <mergeCells count="4">
    <mergeCell ref="V1:W1"/>
    <mergeCell ref="Y1:Z2"/>
    <mergeCell ref="V6:W7"/>
    <mergeCell ref="Y6:Z7"/>
  </mergeCells>
  <phoneticPr fontId="9"/>
  <pageMargins left="0.24" right="0.22" top="0.98425196850393704" bottom="0.98425196850393704" header="0.51181102362204722" footer="0.51181102362204722"/>
  <pageSetup paperSize="9" scale="33"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dimension ref="B1:S40"/>
  <sheetViews>
    <sheetView zoomScale="80" zoomScaleNormal="80" workbookViewId="0"/>
  </sheetViews>
  <sheetFormatPr defaultRowHeight="14.25"/>
  <cols>
    <col min="1" max="1" width="9" style="212"/>
    <col min="2" max="2" width="4.5" style="212" customWidth="1"/>
    <col min="3" max="4" width="2" style="212" customWidth="1"/>
    <col min="5" max="5" width="56.625" style="212" customWidth="1"/>
    <col min="6" max="6" width="14.625" style="212" customWidth="1"/>
    <col min="7" max="7" width="3.5" style="212" customWidth="1"/>
    <col min="8" max="11" width="9.625" style="212" customWidth="1"/>
    <col min="12" max="12" width="5.5" style="212" customWidth="1"/>
    <col min="13" max="14" width="2" style="212" customWidth="1"/>
    <col min="15" max="15" width="53.375" style="212" customWidth="1"/>
    <col min="16" max="16" width="14.625" style="212" customWidth="1"/>
    <col min="17" max="17" width="3.5" style="212" customWidth="1"/>
    <col min="18" max="25" width="9.625" style="212" customWidth="1"/>
    <col min="26" max="26" width="9.75" style="212" customWidth="1"/>
    <col min="27" max="34" width="10.625" style="212" customWidth="1"/>
    <col min="35" max="16384" width="9" style="212"/>
  </cols>
  <sheetData>
    <row r="1" spans="2:19" ht="18.75" customHeight="1">
      <c r="B1" s="1390" t="s">
        <v>1015</v>
      </c>
      <c r="D1" s="949"/>
      <c r="L1" s="1033" t="s">
        <v>1010</v>
      </c>
      <c r="N1" s="949"/>
    </row>
    <row r="2" spans="2:19">
      <c r="D2" s="950"/>
      <c r="E2" s="950"/>
      <c r="F2" s="950"/>
      <c r="G2" s="950"/>
      <c r="H2" s="950"/>
      <c r="I2" s="950"/>
      <c r="J2" s="950"/>
      <c r="K2" s="950"/>
      <c r="N2" s="950"/>
      <c r="O2" s="950"/>
      <c r="P2" s="950"/>
      <c r="Q2" s="950"/>
      <c r="R2" s="950"/>
      <c r="S2" s="950"/>
    </row>
    <row r="4" spans="2:19" ht="28.5" customHeight="1">
      <c r="C4" s="1954" t="s">
        <v>1016</v>
      </c>
      <c r="D4" s="1955"/>
      <c r="E4" s="1956"/>
      <c r="F4" s="1960" t="s">
        <v>1214</v>
      </c>
      <c r="H4" s="1962" t="s">
        <v>1365</v>
      </c>
      <c r="I4" s="1963"/>
      <c r="M4" s="1954" t="s">
        <v>1379</v>
      </c>
      <c r="N4" s="1955"/>
      <c r="O4" s="1956"/>
      <c r="P4" s="1960" t="s">
        <v>1215</v>
      </c>
      <c r="R4" s="1952" t="s">
        <v>1392</v>
      </c>
      <c r="S4" s="1953"/>
    </row>
    <row r="5" spans="2:19" ht="24.75" customHeight="1">
      <c r="C5" s="1957"/>
      <c r="D5" s="1958"/>
      <c r="E5" s="1959"/>
      <c r="F5" s="1961"/>
      <c r="H5" s="951" t="s">
        <v>452</v>
      </c>
      <c r="I5" s="951" t="s">
        <v>453</v>
      </c>
      <c r="M5" s="1957"/>
      <c r="N5" s="1958"/>
      <c r="O5" s="1959"/>
      <c r="P5" s="1961"/>
      <c r="R5" s="951" t="s">
        <v>701</v>
      </c>
      <c r="S5" s="951" t="s">
        <v>702</v>
      </c>
    </row>
    <row r="6" spans="2:19">
      <c r="C6" s="952" t="s">
        <v>377</v>
      </c>
      <c r="D6" s="953"/>
      <c r="E6" s="954"/>
      <c r="F6" s="955"/>
      <c r="H6" s="1841"/>
      <c r="I6" s="955"/>
      <c r="M6" s="952" t="s">
        <v>1011</v>
      </c>
      <c r="N6" s="953"/>
      <c r="O6" s="954"/>
      <c r="P6" s="955"/>
      <c r="R6" s="1841"/>
      <c r="S6" s="955"/>
    </row>
    <row r="7" spans="2:19" ht="24.95" customHeight="1">
      <c r="C7" s="956"/>
      <c r="D7" s="957"/>
      <c r="E7" s="1842" t="s">
        <v>1364</v>
      </c>
      <c r="F7" s="440">
        <v>-1.5689781974365555</v>
      </c>
      <c r="H7" s="1843">
        <f>F7/'1.Total'!AP15</f>
        <v>-1.1351766771259424E-3</v>
      </c>
      <c r="I7" s="1843">
        <f>F7/'1.Total'!AX15</f>
        <v>-1.1125154118449957E-3</v>
      </c>
      <c r="M7" s="956"/>
      <c r="N7" s="957"/>
      <c r="O7" s="958" t="s">
        <v>1378</v>
      </c>
      <c r="P7" s="440">
        <f>F7</f>
        <v>-1.5689781974365555</v>
      </c>
      <c r="R7" s="1843">
        <f t="shared" ref="R7:S9" si="0">H7</f>
        <v>-1.1351766771259424E-3</v>
      </c>
      <c r="S7" s="1843">
        <f t="shared" si="0"/>
        <v>-1.1125154118449957E-3</v>
      </c>
    </row>
    <row r="8" spans="2:19" ht="24.95" customHeight="1">
      <c r="C8" s="956"/>
      <c r="D8" s="957"/>
      <c r="E8" s="958" t="s">
        <v>1017</v>
      </c>
      <c r="F8" s="440">
        <v>1.8462632195219864</v>
      </c>
      <c r="H8" s="1843">
        <f>F8/'1.Total'!AP15</f>
        <v>1.3357960933179645E-3</v>
      </c>
      <c r="I8" s="1843">
        <f>F8/'1.Total'!AX15</f>
        <v>1.3091299097697164E-3</v>
      </c>
      <c r="M8" s="956"/>
      <c r="N8" s="957"/>
      <c r="O8" s="958" t="s">
        <v>1003</v>
      </c>
      <c r="P8" s="440">
        <f>F8</f>
        <v>1.8462632195219864</v>
      </c>
      <c r="R8" s="1843">
        <f t="shared" si="0"/>
        <v>1.3357960933179645E-3</v>
      </c>
      <c r="S8" s="1843">
        <f t="shared" si="0"/>
        <v>1.3091299097697164E-3</v>
      </c>
    </row>
    <row r="9" spans="2:19" ht="24.95" customHeight="1" thickBot="1">
      <c r="C9" s="959"/>
      <c r="D9" s="960"/>
      <c r="E9" s="1851" t="s">
        <v>1018</v>
      </c>
      <c r="F9" s="440">
        <v>-47.858975843288995</v>
      </c>
      <c r="H9" s="1843">
        <f>F9/'1.Total'!AP15</f>
        <v>-3.4626608105325453E-2</v>
      </c>
      <c r="I9" s="1843">
        <f>F9/'1.Total'!AX15</f>
        <v>-3.3935365263690585E-2</v>
      </c>
      <c r="M9" s="959"/>
      <c r="N9" s="960"/>
      <c r="O9" s="958" t="s">
        <v>1377</v>
      </c>
      <c r="P9" s="440">
        <f>F9</f>
        <v>-47.858975843288995</v>
      </c>
      <c r="R9" s="1843">
        <f t="shared" si="0"/>
        <v>-3.4626608105325453E-2</v>
      </c>
      <c r="S9" s="1843">
        <f t="shared" si="0"/>
        <v>-3.3935365263690585E-2</v>
      </c>
    </row>
    <row r="10" spans="2:19" ht="24.95" hidden="1" customHeight="1">
      <c r="C10" s="961"/>
      <c r="D10" s="962"/>
      <c r="E10" s="963" t="s">
        <v>1019</v>
      </c>
      <c r="F10" s="441">
        <v>-46.135042189396046</v>
      </c>
      <c r="H10" s="1856"/>
      <c r="I10" s="1856"/>
      <c r="M10" s="961"/>
      <c r="N10" s="962"/>
      <c r="O10" s="963" t="s">
        <v>1020</v>
      </c>
      <c r="P10" s="1475">
        <f>F10</f>
        <v>-46.135042189396046</v>
      </c>
      <c r="R10" s="1859"/>
      <c r="S10" s="1859"/>
    </row>
    <row r="11" spans="2:19" ht="24.95" hidden="1" customHeight="1">
      <c r="C11" s="961"/>
      <c r="D11" s="962"/>
      <c r="E11" s="963" t="s">
        <v>378</v>
      </c>
      <c r="F11" s="442">
        <v>0</v>
      </c>
      <c r="H11" s="1857"/>
      <c r="I11" s="1857"/>
      <c r="M11" s="961"/>
      <c r="N11" s="962"/>
      <c r="O11" s="963" t="s">
        <v>1021</v>
      </c>
      <c r="P11" s="1476">
        <v>0</v>
      </c>
      <c r="R11" s="1857"/>
      <c r="S11" s="1857"/>
    </row>
    <row r="12" spans="2:19" ht="24.95" hidden="1" customHeight="1" thickBot="1">
      <c r="C12" s="961"/>
      <c r="D12" s="964"/>
      <c r="E12" s="965" t="s">
        <v>1022</v>
      </c>
      <c r="F12" s="441">
        <v>1.7239336538929519</v>
      </c>
      <c r="H12" s="1858"/>
      <c r="I12" s="1858"/>
      <c r="M12" s="961"/>
      <c r="N12" s="964"/>
      <c r="O12" s="965" t="s">
        <v>1023</v>
      </c>
      <c r="P12" s="1477">
        <f>F12</f>
        <v>1.7239336538929519</v>
      </c>
      <c r="R12" s="1858"/>
      <c r="S12" s="1858"/>
    </row>
    <row r="13" spans="2:19" ht="24.75" customHeight="1" thickTop="1">
      <c r="C13" s="966"/>
      <c r="D13" s="967" t="s">
        <v>1024</v>
      </c>
      <c r="E13" s="968"/>
      <c r="F13" s="443">
        <f>SUM(F7:F9)</f>
        <v>-47.581690821203566</v>
      </c>
      <c r="H13" s="1844">
        <f>SUM(H7:H9)</f>
        <v>-3.4425988689133429E-2</v>
      </c>
      <c r="I13" s="1844">
        <f>SUM(I7:I9)</f>
        <v>-3.3738750765765865E-2</v>
      </c>
      <c r="M13" s="966"/>
      <c r="N13" s="967" t="s">
        <v>1025</v>
      </c>
      <c r="O13" s="968"/>
      <c r="P13" s="1391">
        <f>F13</f>
        <v>-47.581690821203566</v>
      </c>
      <c r="R13" s="1844">
        <f>H13</f>
        <v>-3.4425988689133429E-2</v>
      </c>
      <c r="S13" s="1844">
        <f>I13</f>
        <v>-3.3738750765765865E-2</v>
      </c>
    </row>
    <row r="14" spans="2:19">
      <c r="C14" s="1873" t="s">
        <v>1394</v>
      </c>
      <c r="D14" s="953"/>
      <c r="E14" s="954"/>
      <c r="F14" s="955"/>
      <c r="H14" s="1845"/>
      <c r="I14" s="1845"/>
      <c r="M14" s="952" t="s">
        <v>1382</v>
      </c>
      <c r="N14" s="953"/>
      <c r="O14" s="954"/>
      <c r="P14" s="955"/>
      <c r="R14" s="1845"/>
      <c r="S14" s="1845"/>
    </row>
    <row r="15" spans="2:19" ht="24.95" customHeight="1">
      <c r="C15" s="969"/>
      <c r="D15" s="970"/>
      <c r="E15" s="1850" t="s">
        <v>1374</v>
      </c>
      <c r="F15" s="444">
        <v>-5.7667075700089132</v>
      </c>
      <c r="H15" s="1846">
        <f>F15/'1.Total'!AP15</f>
        <v>-4.1722899323745665E-3</v>
      </c>
      <c r="I15" s="1846">
        <f>F15/'1.Total'!AX15</f>
        <v>-4.0889994887883356E-3</v>
      </c>
      <c r="M15" s="969"/>
      <c r="N15" s="970"/>
      <c r="O15" s="970" t="s">
        <v>1383</v>
      </c>
      <c r="P15" s="444">
        <f>F15</f>
        <v>-5.7667075700089132</v>
      </c>
      <c r="R15" s="1843">
        <f t="shared" ref="R15:S18" si="1">H15</f>
        <v>-4.1722899323745665E-3</v>
      </c>
      <c r="S15" s="1843">
        <f t="shared" si="1"/>
        <v>-4.0889994887883356E-3</v>
      </c>
    </row>
    <row r="16" spans="2:19" ht="24.75" customHeight="1">
      <c r="C16" s="969"/>
      <c r="D16" s="970"/>
      <c r="E16" s="1850" t="s">
        <v>1375</v>
      </c>
      <c r="F16" s="444">
        <v>-1.0986197661572852</v>
      </c>
      <c r="H16" s="1846">
        <f>F16/'1.Total'!AP15</f>
        <v>-7.9486607118499277E-4</v>
      </c>
      <c r="I16" s="1846">
        <f>F16/'1.Total'!AX15</f>
        <v>-7.7899834657004408E-4</v>
      </c>
      <c r="M16" s="969"/>
      <c r="N16" s="970"/>
      <c r="O16" s="970" t="s">
        <v>1384</v>
      </c>
      <c r="P16" s="444">
        <f>F16</f>
        <v>-1.0986197661572852</v>
      </c>
      <c r="R16" s="1843">
        <f t="shared" si="1"/>
        <v>-7.9486607118499277E-4</v>
      </c>
      <c r="S16" s="1843">
        <f t="shared" si="1"/>
        <v>-7.7899834657004408E-4</v>
      </c>
    </row>
    <row r="17" spans="3:19" ht="24.95" customHeight="1" thickBot="1">
      <c r="C17" s="971"/>
      <c r="D17" s="972"/>
      <c r="E17" s="973" t="s">
        <v>1376</v>
      </c>
      <c r="F17" s="445">
        <v>-1.210846453551693</v>
      </c>
      <c r="H17" s="1847">
        <f>F17/'1.Total'!AP15</f>
        <v>-8.7606357812892673E-4</v>
      </c>
      <c r="I17" s="1847">
        <f>F17/'1.Total'!AX15</f>
        <v>-8.5857492676126611E-4</v>
      </c>
      <c r="M17" s="971"/>
      <c r="N17" s="972"/>
      <c r="O17" s="973" t="s">
        <v>1385</v>
      </c>
      <c r="P17" s="445">
        <f>F17</f>
        <v>-1.210846453551693</v>
      </c>
      <c r="R17" s="1847">
        <f t="shared" si="1"/>
        <v>-8.7606357812892673E-4</v>
      </c>
      <c r="S17" s="1847">
        <f t="shared" si="1"/>
        <v>-8.5857492676126611E-4</v>
      </c>
    </row>
    <row r="18" spans="3:19" ht="24.95" customHeight="1" thickTop="1">
      <c r="C18" s="974"/>
      <c r="D18" s="970" t="s">
        <v>379</v>
      </c>
      <c r="E18" s="975"/>
      <c r="F18" s="446">
        <f>SUM(F15:F17)</f>
        <v>-8.0761737897178918</v>
      </c>
      <c r="H18" s="1848">
        <f>SUM(H15:H17)</f>
        <v>-5.8432195816884858E-3</v>
      </c>
      <c r="I18" s="1848">
        <f>SUM(I15:I17)</f>
        <v>-5.7265727621196453E-3</v>
      </c>
      <c r="M18" s="974"/>
      <c r="N18" s="970" t="s">
        <v>1393</v>
      </c>
      <c r="O18" s="975"/>
      <c r="P18" s="446">
        <f>F18</f>
        <v>-8.0761737897178918</v>
      </c>
      <c r="R18" s="1848">
        <f t="shared" si="1"/>
        <v>-5.8432195816884858E-3</v>
      </c>
      <c r="S18" s="1848">
        <f t="shared" si="1"/>
        <v>-5.7265727621196453E-3</v>
      </c>
    </row>
    <row r="19" spans="3:19" ht="12" customHeight="1">
      <c r="H19" s="950"/>
      <c r="I19" s="950"/>
      <c r="R19" s="950"/>
      <c r="S19" s="950"/>
    </row>
    <row r="20" spans="3:19" ht="24.75" customHeight="1">
      <c r="C20" s="1949" t="s">
        <v>380</v>
      </c>
      <c r="D20" s="1950"/>
      <c r="E20" s="1951"/>
      <c r="F20" s="440">
        <f>SUM(F13,F18)</f>
        <v>-55.657864610921457</v>
      </c>
      <c r="H20" s="1843">
        <f>F20/'1.Total'!AP15</f>
        <v>-4.0269208270821914E-2</v>
      </c>
      <c r="I20" s="1843">
        <f>F20/'1.Total'!AX15</f>
        <v>-3.946532352788551E-2</v>
      </c>
      <c r="M20" s="1949" t="s">
        <v>1026</v>
      </c>
      <c r="N20" s="1950"/>
      <c r="O20" s="1951"/>
      <c r="P20" s="440">
        <f>F20</f>
        <v>-55.657864610921457</v>
      </c>
      <c r="R20" s="1843">
        <f>H20</f>
        <v>-4.0269208270821914E-2</v>
      </c>
      <c r="S20" s="1843">
        <f>I20</f>
        <v>-3.946532352788551E-2</v>
      </c>
    </row>
    <row r="21" spans="3:19" ht="17.25" customHeight="1">
      <c r="F21" s="976" t="s">
        <v>381</v>
      </c>
      <c r="P21" s="976" t="s">
        <v>1027</v>
      </c>
    </row>
    <row r="22" spans="3:19">
      <c r="S22" s="976"/>
    </row>
    <row r="23" spans="3:19" ht="17.25" customHeight="1">
      <c r="E23" s="1840"/>
      <c r="S23" s="976"/>
    </row>
    <row r="24" spans="3:19">
      <c r="E24" s="1840"/>
    </row>
    <row r="25" spans="3:19">
      <c r="C25" s="212" t="s">
        <v>382</v>
      </c>
      <c r="E25" s="1839" t="s">
        <v>1339</v>
      </c>
      <c r="M25" s="212" t="s">
        <v>1004</v>
      </c>
      <c r="O25" s="950" t="s">
        <v>1341</v>
      </c>
    </row>
    <row r="26" spans="3:19">
      <c r="E26" s="212" t="s">
        <v>1340</v>
      </c>
      <c r="O26" s="212" t="s">
        <v>1342</v>
      </c>
    </row>
    <row r="27" spans="3:19">
      <c r="E27" s="212" t="s">
        <v>1338</v>
      </c>
      <c r="O27" s="212" t="s">
        <v>1343</v>
      </c>
    </row>
    <row r="28" spans="3:19" ht="17.25" customHeight="1">
      <c r="C28" s="212" t="s">
        <v>383</v>
      </c>
      <c r="E28" s="212" t="s">
        <v>384</v>
      </c>
      <c r="O28" s="212" t="s">
        <v>1344</v>
      </c>
    </row>
    <row r="29" spans="3:19">
      <c r="C29" s="212" t="s">
        <v>1028</v>
      </c>
      <c r="E29" s="212" t="s">
        <v>1029</v>
      </c>
      <c r="M29" s="212" t="s">
        <v>1005</v>
      </c>
      <c r="O29" s="212" t="s">
        <v>1006</v>
      </c>
    </row>
    <row r="30" spans="3:19" ht="17.25" customHeight="1">
      <c r="E30" s="1839" t="s">
        <v>1345</v>
      </c>
      <c r="M30" s="212" t="s">
        <v>1007</v>
      </c>
      <c r="O30" s="212" t="s">
        <v>1347</v>
      </c>
      <c r="S30" s="976"/>
    </row>
    <row r="31" spans="3:19" ht="16.5" customHeight="1">
      <c r="E31" s="1839" t="s">
        <v>1346</v>
      </c>
      <c r="O31" s="212" t="s">
        <v>1348</v>
      </c>
      <c r="S31" s="976"/>
    </row>
    <row r="32" spans="3:19" ht="17.25" customHeight="1">
      <c r="C32" s="212" t="s">
        <v>1030</v>
      </c>
      <c r="E32" s="1840" t="s">
        <v>1350</v>
      </c>
      <c r="O32" s="212" t="s">
        <v>1349</v>
      </c>
      <c r="P32" s="1392"/>
      <c r="Q32" s="1392"/>
      <c r="S32" s="976"/>
    </row>
    <row r="33" spans="3:19">
      <c r="E33" s="212" t="s">
        <v>1352</v>
      </c>
      <c r="M33" s="212" t="s">
        <v>1008</v>
      </c>
      <c r="O33" s="212" t="s">
        <v>1357</v>
      </c>
    </row>
    <row r="34" spans="3:19">
      <c r="E34" s="1840" t="s">
        <v>1351</v>
      </c>
      <c r="O34" s="212" t="s">
        <v>1408</v>
      </c>
    </row>
    <row r="35" spans="3:19" ht="16.5" customHeight="1">
      <c r="C35" s="212" t="s">
        <v>1031</v>
      </c>
      <c r="E35" s="212" t="s">
        <v>1353</v>
      </c>
      <c r="O35" s="212" t="s">
        <v>1358</v>
      </c>
    </row>
    <row r="36" spans="3:19" ht="15">
      <c r="E36" s="212" t="s">
        <v>1354</v>
      </c>
      <c r="M36" s="212" t="s">
        <v>1032</v>
      </c>
      <c r="O36" s="212" t="s">
        <v>1359</v>
      </c>
    </row>
    <row r="37" spans="3:19">
      <c r="C37" s="212" t="s">
        <v>1033</v>
      </c>
      <c r="E37" s="212" t="s">
        <v>1356</v>
      </c>
      <c r="O37" s="212" t="s">
        <v>1360</v>
      </c>
      <c r="S37" s="976"/>
    </row>
    <row r="38" spans="3:19">
      <c r="E38" s="1840" t="s">
        <v>1355</v>
      </c>
      <c r="O38" s="212" t="s">
        <v>1361</v>
      </c>
    </row>
    <row r="39" spans="3:19">
      <c r="M39" s="212" t="s">
        <v>1009</v>
      </c>
      <c r="O39" s="212" t="s">
        <v>1362</v>
      </c>
    </row>
    <row r="40" spans="3:19">
      <c r="O40" s="212" t="s">
        <v>1363</v>
      </c>
    </row>
  </sheetData>
  <mergeCells count="8">
    <mergeCell ref="C20:E20"/>
    <mergeCell ref="M20:O20"/>
    <mergeCell ref="R4:S4"/>
    <mergeCell ref="M4:O5"/>
    <mergeCell ref="P4:P5"/>
    <mergeCell ref="H4:I4"/>
    <mergeCell ref="C4:E5"/>
    <mergeCell ref="F4:F5"/>
  </mergeCells>
  <phoneticPr fontId="9"/>
  <pageMargins left="0.7" right="0.7" top="0.75" bottom="0.75" header="0.3" footer="0.3"/>
  <pageSetup paperSize="8" scale="8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pageSetUpPr fitToPage="1"/>
  </sheetPr>
  <dimension ref="A1:BE15"/>
  <sheetViews>
    <sheetView topLeftCell="W1" zoomScale="80" zoomScaleNormal="80" workbookViewId="0">
      <pane xSplit="2" topLeftCell="AQ1" activePane="topRight" state="frozen"/>
      <selection activeCell="W1" sqref="W1"/>
      <selection pane="topRight" activeCell="BG1" sqref="BG1"/>
    </sheetView>
  </sheetViews>
  <sheetFormatPr defaultRowHeight="15"/>
  <cols>
    <col min="1" max="1" width="1.25" style="437" customWidth="1"/>
    <col min="2" max="22" width="9" style="74" hidden="1" customWidth="1"/>
    <col min="23" max="23" width="1.5" style="74" customWidth="1"/>
    <col min="24" max="24" width="42.5" style="74" customWidth="1"/>
    <col min="25" max="25" width="1.5" style="1369" customWidth="1"/>
    <col min="26" max="26" width="39.25" style="1364" customWidth="1"/>
    <col min="27" max="54" width="10.125" style="74" customWidth="1"/>
    <col min="55" max="57" width="0" style="74" hidden="1" customWidth="1"/>
    <col min="58" max="16384" width="9" style="74"/>
  </cols>
  <sheetData>
    <row r="1" spans="1:57" s="194" customFormat="1" ht="52.5" customHeight="1">
      <c r="X1" s="1562" t="s">
        <v>385</v>
      </c>
      <c r="Z1" s="1563" t="s">
        <v>954</v>
      </c>
    </row>
    <row r="3" spans="1:57" ht="18.75">
      <c r="X3" s="1" t="s">
        <v>386</v>
      </c>
      <c r="Z3" s="1365" t="s">
        <v>947</v>
      </c>
      <c r="AJ3" s="75"/>
      <c r="AK3" s="75"/>
      <c r="AR3" s="75"/>
      <c r="AU3" s="75"/>
      <c r="AV3" s="75"/>
    </row>
    <row r="4" spans="1:57">
      <c r="X4" s="76"/>
      <c r="Z4" s="1366"/>
      <c r="AA4" s="76">
        <v>1990</v>
      </c>
      <c r="AB4" s="76">
        <f t="shared" ref="AB4:AP4" si="0">AA4+1</f>
        <v>1991</v>
      </c>
      <c r="AC4" s="76">
        <f t="shared" si="0"/>
        <v>1992</v>
      </c>
      <c r="AD4" s="76">
        <f t="shared" si="0"/>
        <v>1993</v>
      </c>
      <c r="AE4" s="76">
        <f t="shared" si="0"/>
        <v>1994</v>
      </c>
      <c r="AF4" s="76">
        <f t="shared" si="0"/>
        <v>1995</v>
      </c>
      <c r="AG4" s="76">
        <f t="shared" si="0"/>
        <v>1996</v>
      </c>
      <c r="AH4" s="76">
        <f t="shared" si="0"/>
        <v>1997</v>
      </c>
      <c r="AI4" s="76">
        <f t="shared" si="0"/>
        <v>1998</v>
      </c>
      <c r="AJ4" s="76">
        <f t="shared" si="0"/>
        <v>1999</v>
      </c>
      <c r="AK4" s="76">
        <f t="shared" si="0"/>
        <v>2000</v>
      </c>
      <c r="AL4" s="76">
        <f t="shared" si="0"/>
        <v>2001</v>
      </c>
      <c r="AM4" s="76">
        <f t="shared" si="0"/>
        <v>2002</v>
      </c>
      <c r="AN4" s="76">
        <f t="shared" si="0"/>
        <v>2003</v>
      </c>
      <c r="AO4" s="76">
        <f t="shared" si="0"/>
        <v>2004</v>
      </c>
      <c r="AP4" s="76">
        <f t="shared" si="0"/>
        <v>2005</v>
      </c>
      <c r="AQ4" s="76">
        <f t="shared" ref="AQ4:BA4" si="1">AP4+1</f>
        <v>2006</v>
      </c>
      <c r="AR4" s="76">
        <f t="shared" si="1"/>
        <v>2007</v>
      </c>
      <c r="AS4" s="76">
        <f t="shared" si="1"/>
        <v>2008</v>
      </c>
      <c r="AT4" s="76">
        <f t="shared" si="1"/>
        <v>2009</v>
      </c>
      <c r="AU4" s="76">
        <f t="shared" si="1"/>
        <v>2010</v>
      </c>
      <c r="AV4" s="76">
        <f t="shared" si="1"/>
        <v>2011</v>
      </c>
      <c r="AW4" s="76">
        <f t="shared" si="1"/>
        <v>2012</v>
      </c>
      <c r="AX4" s="76">
        <f t="shared" si="1"/>
        <v>2013</v>
      </c>
      <c r="AY4" s="76">
        <f t="shared" si="1"/>
        <v>2014</v>
      </c>
      <c r="AZ4" s="76">
        <f t="shared" si="1"/>
        <v>2015</v>
      </c>
      <c r="BA4" s="76">
        <f t="shared" si="1"/>
        <v>2016</v>
      </c>
      <c r="BB4" s="76">
        <f t="shared" ref="BB4" si="2">BA4+1</f>
        <v>2017</v>
      </c>
      <c r="BC4" s="76">
        <f t="shared" ref="BC4" si="3">BB4+1</f>
        <v>2018</v>
      </c>
      <c r="BD4" s="76">
        <f t="shared" ref="BD4" si="4">BC4+1</f>
        <v>2019</v>
      </c>
      <c r="BE4" s="76">
        <f t="shared" ref="BE4" si="5">BD4+1</f>
        <v>2020</v>
      </c>
    </row>
    <row r="5" spans="1:57" s="194" customFormat="1" ht="18" customHeight="1">
      <c r="A5" s="438"/>
      <c r="X5" s="977" t="s">
        <v>387</v>
      </c>
      <c r="Y5" s="1370"/>
      <c r="Z5" s="1367" t="s">
        <v>948</v>
      </c>
      <c r="AA5" s="423">
        <v>13302.887879356755</v>
      </c>
      <c r="AB5" s="423">
        <v>14038.970376594893</v>
      </c>
      <c r="AC5" s="423">
        <v>14339.173505872905</v>
      </c>
      <c r="AD5" s="423">
        <v>13975.495983090361</v>
      </c>
      <c r="AE5" s="423">
        <v>15196.217151617086</v>
      </c>
      <c r="AF5" s="423">
        <v>17068.708060883007</v>
      </c>
      <c r="AG5" s="423">
        <v>18600.700118820168</v>
      </c>
      <c r="AH5" s="423">
        <v>19299.120665803781</v>
      </c>
      <c r="AI5" s="423">
        <v>20173.772111758633</v>
      </c>
      <c r="AJ5" s="423">
        <v>19745.022176628918</v>
      </c>
      <c r="AK5" s="423">
        <v>19710.876321664877</v>
      </c>
      <c r="AL5" s="423">
        <v>18882.539905749301</v>
      </c>
      <c r="AM5" s="423">
        <v>21331.422803870406</v>
      </c>
      <c r="AN5" s="423">
        <v>20563.186796522346</v>
      </c>
      <c r="AO5" s="423">
        <v>21372.656097740415</v>
      </c>
      <c r="AP5" s="423">
        <v>21520.041763094134</v>
      </c>
      <c r="AQ5" s="423">
        <v>20136.517136972641</v>
      </c>
      <c r="AR5" s="423">
        <v>18516.659036059431</v>
      </c>
      <c r="AS5" s="423">
        <v>17668.826767298491</v>
      </c>
      <c r="AT5" s="423">
        <v>15505.10022797167</v>
      </c>
      <c r="AU5" s="423">
        <v>16435.640142181495</v>
      </c>
      <c r="AV5" s="423">
        <v>18406.831155798372</v>
      </c>
      <c r="AW5" s="423">
        <v>19304.902833242788</v>
      </c>
      <c r="AX5" s="423">
        <v>19662.03180042782</v>
      </c>
      <c r="AY5" s="423">
        <v>19183.930399152101</v>
      </c>
      <c r="AZ5" s="423">
        <v>19299.208935057784</v>
      </c>
      <c r="BA5" s="423">
        <v>20219.853147666181</v>
      </c>
      <c r="BB5" s="423">
        <v>21234.886551141812</v>
      </c>
      <c r="BC5" s="423">
        <v>0</v>
      </c>
      <c r="BD5" s="423">
        <v>0</v>
      </c>
      <c r="BE5" s="423">
        <v>0</v>
      </c>
    </row>
    <row r="6" spans="1:57" s="194" customFormat="1" ht="18" customHeight="1">
      <c r="A6" s="438"/>
      <c r="X6" s="977" t="s">
        <v>388</v>
      </c>
      <c r="Y6" s="1370"/>
      <c r="Z6" s="1367" t="s">
        <v>949</v>
      </c>
      <c r="AA6" s="423">
        <v>17640.974283340925</v>
      </c>
      <c r="AB6" s="423">
        <v>18669.937637447612</v>
      </c>
      <c r="AC6" s="423">
        <v>18733.255233020001</v>
      </c>
      <c r="AD6" s="423">
        <v>21066.302269748197</v>
      </c>
      <c r="AE6" s="423">
        <v>21024.507420683585</v>
      </c>
      <c r="AF6" s="423">
        <v>21214.753490526713</v>
      </c>
      <c r="AG6" s="423">
        <v>12531.687823388409</v>
      </c>
      <c r="AH6" s="423">
        <v>16317.311894458899</v>
      </c>
      <c r="AI6" s="423">
        <v>17329.696666914435</v>
      </c>
      <c r="AJ6" s="423">
        <v>16425.580421226423</v>
      </c>
      <c r="AK6" s="423">
        <v>16906.982283565227</v>
      </c>
      <c r="AL6" s="423">
        <v>14620.977472851275</v>
      </c>
      <c r="AM6" s="423">
        <v>15282.505494294022</v>
      </c>
      <c r="AN6" s="423">
        <v>16853.124174833698</v>
      </c>
      <c r="AO6" s="423">
        <v>17587.484710068231</v>
      </c>
      <c r="AP6" s="423">
        <v>19751.841562492882</v>
      </c>
      <c r="AQ6" s="423">
        <v>18611.686283922452</v>
      </c>
      <c r="AR6" s="423">
        <v>18482.648580695593</v>
      </c>
      <c r="AS6" s="423">
        <v>16917.00882327119</v>
      </c>
      <c r="AT6" s="423">
        <v>15016.513932624694</v>
      </c>
      <c r="AU6" s="423">
        <v>14588.32732832562</v>
      </c>
      <c r="AV6" s="423">
        <v>12980.026559532695</v>
      </c>
      <c r="AW6" s="423">
        <v>13022.336681919111</v>
      </c>
      <c r="AX6" s="423">
        <v>13628.344006053127</v>
      </c>
      <c r="AY6" s="423">
        <v>12806.637759466958</v>
      </c>
      <c r="AZ6" s="423">
        <v>14498.13034848942</v>
      </c>
      <c r="BA6" s="423">
        <v>15103.823635862949</v>
      </c>
      <c r="BB6" s="423">
        <v>14183.772936362968</v>
      </c>
      <c r="BC6" s="423">
        <v>0</v>
      </c>
      <c r="BD6" s="423">
        <v>0</v>
      </c>
      <c r="BE6" s="423">
        <v>0</v>
      </c>
    </row>
    <row r="7" spans="1:57" s="194" customFormat="1" ht="18" customHeight="1">
      <c r="A7" s="438"/>
      <c r="X7" s="977" t="s">
        <v>69</v>
      </c>
      <c r="Y7" s="1370"/>
      <c r="Z7" s="1367" t="s">
        <v>950</v>
      </c>
      <c r="AA7" s="195">
        <f>SUM(AA5:AA6)</f>
        <v>30943.862162697682</v>
      </c>
      <c r="AB7" s="195">
        <f t="shared" ref="AB7:AQ7" si="6">SUM(AB5:AB6)</f>
        <v>32708.908014042507</v>
      </c>
      <c r="AC7" s="195">
        <f t="shared" si="6"/>
        <v>33072.428738892908</v>
      </c>
      <c r="AD7" s="195">
        <f t="shared" si="6"/>
        <v>35041.798252838562</v>
      </c>
      <c r="AE7" s="195">
        <f t="shared" si="6"/>
        <v>36220.724572300671</v>
      </c>
      <c r="AF7" s="195">
        <f t="shared" si="6"/>
        <v>38283.461551409724</v>
      </c>
      <c r="AG7" s="195">
        <f t="shared" si="6"/>
        <v>31132.387942208577</v>
      </c>
      <c r="AH7" s="195">
        <f t="shared" si="6"/>
        <v>35616.432560262678</v>
      </c>
      <c r="AI7" s="195">
        <f t="shared" si="6"/>
        <v>37503.468778673065</v>
      </c>
      <c r="AJ7" s="195">
        <f t="shared" si="6"/>
        <v>36170.602597855337</v>
      </c>
      <c r="AK7" s="195">
        <f t="shared" si="6"/>
        <v>36617.858605230103</v>
      </c>
      <c r="AL7" s="195">
        <f t="shared" si="6"/>
        <v>33503.517378600576</v>
      </c>
      <c r="AM7" s="195">
        <f t="shared" si="6"/>
        <v>36613.928298164428</v>
      </c>
      <c r="AN7" s="195">
        <f t="shared" si="6"/>
        <v>37416.310971356041</v>
      </c>
      <c r="AO7" s="195">
        <f t="shared" si="6"/>
        <v>38960.140807808646</v>
      </c>
      <c r="AP7" s="195">
        <f t="shared" si="6"/>
        <v>41271.883325587012</v>
      </c>
      <c r="AQ7" s="195">
        <f t="shared" si="6"/>
        <v>38748.203420895094</v>
      </c>
      <c r="AR7" s="195">
        <f t="shared" ref="AR7:AW7" si="7">SUM(AR5:AR6)</f>
        <v>36999.307616755024</v>
      </c>
      <c r="AS7" s="195">
        <f t="shared" si="7"/>
        <v>34585.835590569681</v>
      </c>
      <c r="AT7" s="195">
        <f t="shared" si="7"/>
        <v>30521.614160596364</v>
      </c>
      <c r="AU7" s="195">
        <f t="shared" si="7"/>
        <v>31023.967470507116</v>
      </c>
      <c r="AV7" s="195">
        <f t="shared" si="7"/>
        <v>31386.857715331069</v>
      </c>
      <c r="AW7" s="195">
        <f t="shared" si="7"/>
        <v>32327.239515161898</v>
      </c>
      <c r="AX7" s="195">
        <f t="shared" ref="AX7:BE7" si="8">SUM(AX5:AX6)</f>
        <v>33290.375806480944</v>
      </c>
      <c r="AY7" s="195">
        <f t="shared" si="8"/>
        <v>31990.568158619059</v>
      </c>
      <c r="AZ7" s="195">
        <f t="shared" si="8"/>
        <v>33797.339283547204</v>
      </c>
      <c r="BA7" s="195">
        <f t="shared" si="8"/>
        <v>35323.676783529132</v>
      </c>
      <c r="BB7" s="195">
        <f t="shared" si="8"/>
        <v>35418.659487504781</v>
      </c>
      <c r="BC7" s="195">
        <f t="shared" si="8"/>
        <v>0</v>
      </c>
      <c r="BD7" s="195">
        <f t="shared" si="8"/>
        <v>0</v>
      </c>
      <c r="BE7" s="195">
        <f t="shared" si="8"/>
        <v>0</v>
      </c>
    </row>
    <row r="8" spans="1:57" ht="9" customHeight="1">
      <c r="AA8" s="185"/>
      <c r="AB8" s="185"/>
      <c r="AC8" s="185"/>
      <c r="AD8" s="185"/>
      <c r="AE8" s="185"/>
      <c r="AF8" s="185"/>
      <c r="AG8" s="185"/>
      <c r="AH8" s="185"/>
      <c r="AI8" s="185"/>
      <c r="AJ8" s="185"/>
      <c r="AK8" s="185"/>
      <c r="AL8" s="185"/>
      <c r="AM8" s="185"/>
      <c r="AN8" s="185"/>
      <c r="AO8" s="185"/>
      <c r="AP8" s="185"/>
      <c r="AQ8" s="185"/>
      <c r="AR8" s="185"/>
      <c r="AS8" s="185"/>
      <c r="AT8" s="185"/>
      <c r="AU8" s="185"/>
      <c r="AV8" s="185"/>
      <c r="AW8" s="185"/>
      <c r="AX8" s="185"/>
      <c r="AY8" s="185"/>
      <c r="AZ8" s="185"/>
      <c r="BB8" s="185"/>
      <c r="BC8" s="185"/>
      <c r="BD8" s="185"/>
    </row>
    <row r="9" spans="1:57" ht="18" customHeight="1">
      <c r="X9" s="978" t="s">
        <v>389</v>
      </c>
      <c r="Z9" s="1367" t="s">
        <v>951</v>
      </c>
      <c r="AA9" s="77">
        <f>'1.Total'!AA15*1000</f>
        <v>1275477.3590616784</v>
      </c>
      <c r="AB9" s="77">
        <f>'1.Total'!AB15*1000</f>
        <v>1289119.1095322096</v>
      </c>
      <c r="AC9" s="77">
        <f>'1.Total'!AC15*1000</f>
        <v>1301589.0137254347</v>
      </c>
      <c r="AD9" s="77">
        <f>'1.Total'!AD15*1000</f>
        <v>1293873.4602802419</v>
      </c>
      <c r="AE9" s="77">
        <f>'1.Total'!AE15*1000</f>
        <v>1358186.3591772723</v>
      </c>
      <c r="AF9" s="77">
        <f>'1.Total'!AF15*1000</f>
        <v>1379178.5775036642</v>
      </c>
      <c r="AG9" s="77">
        <f>'1.Total'!AG15*1000</f>
        <v>1391813.7577549729</v>
      </c>
      <c r="AH9" s="77">
        <f>'1.Total'!AH15*1000</f>
        <v>1383983.180589193</v>
      </c>
      <c r="AI9" s="77">
        <f>'1.Total'!AI15*1000</f>
        <v>1335046.1279773496</v>
      </c>
      <c r="AJ9" s="77">
        <f>'1.Total'!AJ15*1000</f>
        <v>1358631.9437206034</v>
      </c>
      <c r="AK9" s="77">
        <f>'1.Total'!AK15*1000</f>
        <v>1379066.9440494368</v>
      </c>
      <c r="AL9" s="77">
        <f>'1.Total'!AL15*1000</f>
        <v>1353183.0658752711</v>
      </c>
      <c r="AM9" s="77">
        <f>'1.Total'!AM15*1000</f>
        <v>1376722.3233446099</v>
      </c>
      <c r="AN9" s="77">
        <f>'1.Total'!AN15*1000</f>
        <v>1382553.9704409216</v>
      </c>
      <c r="AO9" s="77">
        <f>'1.Total'!AO15*1000</f>
        <v>1375051.8143288447</v>
      </c>
      <c r="AP9" s="77">
        <f>'1.Total'!AP15*1000</f>
        <v>1382144.4970213082</v>
      </c>
      <c r="AQ9" s="77">
        <f>'1.Total'!AQ15*1000</f>
        <v>1360516.4291751063</v>
      </c>
      <c r="AR9" s="77">
        <f>'1.Total'!AR15*1000</f>
        <v>1396415.614581197</v>
      </c>
      <c r="AS9" s="77">
        <f>'1.Total'!AS15*1000</f>
        <v>1324089.5575156852</v>
      </c>
      <c r="AT9" s="77">
        <f>'1.Total'!AT15*1000</f>
        <v>1251070.9609025698</v>
      </c>
      <c r="AU9" s="77">
        <f>'1.Total'!AU15*1000</f>
        <v>1305137.1826066722</v>
      </c>
      <c r="AV9" s="77">
        <f>'1.Total'!AV15*1000</f>
        <v>1356111.1290216718</v>
      </c>
      <c r="AW9" s="77">
        <f>'1.Total'!AW15*1000</f>
        <v>1398842.608630236</v>
      </c>
      <c r="AX9" s="77">
        <f>'1.Total'!AX15*1000</f>
        <v>1410297.943499553</v>
      </c>
      <c r="AY9" s="77">
        <f>'1.Total'!AY15*1000</f>
        <v>1362236.8834302935</v>
      </c>
      <c r="AZ9" s="77">
        <f>'1.Total'!AZ15*1000</f>
        <v>1323617.6823062487</v>
      </c>
      <c r="BA9" s="77">
        <f>'1.Total'!BA15*1000</f>
        <v>1307853.9170513737</v>
      </c>
      <c r="BB9" s="77">
        <f>'1.Total'!BB15*1000</f>
        <v>1291748.4304727293</v>
      </c>
      <c r="BC9" s="77">
        <f>'1.Total'!BC15*1000</f>
        <v>0</v>
      </c>
      <c r="BD9" s="77">
        <f>'1.Total'!BD15*1000</f>
        <v>0</v>
      </c>
      <c r="BE9" s="77">
        <f>'1.Total'!BE15*1000</f>
        <v>0</v>
      </c>
    </row>
    <row r="10" spans="1:57" ht="18" customHeight="1">
      <c r="X10" s="978" t="s">
        <v>390</v>
      </c>
      <c r="Z10" s="1367" t="s">
        <v>952</v>
      </c>
      <c r="AA10" s="78">
        <f>AA7/AA9</f>
        <v>2.4260612658355565E-2</v>
      </c>
      <c r="AB10" s="78">
        <f t="shared" ref="AB10:AO10" si="9">AB7/AB9</f>
        <v>2.5373068921390657E-2</v>
      </c>
      <c r="AC10" s="78">
        <f t="shared" si="9"/>
        <v>2.5409271582765076E-2</v>
      </c>
      <c r="AD10" s="78">
        <f t="shared" si="9"/>
        <v>2.708286345501577E-2</v>
      </c>
      <c r="AE10" s="78">
        <f t="shared" si="9"/>
        <v>2.6668449677437155E-2</v>
      </c>
      <c r="AF10" s="78">
        <f t="shared" si="9"/>
        <v>2.7758161398289277E-2</v>
      </c>
      <c r="AG10" s="78">
        <f t="shared" si="9"/>
        <v>2.2368213971692464E-2</v>
      </c>
      <c r="AH10" s="78">
        <f t="shared" si="9"/>
        <v>2.5734729337606514E-2</v>
      </c>
      <c r="AI10" s="78">
        <f t="shared" si="9"/>
        <v>2.8091515336247132E-2</v>
      </c>
      <c r="AJ10" s="78">
        <f t="shared" si="9"/>
        <v>2.662281184027104E-2</v>
      </c>
      <c r="AK10" s="78">
        <f t="shared" si="9"/>
        <v>2.6552633114174207E-2</v>
      </c>
      <c r="AL10" s="78">
        <f t="shared" si="9"/>
        <v>2.4759042751491794E-2</v>
      </c>
      <c r="AM10" s="78">
        <f t="shared" si="9"/>
        <v>2.6594998626313062E-2</v>
      </c>
      <c r="AN10" s="78">
        <f t="shared" si="9"/>
        <v>2.7063182900139007E-2</v>
      </c>
      <c r="AO10" s="78">
        <f t="shared" si="9"/>
        <v>2.8333580161722764E-2</v>
      </c>
      <c r="AP10" s="78">
        <f t="shared" ref="AP10:AU10" si="10">AP7/AP9</f>
        <v>2.9860758708321024E-2</v>
      </c>
      <c r="AQ10" s="78">
        <f t="shared" si="10"/>
        <v>2.8480511216162591E-2</v>
      </c>
      <c r="AR10" s="78">
        <f t="shared" si="10"/>
        <v>2.6495913702491498E-2</v>
      </c>
      <c r="AS10" s="78">
        <f t="shared" si="10"/>
        <v>2.6120465488347434E-2</v>
      </c>
      <c r="AT10" s="78">
        <f t="shared" si="10"/>
        <v>2.4396389265223549E-2</v>
      </c>
      <c r="AU10" s="78">
        <f t="shared" si="10"/>
        <v>2.3770656360080713E-2</v>
      </c>
      <c r="AV10" s="78">
        <f t="shared" ref="AV10:BA10" si="11">AV7/AV9</f>
        <v>2.3144753437702583E-2</v>
      </c>
      <c r="AW10" s="78">
        <f t="shared" si="11"/>
        <v>2.310999058487154E-2</v>
      </c>
      <c r="AX10" s="78">
        <f t="shared" si="11"/>
        <v>2.3605207651280598E-2</v>
      </c>
      <c r="AY10" s="78">
        <f t="shared" si="11"/>
        <v>2.3483851118509255E-2</v>
      </c>
      <c r="AZ10" s="78">
        <f t="shared" si="11"/>
        <v>2.5534064507705352E-2</v>
      </c>
      <c r="BA10" s="78">
        <f t="shared" si="11"/>
        <v>2.700888556664512E-2</v>
      </c>
      <c r="BB10" s="78">
        <f t="shared" ref="BB10:BE10" si="12">BB7/BB9</f>
        <v>2.7419162007065834E-2</v>
      </c>
      <c r="BC10" s="78" t="e">
        <f t="shared" si="12"/>
        <v>#DIV/0!</v>
      </c>
      <c r="BD10" s="78" t="e">
        <f t="shared" si="12"/>
        <v>#DIV/0!</v>
      </c>
      <c r="BE10" s="78" t="e">
        <f t="shared" si="12"/>
        <v>#DIV/0!</v>
      </c>
    </row>
    <row r="11" spans="1:57" ht="41.25">
      <c r="X11" s="1565" t="s">
        <v>391</v>
      </c>
      <c r="Y11" s="1474"/>
      <c r="Z11" s="1566" t="s">
        <v>953</v>
      </c>
    </row>
    <row r="15" spans="1:57" ht="20.25">
      <c r="Z15" s="1368"/>
    </row>
  </sheetData>
  <phoneticPr fontId="9"/>
  <pageMargins left="0.78740157480314965" right="0.78740157480314965" top="0.98425196850393704" bottom="0.98425196850393704" header="0.51181102362204722" footer="0.51181102362204722"/>
  <pageSetup paperSize="9" scale="4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C48"/>
  <sheetViews>
    <sheetView zoomScale="85" zoomScaleNormal="85" workbookViewId="0"/>
  </sheetViews>
  <sheetFormatPr defaultRowHeight="14.25"/>
  <cols>
    <col min="1" max="1" width="2.75" style="1039" customWidth="1"/>
    <col min="2" max="2" width="2.625" style="1158" customWidth="1"/>
    <col min="3" max="3" width="8.125" style="1039" customWidth="1"/>
    <col min="4" max="4" width="21.625" style="1039" customWidth="1"/>
    <col min="5" max="7" width="10.25" style="1039" customWidth="1"/>
    <col min="8" max="8" width="9" style="1039" customWidth="1"/>
    <col min="9" max="17" width="9" style="1039"/>
    <col min="18" max="18" width="2.875" style="1039" customWidth="1"/>
    <col min="19" max="19" width="4.25" style="1039" customWidth="1"/>
    <col min="20" max="20" width="8.125" style="1039" customWidth="1"/>
    <col min="21" max="21" width="21.625" style="1039" customWidth="1"/>
    <col min="22" max="16384" width="9" style="1039"/>
  </cols>
  <sheetData>
    <row r="1" spans="2:29" s="1448" customFormat="1" ht="9" customHeight="1">
      <c r="B1" s="1450"/>
    </row>
    <row r="2" spans="2:29" s="1448" customFormat="1" ht="6" customHeight="1">
      <c r="B2" s="1450"/>
    </row>
    <row r="3" spans="2:29" s="1448" customFormat="1" ht="16.5" customHeight="1">
      <c r="B3" s="1449" t="s">
        <v>89</v>
      </c>
      <c r="S3" s="1447" t="s">
        <v>1112</v>
      </c>
      <c r="AC3" s="1451"/>
    </row>
    <row r="4" spans="2:29" s="1448" customFormat="1" ht="16.5" customHeight="1">
      <c r="B4" s="1449" t="s">
        <v>1113</v>
      </c>
      <c r="C4" s="1448" t="s">
        <v>1114</v>
      </c>
      <c r="S4" s="1448">
        <v>1</v>
      </c>
      <c r="T4" s="1447" t="s">
        <v>1115</v>
      </c>
      <c r="AC4" s="1451"/>
    </row>
    <row r="5" spans="2:29" s="1448" customFormat="1" ht="16.5" customHeight="1">
      <c r="B5" s="1450"/>
      <c r="C5" s="1461" t="s">
        <v>1147</v>
      </c>
      <c r="T5" s="1447" t="s">
        <v>1116</v>
      </c>
      <c r="AC5" s="1451"/>
    </row>
    <row r="6" spans="2:29" s="1448" customFormat="1" ht="16.5" customHeight="1">
      <c r="B6" s="1450"/>
      <c r="C6" s="1462" t="s">
        <v>1148</v>
      </c>
      <c r="T6" s="1447" t="s">
        <v>565</v>
      </c>
      <c r="AC6" s="1451"/>
    </row>
    <row r="7" spans="2:29" s="1448" customFormat="1" ht="17.25" customHeight="1">
      <c r="B7" s="1450"/>
      <c r="T7" s="1447"/>
      <c r="AC7" s="1451"/>
    </row>
    <row r="8" spans="2:29" s="1448" customFormat="1" ht="17.25" customHeight="1">
      <c r="B8" s="1450"/>
      <c r="C8" s="1447" t="s">
        <v>1117</v>
      </c>
      <c r="T8" s="1447" t="s">
        <v>1118</v>
      </c>
      <c r="AC8" s="1451"/>
    </row>
    <row r="9" spans="2:29" s="1448" customFormat="1" ht="17.25" customHeight="1">
      <c r="B9" s="1450"/>
      <c r="C9" s="1447" t="s">
        <v>1119</v>
      </c>
      <c r="T9" s="1447" t="s">
        <v>566</v>
      </c>
      <c r="AC9" s="1451"/>
    </row>
    <row r="10" spans="2:29" s="1448" customFormat="1" ht="17.25" customHeight="1">
      <c r="B10" s="1450"/>
      <c r="S10" s="1050"/>
      <c r="T10" s="1452" t="s">
        <v>567</v>
      </c>
      <c r="U10" s="1050"/>
      <c r="V10" s="1050"/>
      <c r="W10" s="1050"/>
      <c r="X10" s="1050"/>
      <c r="Y10" s="1050"/>
      <c r="Z10" s="1050"/>
      <c r="AA10" s="1050"/>
      <c r="AB10" s="1050"/>
      <c r="AC10" s="1451"/>
    </row>
    <row r="11" spans="2:29" s="1448" customFormat="1" ht="16.5" customHeight="1">
      <c r="B11" s="1450"/>
      <c r="C11" s="1448" t="s">
        <v>90</v>
      </c>
      <c r="T11" s="1447"/>
      <c r="AC11" s="1451"/>
    </row>
    <row r="12" spans="2:29" s="1448" customFormat="1" ht="16.5" customHeight="1">
      <c r="B12" s="1450"/>
      <c r="T12" s="1447" t="s">
        <v>1120</v>
      </c>
      <c r="AC12" s="1451"/>
    </row>
    <row r="13" spans="2:29" s="1448" customFormat="1" ht="16.5" customHeight="1">
      <c r="B13" s="1459" t="s">
        <v>1121</v>
      </c>
      <c r="C13" s="1586" t="s">
        <v>1212</v>
      </c>
    </row>
    <row r="14" spans="2:29" s="1448" customFormat="1" ht="16.5" customHeight="1">
      <c r="B14" s="1450"/>
      <c r="C14" s="1463" t="s">
        <v>1149</v>
      </c>
      <c r="S14" s="1050">
        <v>2</v>
      </c>
      <c r="T14" s="1050" t="s">
        <v>1122</v>
      </c>
    </row>
    <row r="15" spans="2:29" s="1448" customFormat="1" ht="16.5" customHeight="1">
      <c r="B15" s="1450"/>
      <c r="C15" s="1463" t="s">
        <v>1150</v>
      </c>
      <c r="T15" s="1050" t="s">
        <v>1145</v>
      </c>
    </row>
    <row r="16" spans="2:29" s="1448" customFormat="1" ht="16.5" customHeight="1">
      <c r="B16" s="1453"/>
      <c r="T16" s="1050" t="s">
        <v>1144</v>
      </c>
    </row>
    <row r="17" spans="1:29" s="1448" customFormat="1" ht="16.5" customHeight="1">
      <c r="B17" s="1450" t="s">
        <v>1111</v>
      </c>
      <c r="C17" s="1448" t="s">
        <v>1123</v>
      </c>
      <c r="T17" s="1050" t="s">
        <v>1146</v>
      </c>
    </row>
    <row r="18" spans="1:29" s="1448" customFormat="1" ht="17.25" customHeight="1">
      <c r="T18" s="1050"/>
    </row>
    <row r="19" spans="1:29" s="1448" customFormat="1" ht="17.25" customHeight="1">
      <c r="B19" s="1450" t="s">
        <v>1124</v>
      </c>
      <c r="C19" s="1448" t="s">
        <v>1125</v>
      </c>
      <c r="D19" s="1454"/>
      <c r="S19" s="1448">
        <v>3</v>
      </c>
      <c r="T19" s="1448" t="s">
        <v>568</v>
      </c>
    </row>
    <row r="20" spans="1:29" s="1448" customFormat="1" ht="16.5" customHeight="1">
      <c r="B20" s="1450"/>
      <c r="D20" s="1454"/>
      <c r="AC20" s="1451"/>
    </row>
    <row r="21" spans="1:29" s="1448" customFormat="1" ht="17.25" customHeight="1">
      <c r="B21" s="1450"/>
      <c r="D21" s="1454"/>
      <c r="S21" s="1448">
        <v>4</v>
      </c>
      <c r="T21" s="1448" t="s">
        <v>569</v>
      </c>
    </row>
    <row r="22" spans="1:29" s="1448" customFormat="1" ht="16.5" customHeight="1">
      <c r="B22" s="1450"/>
      <c r="D22" s="1454"/>
    </row>
    <row r="23" spans="1:29">
      <c r="A23" s="1448"/>
      <c r="B23" s="1450" t="s">
        <v>91</v>
      </c>
      <c r="C23" s="1448"/>
      <c r="D23" s="1448"/>
      <c r="E23" s="1448"/>
      <c r="F23" s="1448"/>
      <c r="G23" s="1448"/>
      <c r="H23" s="1448"/>
      <c r="I23" s="1448"/>
      <c r="J23" s="1448"/>
      <c r="K23" s="1448"/>
      <c r="L23" s="1448"/>
      <c r="M23" s="1448"/>
      <c r="N23" s="1448"/>
      <c r="O23" s="1448"/>
      <c r="P23" s="1448"/>
      <c r="Q23" s="1448"/>
      <c r="R23" s="1448"/>
      <c r="S23" s="1448" t="s">
        <v>1126</v>
      </c>
      <c r="T23" s="1448"/>
      <c r="U23" s="1448"/>
      <c r="V23" s="1448"/>
      <c r="W23" s="1448"/>
      <c r="X23" s="1448"/>
    </row>
    <row r="24" spans="1:29" ht="18" customHeight="1">
      <c r="B24" s="1450"/>
      <c r="C24" s="1448"/>
      <c r="D24" s="1448"/>
      <c r="E24" s="1448"/>
      <c r="F24" s="1448"/>
      <c r="G24" s="1448"/>
      <c r="H24" s="1448"/>
      <c r="I24" s="1448"/>
      <c r="J24" s="1448"/>
      <c r="K24" s="1448"/>
      <c r="S24" s="1348"/>
      <c r="U24" s="1348"/>
      <c r="V24" s="1348"/>
      <c r="W24" s="1348"/>
    </row>
    <row r="25" spans="1:29" ht="18" customHeight="1">
      <c r="C25" s="1041" t="s">
        <v>29</v>
      </c>
      <c r="D25" s="1042" t="s">
        <v>10</v>
      </c>
      <c r="E25" s="1043" t="s">
        <v>1127</v>
      </c>
      <c r="F25" s="1043" t="s">
        <v>11</v>
      </c>
      <c r="G25" s="1043" t="s">
        <v>92</v>
      </c>
      <c r="S25" s="1348"/>
      <c r="T25" s="1041" t="s">
        <v>29</v>
      </c>
      <c r="U25" s="1042" t="s">
        <v>10</v>
      </c>
      <c r="V25" s="1043" t="s">
        <v>1129</v>
      </c>
      <c r="W25" s="1043" t="s">
        <v>11</v>
      </c>
    </row>
    <row r="26" spans="1:29" ht="18" customHeight="1">
      <c r="C26" s="1041" t="s">
        <v>30</v>
      </c>
      <c r="D26" s="1042" t="s">
        <v>12</v>
      </c>
      <c r="E26" s="1043" t="s">
        <v>1128</v>
      </c>
      <c r="F26" s="1043" t="s">
        <v>13</v>
      </c>
      <c r="G26" s="1043" t="s">
        <v>93</v>
      </c>
      <c r="S26" s="1348"/>
      <c r="T26" s="1041" t="s">
        <v>30</v>
      </c>
      <c r="U26" s="1042" t="s">
        <v>12</v>
      </c>
      <c r="V26" s="1043" t="s">
        <v>1128</v>
      </c>
      <c r="W26" s="1043" t="s">
        <v>13</v>
      </c>
    </row>
    <row r="27" spans="1:29" ht="18" customHeight="1">
      <c r="C27" s="1041" t="s">
        <v>31</v>
      </c>
      <c r="D27" s="1042" t="s">
        <v>14</v>
      </c>
      <c r="E27" s="1043" t="s">
        <v>1130</v>
      </c>
      <c r="F27" s="1043" t="s">
        <v>15</v>
      </c>
      <c r="G27" s="1043" t="s">
        <v>1131</v>
      </c>
      <c r="S27" s="1348"/>
      <c r="T27" s="1041" t="s">
        <v>31</v>
      </c>
      <c r="U27" s="1042" t="s">
        <v>14</v>
      </c>
      <c r="V27" s="1043" t="s">
        <v>1130</v>
      </c>
      <c r="W27" s="1043" t="s">
        <v>15</v>
      </c>
    </row>
    <row r="28" spans="1:29" s="1448" customFormat="1" ht="18" customHeight="1">
      <c r="A28" s="1039"/>
      <c r="B28" s="1158"/>
      <c r="C28" s="1041" t="s">
        <v>32</v>
      </c>
      <c r="D28" s="1042" t="s">
        <v>16</v>
      </c>
      <c r="E28" s="1043" t="s">
        <v>1132</v>
      </c>
      <c r="F28" s="1043" t="s">
        <v>17</v>
      </c>
      <c r="G28" s="1043" t="s">
        <v>17</v>
      </c>
      <c r="H28" s="1039"/>
      <c r="I28" s="1039"/>
      <c r="J28" s="1039"/>
      <c r="K28" s="1039"/>
      <c r="L28" s="1039"/>
      <c r="M28" s="1039"/>
      <c r="N28" s="1039"/>
      <c r="O28" s="1039"/>
      <c r="P28" s="1039"/>
      <c r="Q28" s="1039"/>
      <c r="R28" s="1039"/>
      <c r="S28" s="1348"/>
      <c r="T28" s="1041" t="s">
        <v>32</v>
      </c>
      <c r="U28" s="1042" t="s">
        <v>16</v>
      </c>
      <c r="V28" s="1043" t="s">
        <v>1132</v>
      </c>
      <c r="W28" s="1043" t="s">
        <v>84</v>
      </c>
      <c r="X28" s="1039"/>
    </row>
    <row r="29" spans="1:29" s="1448" customFormat="1" ht="18" customHeight="1">
      <c r="B29" s="1158"/>
      <c r="C29" s="1041" t="s">
        <v>18</v>
      </c>
      <c r="D29" s="1044" t="s">
        <v>18</v>
      </c>
      <c r="E29" s="1043" t="s">
        <v>18</v>
      </c>
      <c r="F29" s="1043" t="s">
        <v>17</v>
      </c>
      <c r="G29" s="1043" t="s">
        <v>17</v>
      </c>
      <c r="H29" s="1039"/>
      <c r="I29" s="1039"/>
      <c r="J29" s="1039"/>
      <c r="K29" s="1039"/>
      <c r="T29" s="1455" t="s">
        <v>18</v>
      </c>
      <c r="U29" s="1456" t="s">
        <v>18</v>
      </c>
      <c r="V29" s="1457" t="s">
        <v>18</v>
      </c>
      <c r="W29" s="1457" t="s">
        <v>84</v>
      </c>
    </row>
    <row r="30" spans="1:29" s="1448" customFormat="1" ht="17.25" customHeight="1">
      <c r="B30" s="1450"/>
    </row>
    <row r="31" spans="1:29" ht="17.25" customHeight="1">
      <c r="A31" s="1448"/>
      <c r="B31" s="1460" t="s">
        <v>1142</v>
      </c>
      <c r="C31" s="1448"/>
      <c r="D31" s="1448"/>
      <c r="E31" s="1448"/>
      <c r="F31" s="1448"/>
      <c r="G31" s="1448"/>
      <c r="H31" s="1448"/>
      <c r="I31" s="1448"/>
      <c r="J31" s="1448"/>
      <c r="K31" s="1448"/>
      <c r="L31" s="1448"/>
      <c r="M31" s="1448"/>
      <c r="N31" s="1448"/>
      <c r="O31" s="1448"/>
      <c r="P31" s="1448"/>
      <c r="Q31" s="1448"/>
      <c r="R31" s="1448"/>
      <c r="S31" s="1447" t="s">
        <v>1133</v>
      </c>
      <c r="T31" s="1448"/>
      <c r="U31" s="1448"/>
      <c r="V31" s="1448"/>
      <c r="W31" s="1448"/>
      <c r="X31" s="1448"/>
    </row>
    <row r="32" spans="1:29" ht="18" customHeight="1">
      <c r="B32" s="1450"/>
      <c r="C32" s="1448"/>
      <c r="D32" s="1448"/>
      <c r="E32" s="1448"/>
      <c r="F32" s="1458"/>
      <c r="G32" s="1448"/>
      <c r="H32" s="1448"/>
      <c r="I32" s="1448"/>
      <c r="J32" s="1448"/>
      <c r="K32" s="1448"/>
      <c r="S32" s="1038"/>
      <c r="T32" s="1349"/>
      <c r="U32" s="1350"/>
      <c r="V32" s="1881"/>
      <c r="W32" s="1881"/>
    </row>
    <row r="33" spans="3:24" ht="18" customHeight="1">
      <c r="C33" s="1041" t="s">
        <v>1134</v>
      </c>
      <c r="D33" s="1045">
        <v>1</v>
      </c>
      <c r="E33" s="1212"/>
      <c r="F33" s="1038"/>
      <c r="T33" s="1041" t="s">
        <v>1134</v>
      </c>
      <c r="U33" s="1045">
        <v>1</v>
      </c>
      <c r="V33" s="1212"/>
      <c r="W33" s="1038"/>
    </row>
    <row r="34" spans="3:24" ht="18" customHeight="1">
      <c r="C34" s="1041" t="s">
        <v>1135</v>
      </c>
      <c r="D34" s="1045">
        <v>25</v>
      </c>
      <c r="E34" s="1212"/>
      <c r="F34" s="1038"/>
      <c r="T34" s="1041" t="s">
        <v>1135</v>
      </c>
      <c r="U34" s="1045">
        <v>25</v>
      </c>
      <c r="V34" s="1212"/>
      <c r="W34" s="1038"/>
    </row>
    <row r="35" spans="3:24" ht="18" customHeight="1">
      <c r="C35" s="1041" t="s">
        <v>1136</v>
      </c>
      <c r="D35" s="1045">
        <v>298</v>
      </c>
      <c r="E35" s="1212"/>
      <c r="F35" s="1038"/>
      <c r="T35" s="1041" t="s">
        <v>1136</v>
      </c>
      <c r="U35" s="1045">
        <v>298</v>
      </c>
      <c r="V35" s="1212"/>
      <c r="W35" s="1038"/>
    </row>
    <row r="36" spans="3:24" ht="18" customHeight="1">
      <c r="C36" s="1041" t="s">
        <v>19</v>
      </c>
      <c r="D36" s="1046" t="s">
        <v>1137</v>
      </c>
      <c r="E36" s="1212"/>
      <c r="F36" s="1038"/>
      <c r="T36" s="1041" t="s">
        <v>19</v>
      </c>
      <c r="U36" s="1046" t="s">
        <v>570</v>
      </c>
      <c r="V36" s="1212"/>
      <c r="W36" s="1038"/>
    </row>
    <row r="37" spans="3:24" ht="18" customHeight="1">
      <c r="C37" s="1041" t="s">
        <v>20</v>
      </c>
      <c r="D37" s="1043" t="s">
        <v>1138</v>
      </c>
      <c r="E37" s="1212"/>
      <c r="F37" s="1038"/>
      <c r="T37" s="1041" t="s">
        <v>20</v>
      </c>
      <c r="U37" s="1043" t="s">
        <v>571</v>
      </c>
      <c r="V37" s="1212"/>
      <c r="W37" s="1038"/>
    </row>
    <row r="38" spans="3:24" ht="18" customHeight="1">
      <c r="C38" s="1041" t="s">
        <v>1139</v>
      </c>
      <c r="D38" s="1047">
        <v>22800</v>
      </c>
      <c r="E38" s="1213"/>
      <c r="F38" s="1214"/>
      <c r="T38" s="1041" t="s">
        <v>1139</v>
      </c>
      <c r="U38" s="1047">
        <v>22800</v>
      </c>
      <c r="V38" s="1351"/>
      <c r="W38" s="1352"/>
    </row>
    <row r="39" spans="3:24" ht="18.75">
      <c r="C39" s="1041" t="s">
        <v>1140</v>
      </c>
      <c r="D39" s="1047">
        <v>17200</v>
      </c>
      <c r="E39" s="1212"/>
      <c r="F39" s="1038"/>
      <c r="T39" s="1041" t="s">
        <v>1140</v>
      </c>
      <c r="U39" s="1047">
        <v>17200</v>
      </c>
      <c r="V39" s="1212"/>
      <c r="W39" s="1038"/>
    </row>
    <row r="40" spans="3:24" ht="16.5" customHeight="1">
      <c r="C40" s="1048" t="s">
        <v>443</v>
      </c>
      <c r="D40" s="1049"/>
      <c r="E40" s="1215"/>
      <c r="F40" s="1215"/>
      <c r="G40" s="1216"/>
      <c r="S40" s="1216"/>
      <c r="T40" s="1353" t="s">
        <v>1141</v>
      </c>
      <c r="U40" s="1354"/>
      <c r="V40" s="1038"/>
      <c r="W40" s="1038"/>
      <c r="X40" s="1038"/>
    </row>
    <row r="41" spans="3:24" ht="16.5" customHeight="1">
      <c r="C41" s="1050" t="s">
        <v>1143</v>
      </c>
      <c r="T41" s="1348" t="s">
        <v>572</v>
      </c>
    </row>
    <row r="42" spans="3:24">
      <c r="C42" s="1050"/>
    </row>
    <row r="43" spans="3:24">
      <c r="C43" s="1038"/>
      <c r="D43" s="1040"/>
    </row>
    <row r="46" spans="3:24">
      <c r="C46" s="1040"/>
      <c r="D46" s="1040"/>
    </row>
    <row r="47" spans="3:24">
      <c r="C47" s="1040"/>
      <c r="D47" s="1040"/>
    </row>
    <row r="48" spans="3:24">
      <c r="C48" s="1040"/>
      <c r="D48" s="1040"/>
    </row>
  </sheetData>
  <mergeCells count="1">
    <mergeCell ref="V32:W32"/>
  </mergeCells>
  <phoneticPr fontId="9"/>
  <pageMargins left="0.70866141732283472" right="0.70866141732283472" top="0.74803149606299213" bottom="0.74803149606299213" header="0.31496062992125984" footer="0.31496062992125984"/>
  <pageSetup paperSize="9" orientation="landscape" r:id="rId1"/>
  <headerFooter alignWithMargins="0"/>
  <ignoredErrors>
    <ignoredError sqref="B4 B17 B13 B19"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pageSetUpPr fitToPage="1"/>
  </sheetPr>
  <dimension ref="A1:BI99"/>
  <sheetViews>
    <sheetView topLeftCell="S1" zoomScale="80" zoomScaleNormal="80" workbookViewId="0">
      <pane xSplit="4" topLeftCell="AS1" activePane="topRight" state="frozen"/>
      <selection activeCell="S1" sqref="S1"/>
      <selection pane="topRight" activeCell="BF1" sqref="BF1"/>
    </sheetView>
  </sheetViews>
  <sheetFormatPr defaultRowHeight="14.25"/>
  <cols>
    <col min="1" max="1" width="1.625" style="203" customWidth="1"/>
    <col min="2" max="18" width="1.625" style="1" hidden="1" customWidth="1"/>
    <col min="19" max="21" width="1.625" style="1" customWidth="1"/>
    <col min="22" max="22" width="46.125" style="1" customWidth="1"/>
    <col min="23" max="23" width="1.625" style="203" customWidth="1"/>
    <col min="24" max="25" width="1.625" style="1" customWidth="1"/>
    <col min="26" max="26" width="52.125" style="1" customWidth="1"/>
    <col min="27" max="54" width="10.75" style="1" customWidth="1"/>
    <col min="55" max="57" width="10.625" style="1" hidden="1" customWidth="1"/>
    <col min="58" max="58" width="27.625" style="1" customWidth="1"/>
    <col min="59" max="59" width="36" style="1" customWidth="1"/>
    <col min="60" max="16384" width="9" style="1"/>
  </cols>
  <sheetData>
    <row r="1" spans="1:61" ht="62.25" customHeight="1">
      <c r="B1" s="203"/>
      <c r="C1" s="203"/>
      <c r="D1" s="203"/>
      <c r="E1" s="203"/>
      <c r="F1" s="203"/>
      <c r="G1" s="203"/>
      <c r="H1" s="203"/>
      <c r="I1" s="203"/>
      <c r="J1" s="203"/>
      <c r="K1" s="203"/>
      <c r="L1" s="203"/>
      <c r="M1" s="203"/>
      <c r="N1" s="203"/>
      <c r="O1" s="203"/>
      <c r="P1" s="203"/>
      <c r="Q1" s="203"/>
      <c r="R1" s="203"/>
      <c r="T1" s="1942" t="s">
        <v>392</v>
      </c>
      <c r="U1" s="1942"/>
      <c r="V1" s="1942"/>
      <c r="X1" s="1942" t="s">
        <v>1034</v>
      </c>
      <c r="Y1" s="1942"/>
      <c r="Z1" s="1942"/>
      <c r="AA1" s="203"/>
      <c r="AB1" s="203"/>
      <c r="AC1" s="203"/>
      <c r="AD1" s="203"/>
      <c r="AE1" s="203"/>
      <c r="AF1" s="203"/>
      <c r="AG1" s="203"/>
      <c r="AH1" s="203"/>
      <c r="AI1" s="203"/>
      <c r="AJ1" s="203"/>
      <c r="AK1" s="203"/>
      <c r="AL1" s="203"/>
    </row>
    <row r="2" spans="1:61" s="203" customFormat="1" ht="15" customHeight="1">
      <c r="A2" s="722"/>
      <c r="X2" s="1"/>
      <c r="Y2" s="1"/>
      <c r="Z2" s="1"/>
      <c r="BG2" s="1"/>
    </row>
    <row r="3" spans="1:61" ht="19.5" thickBot="1">
      <c r="T3" s="1" t="s">
        <v>393</v>
      </c>
      <c r="X3" s="1" t="s">
        <v>1035</v>
      </c>
    </row>
    <row r="4" spans="1:61" ht="15" thickBot="1">
      <c r="T4" s="877" t="s">
        <v>394</v>
      </c>
      <c r="U4" s="979"/>
      <c r="V4" s="980"/>
      <c r="X4" s="877" t="s">
        <v>955</v>
      </c>
      <c r="Y4" s="979"/>
      <c r="Z4" s="980"/>
      <c r="AA4" s="161">
        <v>1990</v>
      </c>
      <c r="AB4" s="161">
        <f t="shared" ref="AB4:BA4" si="0">AA4+1</f>
        <v>1991</v>
      </c>
      <c r="AC4" s="161">
        <f t="shared" si="0"/>
        <v>1992</v>
      </c>
      <c r="AD4" s="161">
        <f t="shared" si="0"/>
        <v>1993</v>
      </c>
      <c r="AE4" s="161">
        <f t="shared" si="0"/>
        <v>1994</v>
      </c>
      <c r="AF4" s="161">
        <f t="shared" si="0"/>
        <v>1995</v>
      </c>
      <c r="AG4" s="161">
        <f t="shared" si="0"/>
        <v>1996</v>
      </c>
      <c r="AH4" s="161">
        <f t="shared" si="0"/>
        <v>1997</v>
      </c>
      <c r="AI4" s="161">
        <f t="shared" si="0"/>
        <v>1998</v>
      </c>
      <c r="AJ4" s="161">
        <f t="shared" si="0"/>
        <v>1999</v>
      </c>
      <c r="AK4" s="161">
        <f t="shared" si="0"/>
        <v>2000</v>
      </c>
      <c r="AL4" s="161">
        <f t="shared" si="0"/>
        <v>2001</v>
      </c>
      <c r="AM4" s="161">
        <f t="shared" si="0"/>
        <v>2002</v>
      </c>
      <c r="AN4" s="161">
        <f t="shared" si="0"/>
        <v>2003</v>
      </c>
      <c r="AO4" s="161">
        <f t="shared" si="0"/>
        <v>2004</v>
      </c>
      <c r="AP4" s="161">
        <f t="shared" si="0"/>
        <v>2005</v>
      </c>
      <c r="AQ4" s="161">
        <f t="shared" si="0"/>
        <v>2006</v>
      </c>
      <c r="AR4" s="161">
        <f t="shared" si="0"/>
        <v>2007</v>
      </c>
      <c r="AS4" s="161">
        <f t="shared" si="0"/>
        <v>2008</v>
      </c>
      <c r="AT4" s="161">
        <f t="shared" si="0"/>
        <v>2009</v>
      </c>
      <c r="AU4" s="161">
        <f t="shared" si="0"/>
        <v>2010</v>
      </c>
      <c r="AV4" s="161">
        <f t="shared" si="0"/>
        <v>2011</v>
      </c>
      <c r="AW4" s="161">
        <f t="shared" si="0"/>
        <v>2012</v>
      </c>
      <c r="AX4" s="161">
        <f t="shared" si="0"/>
        <v>2013</v>
      </c>
      <c r="AY4" s="161">
        <f t="shared" si="0"/>
        <v>2014</v>
      </c>
      <c r="AZ4" s="161">
        <f t="shared" si="0"/>
        <v>2015</v>
      </c>
      <c r="BA4" s="161">
        <f t="shared" si="0"/>
        <v>2016</v>
      </c>
      <c r="BB4" s="161">
        <f t="shared" ref="BB4" si="1">BA4+1</f>
        <v>2017</v>
      </c>
      <c r="BC4" s="161">
        <f t="shared" ref="BC4" si="2">BB4+1</f>
        <v>2018</v>
      </c>
      <c r="BD4" s="161">
        <f t="shared" ref="BD4" si="3">BC4+1</f>
        <v>2019</v>
      </c>
      <c r="BE4" s="161">
        <f t="shared" ref="BE4" si="4">BD4+1</f>
        <v>2020</v>
      </c>
      <c r="BF4" s="161" t="s">
        <v>23</v>
      </c>
      <c r="BG4" s="1393" t="s">
        <v>2</v>
      </c>
    </row>
    <row r="5" spans="1:61" ht="15" customHeight="1">
      <c r="T5" s="981" t="s">
        <v>395</v>
      </c>
      <c r="U5" s="982"/>
      <c r="V5" s="983"/>
      <c r="X5" s="981" t="s">
        <v>956</v>
      </c>
      <c r="Y5" s="982"/>
      <c r="Z5" s="983"/>
      <c r="AA5" s="342">
        <f>SUM(AA6,AA10,AA17,AA22)</f>
        <v>1078838.6452014567</v>
      </c>
      <c r="AB5" s="342">
        <f t="shared" ref="AB5:AZ5" si="5">SUM(AB6,AB10,AB17,AB22)</f>
        <v>1089302.2492723304</v>
      </c>
      <c r="AC5" s="342">
        <f t="shared" si="5"/>
        <v>1098082.6429825625</v>
      </c>
      <c r="AD5" s="342">
        <f t="shared" si="5"/>
        <v>1092516.8803258406</v>
      </c>
      <c r="AE5" s="342">
        <f t="shared" si="5"/>
        <v>1143409.7732300204</v>
      </c>
      <c r="AF5" s="342">
        <f t="shared" si="5"/>
        <v>1154875.8668393022</v>
      </c>
      <c r="AG5" s="342">
        <f t="shared" si="5"/>
        <v>1165775.2255651245</v>
      </c>
      <c r="AH5" s="342">
        <f t="shared" si="5"/>
        <v>1160998.4015955222</v>
      </c>
      <c r="AI5" s="342">
        <f t="shared" si="5"/>
        <v>1127466.5781609232</v>
      </c>
      <c r="AJ5" s="342">
        <f t="shared" si="5"/>
        <v>1163915.6072610305</v>
      </c>
      <c r="AK5" s="342">
        <f t="shared" si="5"/>
        <v>1186032.7562065939</v>
      </c>
      <c r="AL5" s="342">
        <f t="shared" si="5"/>
        <v>1174018.7164154348</v>
      </c>
      <c r="AM5" s="342">
        <f t="shared" si="5"/>
        <v>1206486.1860116085</v>
      </c>
      <c r="AN5" s="342">
        <f t="shared" si="5"/>
        <v>1215567.6571562795</v>
      </c>
      <c r="AO5" s="342">
        <f t="shared" si="5"/>
        <v>1211439.1357428355</v>
      </c>
      <c r="AP5" s="342">
        <f t="shared" si="5"/>
        <v>1218029.1072631641</v>
      </c>
      <c r="AQ5" s="342">
        <f t="shared" si="5"/>
        <v>1195299.8679165065</v>
      </c>
      <c r="AR5" s="342">
        <f t="shared" si="5"/>
        <v>1231408.5328546762</v>
      </c>
      <c r="AS5" s="342">
        <f t="shared" si="5"/>
        <v>1164208.7413236487</v>
      </c>
      <c r="AT5" s="342">
        <f t="shared" si="5"/>
        <v>1103116.5785820554</v>
      </c>
      <c r="AU5" s="342">
        <f t="shared" si="5"/>
        <v>1153253.6882461337</v>
      </c>
      <c r="AV5" s="342">
        <f t="shared" si="5"/>
        <v>1204237.5344122271</v>
      </c>
      <c r="AW5" s="342">
        <f t="shared" si="5"/>
        <v>1244705.5930380719</v>
      </c>
      <c r="AX5" s="342">
        <f t="shared" si="5"/>
        <v>1252156.2443820646</v>
      </c>
      <c r="AY5" s="342">
        <f t="shared" si="5"/>
        <v>1203101.7428020511</v>
      </c>
      <c r="AZ5" s="342">
        <f t="shared" si="5"/>
        <v>1164330.5777168439</v>
      </c>
      <c r="BA5" s="342">
        <f>SUM(BA6,BA10,BA17,BA22)</f>
        <v>1146918.9120654976</v>
      </c>
      <c r="BB5" s="342">
        <f t="shared" ref="BB5:BD5" si="6">SUM(BB6,BB10,BB17,BB22)</f>
        <v>1128396.2288364582</v>
      </c>
      <c r="BC5" s="342">
        <f t="shared" si="6"/>
        <v>0</v>
      </c>
      <c r="BD5" s="342">
        <f t="shared" si="6"/>
        <v>0</v>
      </c>
      <c r="BE5" s="342">
        <f>SUM(BE6,BE10,BE17,BE22)</f>
        <v>0</v>
      </c>
      <c r="BF5" s="157"/>
      <c r="BG5" s="1394"/>
      <c r="BH5" s="108"/>
      <c r="BI5" s="108"/>
    </row>
    <row r="6" spans="1:61" ht="15" customHeight="1">
      <c r="T6" s="984"/>
      <c r="U6" s="842" t="s">
        <v>396</v>
      </c>
      <c r="V6" s="827"/>
      <c r="X6" s="984"/>
      <c r="Y6" s="842" t="s">
        <v>957</v>
      </c>
      <c r="Z6" s="827"/>
      <c r="AA6" s="126">
        <f>SUM(AA7:AA9)</f>
        <v>368528.61902154383</v>
      </c>
      <c r="AB6" s="126">
        <f t="shared" ref="AB6:BA6" si="7">SUM(AB7:AB9)</f>
        <v>369426.95026114717</v>
      </c>
      <c r="AC6" s="126">
        <f t="shared" si="7"/>
        <v>374331.78827581683</v>
      </c>
      <c r="AD6" s="126">
        <f t="shared" si="7"/>
        <v>357044.73550049571</v>
      </c>
      <c r="AE6" s="126">
        <f t="shared" si="7"/>
        <v>391464.20833277778</v>
      </c>
      <c r="AF6" s="126">
        <f t="shared" si="7"/>
        <v>378904.03741296369</v>
      </c>
      <c r="AG6" s="126">
        <f t="shared" si="7"/>
        <v>381215.5485954482</v>
      </c>
      <c r="AH6" s="126">
        <f t="shared" si="7"/>
        <v>377451.02907512948</v>
      </c>
      <c r="AI6" s="126">
        <f t="shared" si="7"/>
        <v>364972.90211676282</v>
      </c>
      <c r="AJ6" s="126">
        <f t="shared" si="7"/>
        <v>386944.40519299213</v>
      </c>
      <c r="AK6" s="126">
        <f t="shared" si="7"/>
        <v>395495.10615731042</v>
      </c>
      <c r="AL6" s="126">
        <f t="shared" si="7"/>
        <v>386562.83709120215</v>
      </c>
      <c r="AM6" s="126">
        <f t="shared" si="7"/>
        <v>413437.70591881266</v>
      </c>
      <c r="AN6" s="126">
        <f t="shared" si="7"/>
        <v>432547.60360876611</v>
      </c>
      <c r="AO6" s="126">
        <f t="shared" si="7"/>
        <v>430225.48069606745</v>
      </c>
      <c r="AP6" s="126">
        <f t="shared" si="7"/>
        <v>449660.30969936296</v>
      </c>
      <c r="AQ6" s="126">
        <f t="shared" si="7"/>
        <v>440694.44588316878</v>
      </c>
      <c r="AR6" s="126">
        <f t="shared" si="7"/>
        <v>490936.50999695732</v>
      </c>
      <c r="AS6" s="126">
        <f t="shared" si="7"/>
        <v>471725.76067321905</v>
      </c>
      <c r="AT6" s="126">
        <f t="shared" si="7"/>
        <v>441431.46935852093</v>
      </c>
      <c r="AU6" s="126">
        <f t="shared" si="7"/>
        <v>473848.800736479</v>
      </c>
      <c r="AV6" s="126">
        <f t="shared" si="7"/>
        <v>534791.3327992527</v>
      </c>
      <c r="AW6" s="126">
        <f t="shared" si="7"/>
        <v>581482.01658141403</v>
      </c>
      <c r="AX6" s="126">
        <f t="shared" si="7"/>
        <v>581970.33712577226</v>
      </c>
      <c r="AY6" s="126">
        <f t="shared" si="7"/>
        <v>552755.97105341207</v>
      </c>
      <c r="AZ6" s="126">
        <f t="shared" si="7"/>
        <v>526921.82005792379</v>
      </c>
      <c r="BA6" s="126">
        <f t="shared" si="7"/>
        <v>522056.72010994499</v>
      </c>
      <c r="BB6" s="126">
        <f t="shared" ref="BB6:BE6" si="8">SUM(BB7:BB9)</f>
        <v>507090.0071077937</v>
      </c>
      <c r="BC6" s="126">
        <f t="shared" si="8"/>
        <v>0</v>
      </c>
      <c r="BD6" s="126">
        <f t="shared" si="8"/>
        <v>0</v>
      </c>
      <c r="BE6" s="126">
        <f t="shared" si="8"/>
        <v>0</v>
      </c>
      <c r="BF6" s="33"/>
      <c r="BG6" s="1395"/>
      <c r="BH6" s="108"/>
      <c r="BI6" s="108"/>
    </row>
    <row r="7" spans="1:61" ht="15" customHeight="1">
      <c r="T7" s="984"/>
      <c r="U7" s="985"/>
      <c r="V7" s="1617" t="s">
        <v>1272</v>
      </c>
      <c r="X7" s="984"/>
      <c r="Y7" s="985"/>
      <c r="Z7" s="986" t="s">
        <v>958</v>
      </c>
      <c r="AA7" s="392">
        <v>303054.86569706519</v>
      </c>
      <c r="AB7" s="392">
        <v>305126.7019711982</v>
      </c>
      <c r="AC7" s="392">
        <v>311886.49210793152</v>
      </c>
      <c r="AD7" s="392">
        <v>292340.10352362233</v>
      </c>
      <c r="AE7" s="392">
        <v>330213.28014361882</v>
      </c>
      <c r="AF7" s="392">
        <v>317587.27608015575</v>
      </c>
      <c r="AG7" s="392">
        <v>318924.41290238185</v>
      </c>
      <c r="AH7" s="392">
        <v>312836.11663005059</v>
      </c>
      <c r="AI7" s="392">
        <v>302942.95024773019</v>
      </c>
      <c r="AJ7" s="392">
        <v>322518.16643691051</v>
      </c>
      <c r="AK7" s="392">
        <v>330117.86699998536</v>
      </c>
      <c r="AL7" s="392">
        <v>323028.70900693373</v>
      </c>
      <c r="AM7" s="392">
        <v>350095.46261490596</v>
      </c>
      <c r="AN7" s="392">
        <v>367664.92704294063</v>
      </c>
      <c r="AO7" s="392">
        <v>362723.91271796718</v>
      </c>
      <c r="AP7" s="392">
        <v>378044.38055383007</v>
      </c>
      <c r="AQ7" s="392">
        <v>369049.9616148863</v>
      </c>
      <c r="AR7" s="392">
        <v>419683.91867747298</v>
      </c>
      <c r="AS7" s="392">
        <v>402635.54374635196</v>
      </c>
      <c r="AT7" s="392">
        <v>373132.74583728303</v>
      </c>
      <c r="AU7" s="392">
        <v>404239.7557467767</v>
      </c>
      <c r="AV7" s="392">
        <v>468952.47187831951</v>
      </c>
      <c r="AW7" s="392">
        <v>516377.41734689404</v>
      </c>
      <c r="AX7" s="392">
        <v>521480.53430400591</v>
      </c>
      <c r="AY7" s="392">
        <v>494582.53975482238</v>
      </c>
      <c r="AZ7" s="392">
        <v>469658.09337653819</v>
      </c>
      <c r="BA7" s="392">
        <v>467808.00830307219</v>
      </c>
      <c r="BB7" s="392">
        <v>454452.42834154586</v>
      </c>
      <c r="BC7" s="392">
        <v>0</v>
      </c>
      <c r="BD7" s="392">
        <v>0</v>
      </c>
      <c r="BE7" s="392">
        <v>0</v>
      </c>
      <c r="BF7" s="393" t="s">
        <v>25</v>
      </c>
      <c r="BG7" s="1396" t="s">
        <v>998</v>
      </c>
      <c r="BH7" s="108"/>
      <c r="BI7" s="108"/>
    </row>
    <row r="8" spans="1:61" ht="15" customHeight="1">
      <c r="T8" s="984"/>
      <c r="U8" s="985"/>
      <c r="V8" s="1692" t="s">
        <v>1273</v>
      </c>
      <c r="X8" s="984"/>
      <c r="Y8" s="985"/>
      <c r="Z8" s="987" t="s">
        <v>959</v>
      </c>
      <c r="AA8" s="153">
        <v>36396.777499714619</v>
      </c>
      <c r="AB8" s="153">
        <v>37139.911822916838</v>
      </c>
      <c r="AC8" s="153">
        <v>37816.013461363917</v>
      </c>
      <c r="AD8" s="153">
        <v>40236.576391708644</v>
      </c>
      <c r="AE8" s="153">
        <v>40355.228432390562</v>
      </c>
      <c r="AF8" s="153">
        <v>41084.928158788913</v>
      </c>
      <c r="AG8" s="153">
        <v>42846.497085632989</v>
      </c>
      <c r="AH8" s="153">
        <v>46127.420843472821</v>
      </c>
      <c r="AI8" s="153">
        <v>45396.008884434152</v>
      </c>
      <c r="AJ8" s="153">
        <v>46657.118165971398</v>
      </c>
      <c r="AK8" s="153">
        <v>46977.999500703947</v>
      </c>
      <c r="AL8" s="153">
        <v>45715.681416174899</v>
      </c>
      <c r="AM8" s="153">
        <v>45396.999939722249</v>
      </c>
      <c r="AN8" s="153">
        <v>47811.14302474432</v>
      </c>
      <c r="AO8" s="153">
        <v>49608.224518860727</v>
      </c>
      <c r="AP8" s="153">
        <v>50888.346643601115</v>
      </c>
      <c r="AQ8" s="153">
        <v>50954.245062399903</v>
      </c>
      <c r="AR8" s="153">
        <v>49823.841854296232</v>
      </c>
      <c r="AS8" s="153">
        <v>47879.803261549299</v>
      </c>
      <c r="AT8" s="153">
        <v>47184.422240478678</v>
      </c>
      <c r="AU8" s="153">
        <v>47715.433829050504</v>
      </c>
      <c r="AV8" s="153">
        <v>44478.239604331138</v>
      </c>
      <c r="AW8" s="153">
        <v>43297.75582459513</v>
      </c>
      <c r="AX8" s="153">
        <v>41799.905179612899</v>
      </c>
      <c r="AY8" s="153">
        <v>39732.495977775732</v>
      </c>
      <c r="AZ8" s="153">
        <v>40071.147767787428</v>
      </c>
      <c r="BA8" s="153">
        <v>36384.165873312704</v>
      </c>
      <c r="BB8" s="153">
        <v>35801.857263304359</v>
      </c>
      <c r="BC8" s="153">
        <v>0</v>
      </c>
      <c r="BD8" s="153">
        <v>0</v>
      </c>
      <c r="BE8" s="153">
        <v>0</v>
      </c>
      <c r="BF8" s="154" t="s">
        <v>26</v>
      </c>
      <c r="BG8" s="1397" t="s">
        <v>999</v>
      </c>
      <c r="BH8" s="108"/>
      <c r="BI8" s="108"/>
    </row>
    <row r="9" spans="1:61" ht="15" customHeight="1">
      <c r="T9" s="984"/>
      <c r="U9" s="985"/>
      <c r="V9" s="988" t="s">
        <v>397</v>
      </c>
      <c r="X9" s="984"/>
      <c r="Y9" s="985"/>
      <c r="Z9" s="988" t="s">
        <v>960</v>
      </c>
      <c r="AA9" s="394">
        <v>29076.975824763987</v>
      </c>
      <c r="AB9" s="394">
        <v>27160.336467032153</v>
      </c>
      <c r="AC9" s="394">
        <v>24629.282706521382</v>
      </c>
      <c r="AD9" s="394">
        <v>24468.055585164737</v>
      </c>
      <c r="AE9" s="394">
        <v>20895.699756768408</v>
      </c>
      <c r="AF9" s="394">
        <v>20231.833174019022</v>
      </c>
      <c r="AG9" s="394">
        <v>19444.638607433382</v>
      </c>
      <c r="AH9" s="394">
        <v>18487.491601606052</v>
      </c>
      <c r="AI9" s="394">
        <v>16633.942984598467</v>
      </c>
      <c r="AJ9" s="394">
        <v>17769.120590110186</v>
      </c>
      <c r="AK9" s="394">
        <v>18399.23965662111</v>
      </c>
      <c r="AL9" s="394">
        <v>17818.446668093529</v>
      </c>
      <c r="AM9" s="394">
        <v>17945.243364184455</v>
      </c>
      <c r="AN9" s="394">
        <v>17071.533541081109</v>
      </c>
      <c r="AO9" s="394">
        <v>17893.343459239535</v>
      </c>
      <c r="AP9" s="394">
        <v>20727.582501931778</v>
      </c>
      <c r="AQ9" s="394">
        <v>20690.239205882586</v>
      </c>
      <c r="AR9" s="394">
        <v>21428.749465188146</v>
      </c>
      <c r="AS9" s="394">
        <v>21210.41366531777</v>
      </c>
      <c r="AT9" s="394">
        <v>21114.301280759242</v>
      </c>
      <c r="AU9" s="394">
        <v>21893.611160651762</v>
      </c>
      <c r="AV9" s="394">
        <v>21360.621316602075</v>
      </c>
      <c r="AW9" s="394">
        <v>21806.843409924932</v>
      </c>
      <c r="AX9" s="394">
        <v>18689.897642153453</v>
      </c>
      <c r="AY9" s="394">
        <v>18440.935320813882</v>
      </c>
      <c r="AZ9" s="394">
        <v>17192.578913598125</v>
      </c>
      <c r="BA9" s="394">
        <v>17864.545933560108</v>
      </c>
      <c r="BB9" s="394">
        <v>16835.721502943474</v>
      </c>
      <c r="BC9" s="394">
        <v>0</v>
      </c>
      <c r="BD9" s="394">
        <v>0</v>
      </c>
      <c r="BE9" s="394">
        <v>0</v>
      </c>
      <c r="BF9" s="228" t="s">
        <v>26</v>
      </c>
      <c r="BG9" s="1398" t="s">
        <v>999</v>
      </c>
      <c r="BH9" s="108"/>
      <c r="BI9" s="108"/>
    </row>
    <row r="10" spans="1:61" ht="15" customHeight="1">
      <c r="T10" s="984"/>
      <c r="U10" s="842" t="s">
        <v>398</v>
      </c>
      <c r="V10" s="989"/>
      <c r="X10" s="984"/>
      <c r="Y10" s="842" t="s">
        <v>961</v>
      </c>
      <c r="Z10" s="989"/>
      <c r="AA10" s="132">
        <f>SUM(AA11:AA16)</f>
        <v>349702.97462642164</v>
      </c>
      <c r="AB10" s="132">
        <f t="shared" ref="AB10:BA10" si="9">SUM(AB11:AB16)</f>
        <v>346246.21961825178</v>
      </c>
      <c r="AC10" s="132">
        <f t="shared" si="9"/>
        <v>341133.75041511643</v>
      </c>
      <c r="AD10" s="132">
        <f t="shared" si="9"/>
        <v>342048.78177523834</v>
      </c>
      <c r="AE10" s="132">
        <f t="shared" si="9"/>
        <v>350798.170829184</v>
      </c>
      <c r="AF10" s="132">
        <f t="shared" si="9"/>
        <v>357555.92542884452</v>
      </c>
      <c r="AG10" s="132">
        <f t="shared" si="9"/>
        <v>360487.82014702482</v>
      </c>
      <c r="AH10" s="132">
        <f t="shared" si="9"/>
        <v>356807.01160518045</v>
      </c>
      <c r="AI10" s="132">
        <f t="shared" si="9"/>
        <v>332227.47369395953</v>
      </c>
      <c r="AJ10" s="132">
        <f t="shared" si="9"/>
        <v>336624.40278305655</v>
      </c>
      <c r="AK10" s="132">
        <f t="shared" si="9"/>
        <v>346635.21568174509</v>
      </c>
      <c r="AL10" s="132">
        <f t="shared" si="9"/>
        <v>340556.9738720418</v>
      </c>
      <c r="AM10" s="132">
        <f t="shared" si="9"/>
        <v>346294.84223280085</v>
      </c>
      <c r="AN10" s="132">
        <f t="shared" si="9"/>
        <v>344191.24384990445</v>
      </c>
      <c r="AO10" s="132">
        <f t="shared" si="9"/>
        <v>343688.03022397601</v>
      </c>
      <c r="AP10" s="132">
        <f t="shared" si="9"/>
        <v>334187.11829405359</v>
      </c>
      <c r="AQ10" s="132">
        <f t="shared" si="9"/>
        <v>331560.24113028497</v>
      </c>
      <c r="AR10" s="132">
        <f t="shared" si="9"/>
        <v>329728.4999767004</v>
      </c>
      <c r="AS10" s="132">
        <f t="shared" si="9"/>
        <v>300777.02393589646</v>
      </c>
      <c r="AT10" s="132">
        <f t="shared" si="9"/>
        <v>283828.35686376574</v>
      </c>
      <c r="AU10" s="132">
        <f t="shared" si="9"/>
        <v>300375.14417930413</v>
      </c>
      <c r="AV10" s="132">
        <f t="shared" si="9"/>
        <v>299341.13941310119</v>
      </c>
      <c r="AW10" s="132">
        <f t="shared" si="9"/>
        <v>299003.85751201282</v>
      </c>
      <c r="AX10" s="132">
        <f t="shared" si="9"/>
        <v>306554.08020814566</v>
      </c>
      <c r="AY10" s="132">
        <f t="shared" si="9"/>
        <v>299172.288499591</v>
      </c>
      <c r="AZ10" s="132">
        <f t="shared" si="9"/>
        <v>290369.18260923348</v>
      </c>
      <c r="BA10" s="132">
        <f t="shared" si="9"/>
        <v>275863.51338483335</v>
      </c>
      <c r="BB10" s="132">
        <f t="shared" ref="BB10:BE10" si="10">SUM(BB11:BB16)</f>
        <v>272679.70010407781</v>
      </c>
      <c r="BC10" s="132">
        <f t="shared" si="10"/>
        <v>0</v>
      </c>
      <c r="BD10" s="132">
        <f t="shared" si="10"/>
        <v>0</v>
      </c>
      <c r="BE10" s="132">
        <f t="shared" si="10"/>
        <v>0</v>
      </c>
      <c r="BF10" s="119" t="s">
        <v>27</v>
      </c>
      <c r="BG10" s="1399" t="s">
        <v>1000</v>
      </c>
      <c r="BH10" s="108"/>
      <c r="BI10" s="108"/>
    </row>
    <row r="11" spans="1:61" ht="15" customHeight="1">
      <c r="T11" s="984"/>
      <c r="U11" s="985"/>
      <c r="V11" s="987" t="s">
        <v>399</v>
      </c>
      <c r="X11" s="984"/>
      <c r="Y11" s="985"/>
      <c r="Z11" s="987" t="s">
        <v>482</v>
      </c>
      <c r="AA11" s="155">
        <v>150688.829616929</v>
      </c>
      <c r="AB11" s="155">
        <v>146221.87579477439</v>
      </c>
      <c r="AC11" s="155">
        <v>139449.57847360292</v>
      </c>
      <c r="AD11" s="155">
        <v>139318.37750132749</v>
      </c>
      <c r="AE11" s="155">
        <v>141559.25231742754</v>
      </c>
      <c r="AF11" s="155">
        <v>143096.08242710834</v>
      </c>
      <c r="AG11" s="155">
        <v>145622.17024946189</v>
      </c>
      <c r="AH11" s="155">
        <v>148047.48202865123</v>
      </c>
      <c r="AI11" s="155">
        <v>140181.09935872172</v>
      </c>
      <c r="AJ11" s="155">
        <v>144273.6057508708</v>
      </c>
      <c r="AK11" s="155">
        <v>152113.25575091387</v>
      </c>
      <c r="AL11" s="155">
        <v>149541.95273022965</v>
      </c>
      <c r="AM11" s="155">
        <v>155372.19304097185</v>
      </c>
      <c r="AN11" s="155">
        <v>156839.72639991404</v>
      </c>
      <c r="AO11" s="155">
        <v>157605.86273306582</v>
      </c>
      <c r="AP11" s="155">
        <v>154174.55460972126</v>
      </c>
      <c r="AQ11" s="155">
        <v>156136.75299733956</v>
      </c>
      <c r="AR11" s="155">
        <v>160346.73256089567</v>
      </c>
      <c r="AS11" s="155">
        <v>144768.6168365964</v>
      </c>
      <c r="AT11" s="155">
        <v>135643.89559091427</v>
      </c>
      <c r="AU11" s="155">
        <v>153172.20496941288</v>
      </c>
      <c r="AV11" s="155">
        <v>148895.36770976163</v>
      </c>
      <c r="AW11" s="155">
        <v>151308.27499807996</v>
      </c>
      <c r="AX11" s="155">
        <v>157629.58070992105</v>
      </c>
      <c r="AY11" s="155">
        <v>155166.66421453786</v>
      </c>
      <c r="AZ11" s="155">
        <v>148935.0497145837</v>
      </c>
      <c r="BA11" s="155">
        <v>142681.82152141005</v>
      </c>
      <c r="BB11" s="155">
        <v>139785.69944401164</v>
      </c>
      <c r="BC11" s="155">
        <v>0</v>
      </c>
      <c r="BD11" s="155">
        <v>0</v>
      </c>
      <c r="BE11" s="155">
        <v>0</v>
      </c>
      <c r="BF11" s="156" t="s">
        <v>26</v>
      </c>
      <c r="BG11" s="1400" t="s">
        <v>999</v>
      </c>
      <c r="BH11" s="108"/>
      <c r="BI11" s="108"/>
    </row>
    <row r="12" spans="1:61" ht="15" customHeight="1">
      <c r="T12" s="984"/>
      <c r="U12" s="985"/>
      <c r="V12" s="990" t="s">
        <v>400</v>
      </c>
      <c r="X12" s="984"/>
      <c r="Y12" s="985"/>
      <c r="Z12" s="990" t="s">
        <v>962</v>
      </c>
      <c r="AA12" s="155">
        <v>8428.0971435566353</v>
      </c>
      <c r="AB12" s="155">
        <v>8292.4186329225668</v>
      </c>
      <c r="AC12" s="155">
        <v>8297.9088222031351</v>
      </c>
      <c r="AD12" s="155">
        <v>7954.6011099905827</v>
      </c>
      <c r="AE12" s="155">
        <v>7734.0983947981322</v>
      </c>
      <c r="AF12" s="155">
        <v>7380.1557155556338</v>
      </c>
      <c r="AG12" s="155">
        <v>6612.2528828848826</v>
      </c>
      <c r="AH12" s="155">
        <v>6869.1303998694211</v>
      </c>
      <c r="AI12" s="155">
        <v>6683.8070472056352</v>
      </c>
      <c r="AJ12" s="155">
        <v>6625.4384215700775</v>
      </c>
      <c r="AK12" s="155">
        <v>6331.9530895417365</v>
      </c>
      <c r="AL12" s="155">
        <v>6365.7141003784691</v>
      </c>
      <c r="AM12" s="155">
        <v>6284.9448369104975</v>
      </c>
      <c r="AN12" s="155">
        <v>6299.3215271441395</v>
      </c>
      <c r="AO12" s="155">
        <v>6180.8323991292236</v>
      </c>
      <c r="AP12" s="155">
        <v>5705.0260196692298</v>
      </c>
      <c r="AQ12" s="155">
        <v>5655.0459088078787</v>
      </c>
      <c r="AR12" s="155">
        <v>5053.9069478284055</v>
      </c>
      <c r="AS12" s="155">
        <v>4802.927485438332</v>
      </c>
      <c r="AT12" s="155">
        <v>4066.3205906370385</v>
      </c>
      <c r="AU12" s="155">
        <v>3998.6798615696816</v>
      </c>
      <c r="AV12" s="155">
        <v>3871.2268070886626</v>
      </c>
      <c r="AW12" s="155">
        <v>4036.9105723442899</v>
      </c>
      <c r="AX12" s="155">
        <v>3849.0487709205618</v>
      </c>
      <c r="AY12" s="155">
        <v>3740.1904428736661</v>
      </c>
      <c r="AZ12" s="155">
        <v>3346.1245352941978</v>
      </c>
      <c r="BA12" s="155">
        <v>3617.3713038412466</v>
      </c>
      <c r="BB12" s="155">
        <v>3259.7415704674868</v>
      </c>
      <c r="BC12" s="155">
        <v>0</v>
      </c>
      <c r="BD12" s="155">
        <v>0</v>
      </c>
      <c r="BE12" s="155">
        <v>0</v>
      </c>
      <c r="BF12" s="156" t="s">
        <v>26</v>
      </c>
      <c r="BG12" s="1400" t="s">
        <v>999</v>
      </c>
      <c r="BH12" s="108"/>
      <c r="BI12" s="108"/>
    </row>
    <row r="13" spans="1:61" ht="15" customHeight="1">
      <c r="T13" s="984"/>
      <c r="U13" s="985"/>
      <c r="V13" s="987" t="s">
        <v>401</v>
      </c>
      <c r="X13" s="984"/>
      <c r="Y13" s="985"/>
      <c r="Z13" s="987" t="s">
        <v>963</v>
      </c>
      <c r="AA13" s="155">
        <v>58038.913439948694</v>
      </c>
      <c r="AB13" s="155">
        <v>59092.383859263347</v>
      </c>
      <c r="AC13" s="155">
        <v>59359.941745892189</v>
      </c>
      <c r="AD13" s="155">
        <v>60067.14230098101</v>
      </c>
      <c r="AE13" s="155">
        <v>62923.670181740054</v>
      </c>
      <c r="AF13" s="155">
        <v>64239.258242763884</v>
      </c>
      <c r="AG13" s="155">
        <v>66407.029695545571</v>
      </c>
      <c r="AH13" s="155">
        <v>64997.752562266411</v>
      </c>
      <c r="AI13" s="155">
        <v>55311.84143316673</v>
      </c>
      <c r="AJ13" s="155">
        <v>55541.367136128567</v>
      </c>
      <c r="AK13" s="155">
        <v>59022.235230094077</v>
      </c>
      <c r="AL13" s="155">
        <v>56978.51457996243</v>
      </c>
      <c r="AM13" s="155">
        <v>56875.841463184202</v>
      </c>
      <c r="AN13" s="155">
        <v>54958.396065759</v>
      </c>
      <c r="AO13" s="155">
        <v>55615.423900313384</v>
      </c>
      <c r="AP13" s="155">
        <v>54487.502008882657</v>
      </c>
      <c r="AQ13" s="155">
        <v>53329.463862682765</v>
      </c>
      <c r="AR13" s="155">
        <v>53723.440325682852</v>
      </c>
      <c r="AS13" s="155">
        <v>49796.637232527326</v>
      </c>
      <c r="AT13" s="155">
        <v>48955.511796492559</v>
      </c>
      <c r="AU13" s="155">
        <v>49188.146313293539</v>
      </c>
      <c r="AV13" s="155">
        <v>48483.816310990813</v>
      </c>
      <c r="AW13" s="155">
        <v>46107.460498123983</v>
      </c>
      <c r="AX13" s="155">
        <v>48618.288876258084</v>
      </c>
      <c r="AY13" s="155">
        <v>47067.14211020129</v>
      </c>
      <c r="AZ13" s="155">
        <v>46355.269942180763</v>
      </c>
      <c r="BA13" s="155">
        <v>42617.913311210075</v>
      </c>
      <c r="BB13" s="155">
        <v>43722.759502374698</v>
      </c>
      <c r="BC13" s="155">
        <v>0</v>
      </c>
      <c r="BD13" s="155">
        <v>0</v>
      </c>
      <c r="BE13" s="155">
        <v>0</v>
      </c>
      <c r="BF13" s="156" t="s">
        <v>26</v>
      </c>
      <c r="BG13" s="1400" t="s">
        <v>999</v>
      </c>
      <c r="BH13" s="108"/>
      <c r="BI13" s="108"/>
    </row>
    <row r="14" spans="1:61" ht="15" customHeight="1">
      <c r="T14" s="984"/>
      <c r="U14" s="985"/>
      <c r="V14" s="1692" t="s">
        <v>1395</v>
      </c>
      <c r="X14" s="984"/>
      <c r="Y14" s="985"/>
      <c r="Z14" s="987" t="s">
        <v>964</v>
      </c>
      <c r="AA14" s="155">
        <v>27105.338148128267</v>
      </c>
      <c r="AB14" s="155">
        <v>27509.547232195317</v>
      </c>
      <c r="AC14" s="155">
        <v>27390.543989109468</v>
      </c>
      <c r="AD14" s="155">
        <v>28250.520461693864</v>
      </c>
      <c r="AE14" s="155">
        <v>29495.6099240441</v>
      </c>
      <c r="AF14" s="155">
        <v>31427.398721815141</v>
      </c>
      <c r="AG14" s="155">
        <v>31392.031888159316</v>
      </c>
      <c r="AH14" s="155">
        <v>31299.114757047828</v>
      </c>
      <c r="AI14" s="155">
        <v>30443.496658875702</v>
      </c>
      <c r="AJ14" s="155">
        <v>30923.242892818922</v>
      </c>
      <c r="AK14" s="155">
        <v>31678.989794819947</v>
      </c>
      <c r="AL14" s="155">
        <v>31267.473238869385</v>
      </c>
      <c r="AM14" s="155">
        <v>30970.870717312802</v>
      </c>
      <c r="AN14" s="155">
        <v>30583.43093251258</v>
      </c>
      <c r="AO14" s="155">
        <v>30856.373075356008</v>
      </c>
      <c r="AP14" s="155">
        <v>29738.260089363415</v>
      </c>
      <c r="AQ14" s="155">
        <v>28108.434228612321</v>
      </c>
      <c r="AR14" s="155">
        <v>26873.026575031374</v>
      </c>
      <c r="AS14" s="155">
        <v>25004.185950930536</v>
      </c>
      <c r="AT14" s="155">
        <v>23424.674375080052</v>
      </c>
      <c r="AU14" s="155">
        <v>22591.868231215944</v>
      </c>
      <c r="AV14" s="155">
        <v>23265.874805383515</v>
      </c>
      <c r="AW14" s="155">
        <v>23760.103099361841</v>
      </c>
      <c r="AX14" s="155">
        <v>23867.212201318238</v>
      </c>
      <c r="AY14" s="155">
        <v>22922.022740640314</v>
      </c>
      <c r="AZ14" s="155">
        <v>23320.960630402231</v>
      </c>
      <c r="BA14" s="155">
        <v>20852.840160732834</v>
      </c>
      <c r="BB14" s="155">
        <v>20680.636529048148</v>
      </c>
      <c r="BC14" s="155">
        <v>0</v>
      </c>
      <c r="BD14" s="155">
        <v>0</v>
      </c>
      <c r="BE14" s="155">
        <v>0</v>
      </c>
      <c r="BF14" s="156" t="s">
        <v>1036</v>
      </c>
      <c r="BG14" s="1400" t="s">
        <v>999</v>
      </c>
      <c r="BH14" s="108"/>
      <c r="BI14" s="108"/>
    </row>
    <row r="15" spans="1:61" ht="15" customHeight="1">
      <c r="T15" s="984"/>
      <c r="U15" s="985"/>
      <c r="V15" s="987" t="s">
        <v>402</v>
      </c>
      <c r="X15" s="984"/>
      <c r="Y15" s="985"/>
      <c r="Z15" s="987" t="s">
        <v>965</v>
      </c>
      <c r="AA15" s="155">
        <v>7648.8791682264909</v>
      </c>
      <c r="AB15" s="155">
        <v>8082.6128491368845</v>
      </c>
      <c r="AC15" s="155">
        <v>8578.9551270705288</v>
      </c>
      <c r="AD15" s="155">
        <v>9076.1518546031912</v>
      </c>
      <c r="AE15" s="155">
        <v>9298.927256967183</v>
      </c>
      <c r="AF15" s="155">
        <v>10132.365611923189</v>
      </c>
      <c r="AG15" s="155">
        <v>9931.8558957365458</v>
      </c>
      <c r="AH15" s="155">
        <v>10343.284969340371</v>
      </c>
      <c r="AI15" s="155">
        <v>11096.093108705283</v>
      </c>
      <c r="AJ15" s="155">
        <v>11591.027456743392</v>
      </c>
      <c r="AK15" s="155">
        <v>11510.993687541199</v>
      </c>
      <c r="AL15" s="155">
        <v>11959.558368595601</v>
      </c>
      <c r="AM15" s="155">
        <v>12386.994177392133</v>
      </c>
      <c r="AN15" s="155">
        <v>12056.442089621756</v>
      </c>
      <c r="AO15" s="155">
        <v>12463.501561856461</v>
      </c>
      <c r="AP15" s="155">
        <v>12217.203720508938</v>
      </c>
      <c r="AQ15" s="155">
        <v>11931.202085936688</v>
      </c>
      <c r="AR15" s="155">
        <v>10903.811617519465</v>
      </c>
      <c r="AS15" s="155">
        <v>10096.059581179527</v>
      </c>
      <c r="AT15" s="155">
        <v>9906.2417150571309</v>
      </c>
      <c r="AU15" s="155">
        <v>9924.6177405904436</v>
      </c>
      <c r="AV15" s="155">
        <v>10899.66151193256</v>
      </c>
      <c r="AW15" s="155">
        <v>10653.287008691816</v>
      </c>
      <c r="AX15" s="155">
        <v>10280.122877955091</v>
      </c>
      <c r="AY15" s="155">
        <v>10046.478254295569</v>
      </c>
      <c r="AZ15" s="155">
        <v>9044.3563302627554</v>
      </c>
      <c r="BA15" s="155">
        <v>8982.087111728637</v>
      </c>
      <c r="BB15" s="155">
        <v>8543.8416356070629</v>
      </c>
      <c r="BC15" s="155">
        <v>0</v>
      </c>
      <c r="BD15" s="155">
        <v>0</v>
      </c>
      <c r="BE15" s="155">
        <v>0</v>
      </c>
      <c r="BF15" s="156"/>
      <c r="BG15" s="1400"/>
      <c r="BH15" s="108"/>
      <c r="BI15" s="108"/>
    </row>
    <row r="16" spans="1:61" ht="15" customHeight="1">
      <c r="T16" s="984"/>
      <c r="U16" s="985"/>
      <c r="V16" s="990" t="s">
        <v>339</v>
      </c>
      <c r="X16" s="984"/>
      <c r="Y16" s="985"/>
      <c r="Z16" s="990" t="s">
        <v>966</v>
      </c>
      <c r="AA16" s="155">
        <v>97792.917109632544</v>
      </c>
      <c r="AB16" s="155">
        <v>97047.38124995929</v>
      </c>
      <c r="AC16" s="155">
        <v>98056.822257238164</v>
      </c>
      <c r="AD16" s="155">
        <v>97381.988546642213</v>
      </c>
      <c r="AE16" s="155">
        <v>99786.612754206988</v>
      </c>
      <c r="AF16" s="155">
        <v>101280.66470967839</v>
      </c>
      <c r="AG16" s="155">
        <v>100522.47953523662</v>
      </c>
      <c r="AH16" s="155">
        <v>95250.246888005233</v>
      </c>
      <c r="AI16" s="155">
        <v>88511.136087284511</v>
      </c>
      <c r="AJ16" s="155">
        <v>87669.721124924778</v>
      </c>
      <c r="AK16" s="155">
        <v>85977.788128834247</v>
      </c>
      <c r="AL16" s="155">
        <v>84443.760854006221</v>
      </c>
      <c r="AM16" s="155">
        <v>84403.997997029364</v>
      </c>
      <c r="AN16" s="155">
        <v>83453.926834952945</v>
      </c>
      <c r="AO16" s="155">
        <v>80966.036554255115</v>
      </c>
      <c r="AP16" s="155">
        <v>77864.57184590814</v>
      </c>
      <c r="AQ16" s="155">
        <v>76399.342046905775</v>
      </c>
      <c r="AR16" s="155">
        <v>72827.581949742686</v>
      </c>
      <c r="AS16" s="155">
        <v>66308.596849224385</v>
      </c>
      <c r="AT16" s="155">
        <v>61831.712795584681</v>
      </c>
      <c r="AU16" s="155">
        <v>61499.627063221604</v>
      </c>
      <c r="AV16" s="155">
        <v>63925.192267944047</v>
      </c>
      <c r="AW16" s="155">
        <v>63137.821335410918</v>
      </c>
      <c r="AX16" s="155">
        <v>62309.826771772612</v>
      </c>
      <c r="AY16" s="155">
        <v>60229.790737042276</v>
      </c>
      <c r="AZ16" s="155">
        <v>59367.421456509852</v>
      </c>
      <c r="BA16" s="155">
        <v>57111.479975910508</v>
      </c>
      <c r="BB16" s="155">
        <v>56687.021422568752</v>
      </c>
      <c r="BC16" s="155">
        <v>0</v>
      </c>
      <c r="BD16" s="155">
        <v>0</v>
      </c>
      <c r="BE16" s="155">
        <v>0</v>
      </c>
      <c r="BF16" s="156" t="s">
        <v>26</v>
      </c>
      <c r="BG16" s="1400" t="s">
        <v>999</v>
      </c>
      <c r="BH16" s="108"/>
      <c r="BI16" s="108"/>
    </row>
    <row r="17" spans="20:61" ht="15" customHeight="1">
      <c r="T17" s="984"/>
      <c r="U17" s="842" t="s">
        <v>403</v>
      </c>
      <c r="V17" s="989"/>
      <c r="X17" s="984"/>
      <c r="Y17" s="842" t="s">
        <v>967</v>
      </c>
      <c r="Z17" s="989"/>
      <c r="AA17" s="132">
        <f>SUM(AA18:AA21)</f>
        <v>200985.62690738379</v>
      </c>
      <c r="AB17" s="132">
        <f t="shared" ref="AB17:BA17" si="11">SUM(AB18:AB21)</f>
        <v>212718.2697912087</v>
      </c>
      <c r="AC17" s="132">
        <f t="shared" si="11"/>
        <v>219416.48618259441</v>
      </c>
      <c r="AD17" s="132">
        <f t="shared" si="11"/>
        <v>223245.98725757445</v>
      </c>
      <c r="AE17" s="132">
        <f t="shared" si="11"/>
        <v>232601.79863442475</v>
      </c>
      <c r="AF17" s="132">
        <f t="shared" si="11"/>
        <v>241992.7221855461</v>
      </c>
      <c r="AG17" s="132">
        <f t="shared" si="11"/>
        <v>248776.41768676386</v>
      </c>
      <c r="AH17" s="132">
        <f t="shared" si="11"/>
        <v>250677.0552891652</v>
      </c>
      <c r="AI17" s="132">
        <f t="shared" si="11"/>
        <v>248905.67187256762</v>
      </c>
      <c r="AJ17" s="132">
        <f t="shared" si="11"/>
        <v>253026.8414215268</v>
      </c>
      <c r="AK17" s="132">
        <f t="shared" si="11"/>
        <v>252656.4436909527</v>
      </c>
      <c r="AL17" s="132">
        <f t="shared" si="11"/>
        <v>256848.91657177196</v>
      </c>
      <c r="AM17" s="132">
        <f t="shared" si="11"/>
        <v>253207.44227838816</v>
      </c>
      <c r="AN17" s="132">
        <f t="shared" si="11"/>
        <v>249170.79421338165</v>
      </c>
      <c r="AO17" s="132">
        <f t="shared" si="11"/>
        <v>243245.62225292891</v>
      </c>
      <c r="AP17" s="132">
        <f t="shared" si="11"/>
        <v>237777.13001656972</v>
      </c>
      <c r="AQ17" s="132">
        <f t="shared" si="11"/>
        <v>235129.27713905758</v>
      </c>
      <c r="AR17" s="132">
        <f t="shared" si="11"/>
        <v>232383.81826608549</v>
      </c>
      <c r="AS17" s="132">
        <f t="shared" si="11"/>
        <v>224773.40283190022</v>
      </c>
      <c r="AT17" s="132">
        <f t="shared" si="11"/>
        <v>221488.24726264266</v>
      </c>
      <c r="AU17" s="132">
        <f t="shared" si="11"/>
        <v>221968.63067432618</v>
      </c>
      <c r="AV17" s="132">
        <f t="shared" si="11"/>
        <v>217137.94997739693</v>
      </c>
      <c r="AW17" s="132">
        <f t="shared" si="11"/>
        <v>218004.14694029768</v>
      </c>
      <c r="AX17" s="132">
        <f t="shared" si="11"/>
        <v>215114.70057430444</v>
      </c>
      <c r="AY17" s="132">
        <f t="shared" si="11"/>
        <v>210129.94042989623</v>
      </c>
      <c r="AZ17" s="132">
        <f t="shared" si="11"/>
        <v>208852.97596711194</v>
      </c>
      <c r="BA17" s="132">
        <f t="shared" si="11"/>
        <v>206954.64983767446</v>
      </c>
      <c r="BB17" s="132">
        <f t="shared" ref="BB17:BE17" si="12">SUM(BB18:BB21)</f>
        <v>205225.72168178961</v>
      </c>
      <c r="BC17" s="132">
        <f t="shared" si="12"/>
        <v>0</v>
      </c>
      <c r="BD17" s="132">
        <f t="shared" si="12"/>
        <v>0</v>
      </c>
      <c r="BE17" s="132">
        <f t="shared" si="12"/>
        <v>0</v>
      </c>
      <c r="BF17" s="119"/>
      <c r="BG17" s="1399"/>
      <c r="BH17" s="108"/>
      <c r="BI17" s="108"/>
    </row>
    <row r="18" spans="20:61" ht="15" customHeight="1">
      <c r="T18" s="984"/>
      <c r="U18" s="985"/>
      <c r="V18" s="986" t="s">
        <v>257</v>
      </c>
      <c r="X18" s="984"/>
      <c r="Y18" s="985"/>
      <c r="Z18" s="986" t="s">
        <v>654</v>
      </c>
      <c r="AA18" s="155">
        <v>7162.4137346729703</v>
      </c>
      <c r="AB18" s="155">
        <v>7762.9604814168806</v>
      </c>
      <c r="AC18" s="155">
        <v>8291.4720276213466</v>
      </c>
      <c r="AD18" s="155">
        <v>8688.7643217319237</v>
      </c>
      <c r="AE18" s="155">
        <v>9153.1617710055089</v>
      </c>
      <c r="AF18" s="155">
        <v>10278.290579645151</v>
      </c>
      <c r="AG18" s="155">
        <v>10086.072696871748</v>
      </c>
      <c r="AH18" s="155">
        <v>10744.189447108491</v>
      </c>
      <c r="AI18" s="155">
        <v>10709.474289425118</v>
      </c>
      <c r="AJ18" s="155">
        <v>10531.51751020182</v>
      </c>
      <c r="AK18" s="155">
        <v>10677.130984677187</v>
      </c>
      <c r="AL18" s="155">
        <v>10724.198612064285</v>
      </c>
      <c r="AM18" s="155">
        <v>10933.837362880102</v>
      </c>
      <c r="AN18" s="155">
        <v>11063.17716772301</v>
      </c>
      <c r="AO18" s="155">
        <v>10663.394897683746</v>
      </c>
      <c r="AP18" s="155">
        <v>10798.818155679724</v>
      </c>
      <c r="AQ18" s="155">
        <v>11178.230718591558</v>
      </c>
      <c r="AR18" s="155">
        <v>10875.772003646296</v>
      </c>
      <c r="AS18" s="155">
        <v>10277.138151555278</v>
      </c>
      <c r="AT18" s="155">
        <v>9781.3172932625148</v>
      </c>
      <c r="AU18" s="155">
        <v>9192.9735720128101</v>
      </c>
      <c r="AV18" s="155">
        <v>9001.1970499937906</v>
      </c>
      <c r="AW18" s="155">
        <v>9523.5394943963129</v>
      </c>
      <c r="AX18" s="155">
        <v>10149.054986645211</v>
      </c>
      <c r="AY18" s="155">
        <v>10173.09098063461</v>
      </c>
      <c r="AZ18" s="155">
        <v>10066.904845201447</v>
      </c>
      <c r="BA18" s="155">
        <v>10186.863626035054</v>
      </c>
      <c r="BB18" s="155">
        <v>10400.105532455373</v>
      </c>
      <c r="BC18" s="155">
        <v>0</v>
      </c>
      <c r="BD18" s="155">
        <v>0</v>
      </c>
      <c r="BE18" s="155">
        <v>0</v>
      </c>
      <c r="BF18" s="156"/>
      <c r="BG18" s="1400"/>
      <c r="BH18" s="108"/>
      <c r="BI18" s="108"/>
    </row>
    <row r="19" spans="20:61" ht="15" customHeight="1">
      <c r="T19" s="984"/>
      <c r="U19" s="985"/>
      <c r="V19" s="987" t="s">
        <v>245</v>
      </c>
      <c r="X19" s="984"/>
      <c r="Y19" s="985"/>
      <c r="Z19" s="987" t="s">
        <v>490</v>
      </c>
      <c r="AA19" s="155">
        <v>179212.92934072274</v>
      </c>
      <c r="AB19" s="155">
        <v>189744.57303371106</v>
      </c>
      <c r="AC19" s="155">
        <v>196146.39547489287</v>
      </c>
      <c r="AD19" s="155">
        <v>199782.44932030473</v>
      </c>
      <c r="AE19" s="155">
        <v>208403.17163606407</v>
      </c>
      <c r="AF19" s="155">
        <v>216223.22024080507</v>
      </c>
      <c r="AG19" s="155">
        <v>222311.83896334661</v>
      </c>
      <c r="AH19" s="155">
        <v>222483.61608069632</v>
      </c>
      <c r="AI19" s="155">
        <v>222537.05216334588</v>
      </c>
      <c r="AJ19" s="155">
        <v>226957.2286559965</v>
      </c>
      <c r="AK19" s="155">
        <v>226256.07478301052</v>
      </c>
      <c r="AL19" s="155">
        <v>230878.38222433624</v>
      </c>
      <c r="AM19" s="155">
        <v>226915.21356206381</v>
      </c>
      <c r="AN19" s="155">
        <v>223241.87639272015</v>
      </c>
      <c r="AO19" s="155">
        <v>218910.39878080782</v>
      </c>
      <c r="AP19" s="155">
        <v>213317.09265214854</v>
      </c>
      <c r="AQ19" s="155">
        <v>210589.59359845362</v>
      </c>
      <c r="AR19" s="155">
        <v>208689.72016514919</v>
      </c>
      <c r="AS19" s="155">
        <v>202582.66712342479</v>
      </c>
      <c r="AT19" s="155">
        <v>200655.64992145734</v>
      </c>
      <c r="AU19" s="155">
        <v>201457.4073325028</v>
      </c>
      <c r="AV19" s="155">
        <v>197148.11503604523</v>
      </c>
      <c r="AW19" s="155">
        <v>197158.14954409457</v>
      </c>
      <c r="AX19" s="155">
        <v>193437.40896665756</v>
      </c>
      <c r="AY19" s="155">
        <v>188520.41244602224</v>
      </c>
      <c r="AZ19" s="155">
        <v>187641.06121875072</v>
      </c>
      <c r="BA19" s="155">
        <v>185714.41539831882</v>
      </c>
      <c r="BB19" s="155">
        <v>183879.72765880794</v>
      </c>
      <c r="BC19" s="155">
        <v>0</v>
      </c>
      <c r="BD19" s="155">
        <v>0</v>
      </c>
      <c r="BE19" s="155">
        <v>0</v>
      </c>
      <c r="BF19" s="156" t="s">
        <v>404</v>
      </c>
      <c r="BG19" s="1400" t="s">
        <v>1001</v>
      </c>
      <c r="BH19" s="108"/>
      <c r="BI19" s="108"/>
    </row>
    <row r="20" spans="20:61" ht="15" customHeight="1">
      <c r="T20" s="984"/>
      <c r="U20" s="985"/>
      <c r="V20" s="987" t="s">
        <v>255</v>
      </c>
      <c r="X20" s="984"/>
      <c r="Y20" s="985"/>
      <c r="Z20" s="987" t="s">
        <v>652</v>
      </c>
      <c r="AA20" s="155">
        <v>935.4023703910384</v>
      </c>
      <c r="AB20" s="155">
        <v>924.73711416675837</v>
      </c>
      <c r="AC20" s="155">
        <v>900.22486958611023</v>
      </c>
      <c r="AD20" s="155">
        <v>851.02964741526978</v>
      </c>
      <c r="AE20" s="155">
        <v>843.00028797963614</v>
      </c>
      <c r="AF20" s="155">
        <v>822.17533400256741</v>
      </c>
      <c r="AG20" s="155">
        <v>810.87375714092957</v>
      </c>
      <c r="AH20" s="155">
        <v>782.43829381819467</v>
      </c>
      <c r="AI20" s="155">
        <v>776.13000214239332</v>
      </c>
      <c r="AJ20" s="155">
        <v>731.20540326174444</v>
      </c>
      <c r="AK20" s="155">
        <v>711.403495518819</v>
      </c>
      <c r="AL20" s="155">
        <v>681.64268984165449</v>
      </c>
      <c r="AM20" s="155">
        <v>670.21021158376595</v>
      </c>
      <c r="AN20" s="155">
        <v>632.22569392365551</v>
      </c>
      <c r="AO20" s="155">
        <v>651.56287742535312</v>
      </c>
      <c r="AP20" s="155">
        <v>647.0677978049041</v>
      </c>
      <c r="AQ20" s="155">
        <v>622.91564507416251</v>
      </c>
      <c r="AR20" s="155">
        <v>626.90617424157449</v>
      </c>
      <c r="AS20" s="155">
        <v>603.68456239706109</v>
      </c>
      <c r="AT20" s="155">
        <v>589.72112820930715</v>
      </c>
      <c r="AU20" s="155">
        <v>573.57841434281033</v>
      </c>
      <c r="AV20" s="155">
        <v>554.49695761658086</v>
      </c>
      <c r="AW20" s="155">
        <v>553.71835403631269</v>
      </c>
      <c r="AX20" s="155">
        <v>539.51128444594156</v>
      </c>
      <c r="AY20" s="155">
        <v>524.14697489834441</v>
      </c>
      <c r="AZ20" s="155">
        <v>522.77331156872617</v>
      </c>
      <c r="BA20" s="155">
        <v>498.77630803433271</v>
      </c>
      <c r="BB20" s="155">
        <v>498.77649466539111</v>
      </c>
      <c r="BC20" s="155">
        <v>0</v>
      </c>
      <c r="BD20" s="155">
        <v>0</v>
      </c>
      <c r="BE20" s="155">
        <v>0</v>
      </c>
      <c r="BF20" s="156"/>
      <c r="BG20" s="1400"/>
      <c r="BH20" s="108"/>
      <c r="BI20" s="108"/>
    </row>
    <row r="21" spans="20:61" ht="15" customHeight="1">
      <c r="T21" s="984"/>
      <c r="U21" s="985"/>
      <c r="V21" s="987" t="s">
        <v>256</v>
      </c>
      <c r="X21" s="984"/>
      <c r="Y21" s="985"/>
      <c r="Z21" s="987" t="s">
        <v>968</v>
      </c>
      <c r="AA21" s="155">
        <v>13674.881461597057</v>
      </c>
      <c r="AB21" s="155">
        <v>14285.999161914011</v>
      </c>
      <c r="AC21" s="155">
        <v>14078.393810494077</v>
      </c>
      <c r="AD21" s="155">
        <v>13923.743968122528</v>
      </c>
      <c r="AE21" s="155">
        <v>14202.464939375535</v>
      </c>
      <c r="AF21" s="155">
        <v>14669.036031093345</v>
      </c>
      <c r="AG21" s="155">
        <v>15567.632269404563</v>
      </c>
      <c r="AH21" s="155">
        <v>16666.811467542233</v>
      </c>
      <c r="AI21" s="155">
        <v>14883.015417654216</v>
      </c>
      <c r="AJ21" s="155">
        <v>14806.889852066743</v>
      </c>
      <c r="AK21" s="155">
        <v>15011.83442774618</v>
      </c>
      <c r="AL21" s="155">
        <v>14564.693045529775</v>
      </c>
      <c r="AM21" s="155">
        <v>14688.181141860496</v>
      </c>
      <c r="AN21" s="155">
        <v>14233.514959014825</v>
      </c>
      <c r="AO21" s="155">
        <v>13020.265697011992</v>
      </c>
      <c r="AP21" s="155">
        <v>13014.151410936556</v>
      </c>
      <c r="AQ21" s="155">
        <v>12738.537176938236</v>
      </c>
      <c r="AR21" s="155">
        <v>12191.41992304845</v>
      </c>
      <c r="AS21" s="155">
        <v>11309.91299452308</v>
      </c>
      <c r="AT21" s="155">
        <v>10461.558919713474</v>
      </c>
      <c r="AU21" s="155">
        <v>10744.671355467766</v>
      </c>
      <c r="AV21" s="155">
        <v>10434.140933741313</v>
      </c>
      <c r="AW21" s="155">
        <v>10768.739547770505</v>
      </c>
      <c r="AX21" s="155">
        <v>10988.725336555726</v>
      </c>
      <c r="AY21" s="155">
        <v>10912.290028341027</v>
      </c>
      <c r="AZ21" s="155">
        <v>10622.236591591065</v>
      </c>
      <c r="BA21" s="155">
        <v>10554.594505286237</v>
      </c>
      <c r="BB21" s="155">
        <v>10447.111995860896</v>
      </c>
      <c r="BC21" s="155">
        <v>0</v>
      </c>
      <c r="BD21" s="155">
        <v>0</v>
      </c>
      <c r="BE21" s="155">
        <v>0</v>
      </c>
      <c r="BF21" s="156" t="s">
        <v>1037</v>
      </c>
      <c r="BG21" s="1400" t="s">
        <v>1001</v>
      </c>
      <c r="BH21" s="108"/>
      <c r="BI21" s="108"/>
    </row>
    <row r="22" spans="20:61" ht="15" customHeight="1">
      <c r="T22" s="984"/>
      <c r="U22" s="842" t="s">
        <v>405</v>
      </c>
      <c r="V22" s="989"/>
      <c r="X22" s="984"/>
      <c r="Y22" s="842" t="s">
        <v>1038</v>
      </c>
      <c r="Z22" s="989"/>
      <c r="AA22" s="131">
        <f>SUM(AA23:AA25)</f>
        <v>159621.4246461076</v>
      </c>
      <c r="AB22" s="131">
        <f t="shared" ref="AB22:BA22" si="13">SUM(AB23:AB25)</f>
        <v>160910.80960172269</v>
      </c>
      <c r="AC22" s="131">
        <f t="shared" si="13"/>
        <v>163200.61810903493</v>
      </c>
      <c r="AD22" s="131">
        <f t="shared" si="13"/>
        <v>170177.37579253205</v>
      </c>
      <c r="AE22" s="131">
        <f t="shared" si="13"/>
        <v>168545.59543363375</v>
      </c>
      <c r="AF22" s="131">
        <f t="shared" si="13"/>
        <v>176423.18181194802</v>
      </c>
      <c r="AG22" s="131">
        <f t="shared" si="13"/>
        <v>175295.43913588769</v>
      </c>
      <c r="AH22" s="131">
        <f t="shared" si="13"/>
        <v>176063.30562604702</v>
      </c>
      <c r="AI22" s="131">
        <f t="shared" si="13"/>
        <v>181360.53047763323</v>
      </c>
      <c r="AJ22" s="131">
        <f t="shared" si="13"/>
        <v>187319.95786345503</v>
      </c>
      <c r="AK22" s="131">
        <f t="shared" si="13"/>
        <v>191245.99067658582</v>
      </c>
      <c r="AL22" s="131">
        <f t="shared" si="13"/>
        <v>190049.98888041888</v>
      </c>
      <c r="AM22" s="131">
        <f t="shared" si="13"/>
        <v>193546.19558160685</v>
      </c>
      <c r="AN22" s="131">
        <f t="shared" si="13"/>
        <v>189658.01548422739</v>
      </c>
      <c r="AO22" s="131">
        <f t="shared" si="13"/>
        <v>194280.00256986308</v>
      </c>
      <c r="AP22" s="131">
        <f t="shared" si="13"/>
        <v>196404.54925317795</v>
      </c>
      <c r="AQ22" s="131">
        <f t="shared" si="13"/>
        <v>187915.90376399501</v>
      </c>
      <c r="AR22" s="131">
        <f t="shared" si="13"/>
        <v>178359.70461493277</v>
      </c>
      <c r="AS22" s="131">
        <f t="shared" si="13"/>
        <v>166932.55388263316</v>
      </c>
      <c r="AT22" s="131">
        <f t="shared" si="13"/>
        <v>156368.50509712606</v>
      </c>
      <c r="AU22" s="131">
        <f t="shared" si="13"/>
        <v>157061.11265602446</v>
      </c>
      <c r="AV22" s="131">
        <f t="shared" si="13"/>
        <v>152967.11222247628</v>
      </c>
      <c r="AW22" s="131">
        <f t="shared" si="13"/>
        <v>146215.57200434734</v>
      </c>
      <c r="AX22" s="131">
        <f t="shared" si="13"/>
        <v>148517.1264738421</v>
      </c>
      <c r="AY22" s="131">
        <f t="shared" si="13"/>
        <v>141043.5428191518</v>
      </c>
      <c r="AZ22" s="131">
        <f t="shared" si="13"/>
        <v>138186.59908257468</v>
      </c>
      <c r="BA22" s="131">
        <f t="shared" si="13"/>
        <v>142044.0287330448</v>
      </c>
      <c r="BB22" s="131">
        <f t="shared" ref="BB22:BE22" si="14">SUM(BB23:BB25)</f>
        <v>143400.79994279699</v>
      </c>
      <c r="BC22" s="131">
        <f t="shared" si="14"/>
        <v>0</v>
      </c>
      <c r="BD22" s="131">
        <f t="shared" si="14"/>
        <v>0</v>
      </c>
      <c r="BE22" s="131">
        <f t="shared" si="14"/>
        <v>0</v>
      </c>
      <c r="BF22" s="119"/>
      <c r="BG22" s="1399"/>
      <c r="BH22" s="108"/>
      <c r="BI22" s="108"/>
    </row>
    <row r="23" spans="20:61" ht="15" customHeight="1">
      <c r="T23" s="984"/>
      <c r="U23" s="985"/>
      <c r="V23" s="987" t="s">
        <v>406</v>
      </c>
      <c r="X23" s="984"/>
      <c r="Y23" s="985"/>
      <c r="Z23" s="987" t="s">
        <v>513</v>
      </c>
      <c r="AA23" s="155">
        <v>58167.167508504077</v>
      </c>
      <c r="AB23" s="155">
        <v>59301.332402088723</v>
      </c>
      <c r="AC23" s="155">
        <v>62218.053306693371</v>
      </c>
      <c r="AD23" s="155">
        <v>65643.249734996367</v>
      </c>
      <c r="AE23" s="155">
        <v>63833.413322368244</v>
      </c>
      <c r="AF23" s="155">
        <v>67477.227735701628</v>
      </c>
      <c r="AG23" s="155">
        <v>69880.366957828868</v>
      </c>
      <c r="AH23" s="155">
        <v>66730.205120783314</v>
      </c>
      <c r="AI23" s="155">
        <v>66775.264262267563</v>
      </c>
      <c r="AJ23" s="155">
        <v>68588.834743351952</v>
      </c>
      <c r="AK23" s="155">
        <v>72226.24200626128</v>
      </c>
      <c r="AL23" s="155">
        <v>68553.135738847646</v>
      </c>
      <c r="AM23" s="155">
        <v>71334.893190037052</v>
      </c>
      <c r="AN23" s="155">
        <v>67914.862135508389</v>
      </c>
      <c r="AO23" s="155">
        <v>68006.409833997881</v>
      </c>
      <c r="AP23" s="155">
        <v>70395.478550084474</v>
      </c>
      <c r="AQ23" s="155">
        <v>66123.070259378146</v>
      </c>
      <c r="AR23" s="155">
        <v>65403.902026637894</v>
      </c>
      <c r="AS23" s="155">
        <v>61704.132512039883</v>
      </c>
      <c r="AT23" s="155">
        <v>61350.897200800668</v>
      </c>
      <c r="AU23" s="155">
        <v>64216.941912273163</v>
      </c>
      <c r="AV23" s="155">
        <v>62540.928568696123</v>
      </c>
      <c r="AW23" s="155">
        <v>62626.438217539071</v>
      </c>
      <c r="AX23" s="155">
        <v>60319.274196172992</v>
      </c>
      <c r="AY23" s="155">
        <v>58013.755265486812</v>
      </c>
      <c r="AZ23" s="155">
        <v>55393.296466596032</v>
      </c>
      <c r="BA23" s="155">
        <v>55715.318745823301</v>
      </c>
      <c r="BB23" s="155">
        <v>59266.597483660473</v>
      </c>
      <c r="BC23" s="155">
        <v>0</v>
      </c>
      <c r="BD23" s="155">
        <v>0</v>
      </c>
      <c r="BE23" s="155">
        <v>0</v>
      </c>
      <c r="BF23" s="156"/>
      <c r="BG23" s="1400"/>
      <c r="BH23" s="108"/>
      <c r="BI23" s="108"/>
    </row>
    <row r="24" spans="20:61" ht="15" customHeight="1">
      <c r="T24" s="984"/>
      <c r="U24" s="985"/>
      <c r="V24" s="987" t="s">
        <v>407</v>
      </c>
      <c r="X24" s="984"/>
      <c r="Y24" s="985"/>
      <c r="Z24" s="987" t="s">
        <v>969</v>
      </c>
      <c r="AA24" s="153">
        <v>79184.370427504575</v>
      </c>
      <c r="AB24" s="153">
        <v>78790.126385768774</v>
      </c>
      <c r="AC24" s="153">
        <v>78179.603787692409</v>
      </c>
      <c r="AD24" s="153">
        <v>82310.556631198604</v>
      </c>
      <c r="AE24" s="153">
        <v>83713.826207652339</v>
      </c>
      <c r="AF24" s="153">
        <v>88255.558127543583</v>
      </c>
      <c r="AG24" s="153">
        <v>83927.469792923526</v>
      </c>
      <c r="AH24" s="153">
        <v>88231.658540301083</v>
      </c>
      <c r="AI24" s="153">
        <v>93665.996845724789</v>
      </c>
      <c r="AJ24" s="153">
        <v>98328.626522539169</v>
      </c>
      <c r="AK24" s="153">
        <v>98693.279545085577</v>
      </c>
      <c r="AL24" s="153">
        <v>100409.84156335361</v>
      </c>
      <c r="AM24" s="153">
        <v>101916.24941056765</v>
      </c>
      <c r="AN24" s="153">
        <v>101492.17169755726</v>
      </c>
      <c r="AO24" s="153">
        <v>105727.27834200821</v>
      </c>
      <c r="AP24" s="153">
        <v>106070.4852251713</v>
      </c>
      <c r="AQ24" s="153">
        <v>102989.06603492843</v>
      </c>
      <c r="AR24" s="153">
        <v>94108.697770204744</v>
      </c>
      <c r="AS24" s="153">
        <v>89126.870889152167</v>
      </c>
      <c r="AT24" s="153">
        <v>75800.437519928018</v>
      </c>
      <c r="AU24" s="153">
        <v>75018.502104486877</v>
      </c>
      <c r="AV24" s="153">
        <v>73920.927154857331</v>
      </c>
      <c r="AW24" s="153">
        <v>67325.136554392986</v>
      </c>
      <c r="AX24" s="153">
        <v>73336.966907850758</v>
      </c>
      <c r="AY24" s="153">
        <v>68407.948128647899</v>
      </c>
      <c r="AZ24" s="153">
        <v>66620.876783910877</v>
      </c>
      <c r="BA24" s="153">
        <v>69193.638012569732</v>
      </c>
      <c r="BB24" s="153">
        <v>67385.583163256888</v>
      </c>
      <c r="BC24" s="153">
        <v>0</v>
      </c>
      <c r="BD24" s="153">
        <v>0</v>
      </c>
      <c r="BE24" s="153">
        <v>0</v>
      </c>
      <c r="BF24" s="154"/>
      <c r="BG24" s="1397"/>
      <c r="BH24" s="108"/>
      <c r="BI24" s="108"/>
    </row>
    <row r="25" spans="20:61" ht="15" customHeight="1" thickBot="1">
      <c r="T25" s="984"/>
      <c r="U25" s="985"/>
      <c r="V25" s="987" t="s">
        <v>111</v>
      </c>
      <c r="X25" s="984"/>
      <c r="Y25" s="985"/>
      <c r="Z25" s="987" t="s">
        <v>970</v>
      </c>
      <c r="AA25" s="162">
        <v>22269.886710098948</v>
      </c>
      <c r="AB25" s="162">
        <v>22819.350813865181</v>
      </c>
      <c r="AC25" s="162">
        <v>22802.961014649158</v>
      </c>
      <c r="AD25" s="162">
        <v>22223.569426337097</v>
      </c>
      <c r="AE25" s="162">
        <v>20998.355903613174</v>
      </c>
      <c r="AF25" s="162">
        <v>20690.395948702819</v>
      </c>
      <c r="AG25" s="162">
        <v>21487.602385135287</v>
      </c>
      <c r="AH25" s="162">
        <v>21101.441964962636</v>
      </c>
      <c r="AI25" s="162">
        <v>20919.269369640893</v>
      </c>
      <c r="AJ25" s="162">
        <v>20402.496597563902</v>
      </c>
      <c r="AK25" s="162">
        <v>20326.469125238957</v>
      </c>
      <c r="AL25" s="162">
        <v>21087.0115782176</v>
      </c>
      <c r="AM25" s="162">
        <v>20295.052981002176</v>
      </c>
      <c r="AN25" s="162">
        <v>20250.981651161725</v>
      </c>
      <c r="AO25" s="162">
        <v>20546.314393856988</v>
      </c>
      <c r="AP25" s="162">
        <v>19938.585477922177</v>
      </c>
      <c r="AQ25" s="162">
        <v>18803.767469688439</v>
      </c>
      <c r="AR25" s="162">
        <v>18847.104818090123</v>
      </c>
      <c r="AS25" s="162">
        <v>16101.550481441107</v>
      </c>
      <c r="AT25" s="162">
        <v>19217.170376397371</v>
      </c>
      <c r="AU25" s="162">
        <v>17825.668639264404</v>
      </c>
      <c r="AV25" s="162">
        <v>16505.256498922838</v>
      </c>
      <c r="AW25" s="162">
        <v>16263.997232415279</v>
      </c>
      <c r="AX25" s="162">
        <v>14860.885369818334</v>
      </c>
      <c r="AY25" s="162">
        <v>14621.839425017102</v>
      </c>
      <c r="AZ25" s="162">
        <v>16172.425832067778</v>
      </c>
      <c r="BA25" s="162">
        <v>17135.071974651768</v>
      </c>
      <c r="BB25" s="162">
        <v>16748.619295879616</v>
      </c>
      <c r="BC25" s="162">
        <v>0</v>
      </c>
      <c r="BD25" s="162">
        <v>0</v>
      </c>
      <c r="BE25" s="162">
        <v>0</v>
      </c>
      <c r="BF25" s="163"/>
      <c r="BG25" s="1401"/>
      <c r="BH25" s="108"/>
      <c r="BI25" s="108"/>
    </row>
    <row r="26" spans="20:61" ht="15" customHeight="1" thickBot="1">
      <c r="T26" s="981" t="s">
        <v>408</v>
      </c>
      <c r="U26" s="991"/>
      <c r="V26" s="992"/>
      <c r="X26" s="981" t="s">
        <v>726</v>
      </c>
      <c r="Y26" s="991"/>
      <c r="Z26" s="992"/>
      <c r="AA26" s="343">
        <v>191.5724455943496</v>
      </c>
      <c r="AB26" s="343">
        <v>214.87157495264904</v>
      </c>
      <c r="AC26" s="343">
        <v>208.3079011992393</v>
      </c>
      <c r="AD26" s="343">
        <v>211.66071947326233</v>
      </c>
      <c r="AE26" s="343">
        <v>231.05484783134332</v>
      </c>
      <c r="AF26" s="343">
        <v>521.45543285949464</v>
      </c>
      <c r="AG26" s="343">
        <v>570.67821126416879</v>
      </c>
      <c r="AH26" s="343">
        <v>580.36016246652241</v>
      </c>
      <c r="AI26" s="343">
        <v>498.61599045774733</v>
      </c>
      <c r="AJ26" s="343">
        <v>539.32088090691786</v>
      </c>
      <c r="AK26" s="343">
        <v>511.56326868907951</v>
      </c>
      <c r="AL26" s="343">
        <v>548.16721026205812</v>
      </c>
      <c r="AM26" s="343">
        <v>524.56658288945721</v>
      </c>
      <c r="AN26" s="343">
        <v>505.7575540243684</v>
      </c>
      <c r="AO26" s="343">
        <v>477.66388537423035</v>
      </c>
      <c r="AP26" s="343">
        <v>507.7703449327762</v>
      </c>
      <c r="AQ26" s="343">
        <v>553.11404526817125</v>
      </c>
      <c r="AR26" s="343">
        <v>615.64447329336281</v>
      </c>
      <c r="AS26" s="343">
        <v>565.17308999974102</v>
      </c>
      <c r="AT26" s="343">
        <v>500.84734009561868</v>
      </c>
      <c r="AU26" s="343">
        <v>474.54893409888882</v>
      </c>
      <c r="AV26" s="343">
        <v>477.47635752432865</v>
      </c>
      <c r="AW26" s="343">
        <v>490.26774163670876</v>
      </c>
      <c r="AX26" s="343">
        <v>438.13320309918589</v>
      </c>
      <c r="AY26" s="343">
        <v>449.02522697065308</v>
      </c>
      <c r="AZ26" s="343">
        <v>424.71117394492364</v>
      </c>
      <c r="BA26" s="343">
        <v>457.10579797399504</v>
      </c>
      <c r="BB26" s="343">
        <v>476.57885946633883</v>
      </c>
      <c r="BC26" s="343">
        <v>0</v>
      </c>
      <c r="BD26" s="343">
        <v>0</v>
      </c>
      <c r="BE26" s="343">
        <v>0</v>
      </c>
      <c r="BF26" s="158"/>
      <c r="BG26" s="1402"/>
      <c r="BH26" s="108"/>
      <c r="BI26" s="108"/>
    </row>
    <row r="27" spans="20:61" ht="15" customHeight="1">
      <c r="T27" s="981" t="s">
        <v>1416</v>
      </c>
      <c r="U27" s="993"/>
      <c r="V27" s="994"/>
      <c r="X27" s="981" t="s">
        <v>1417</v>
      </c>
      <c r="Y27" s="993"/>
      <c r="Z27" s="994"/>
      <c r="AA27" s="344">
        <f>SUM(AA28,AA33,AA36:AA38)</f>
        <v>65743.488676658337</v>
      </c>
      <c r="AB27" s="344">
        <f>SUM(AB28,AB33,AB36:AB38)</f>
        <v>66833.879787249185</v>
      </c>
      <c r="AC27" s="344">
        <f t="shared" ref="AC27:AZ27" si="15">SUM(AC28,AC33,AC36:AC38)</f>
        <v>66771.584400008287</v>
      </c>
      <c r="AD27" s="344">
        <f t="shared" si="15"/>
        <v>65520.285395075887</v>
      </c>
      <c r="AE27" s="344">
        <f t="shared" si="15"/>
        <v>67190.38266610651</v>
      </c>
      <c r="AF27" s="344">
        <f t="shared" si="15"/>
        <v>67527.724777204581</v>
      </c>
      <c r="AG27" s="344">
        <f t="shared" si="15"/>
        <v>68245.078986533801</v>
      </c>
      <c r="AH27" s="344">
        <f t="shared" si="15"/>
        <v>65655.629115814663</v>
      </c>
      <c r="AI27" s="344">
        <f t="shared" si="15"/>
        <v>59549.160836039235</v>
      </c>
      <c r="AJ27" s="344">
        <f t="shared" si="15"/>
        <v>59870.866561735085</v>
      </c>
      <c r="AK27" s="344">
        <f t="shared" si="15"/>
        <v>60347.483244736715</v>
      </c>
      <c r="AL27" s="344">
        <f t="shared" si="15"/>
        <v>59019.215501287741</v>
      </c>
      <c r="AM27" s="344">
        <f t="shared" si="15"/>
        <v>56366.067984335539</v>
      </c>
      <c r="AN27" s="344">
        <f t="shared" si="15"/>
        <v>55570.140995127906</v>
      </c>
      <c r="AO27" s="344">
        <f t="shared" si="15"/>
        <v>55569.883933465906</v>
      </c>
      <c r="AP27" s="344">
        <f t="shared" si="15"/>
        <v>56762.127511244733</v>
      </c>
      <c r="AQ27" s="344">
        <f t="shared" si="15"/>
        <v>57159.574928955029</v>
      </c>
      <c r="AR27" s="344">
        <f t="shared" si="15"/>
        <v>56390.338804698964</v>
      </c>
      <c r="AS27" s="344">
        <f t="shared" si="15"/>
        <v>51969.702780482985</v>
      </c>
      <c r="AT27" s="344">
        <f t="shared" si="15"/>
        <v>46381.876690073193</v>
      </c>
      <c r="AU27" s="344">
        <f t="shared" si="15"/>
        <v>47467.467226183726</v>
      </c>
      <c r="AV27" s="344">
        <f t="shared" si="15"/>
        <v>47319.409274099518</v>
      </c>
      <c r="AW27" s="344">
        <f t="shared" si="15"/>
        <v>47465.379188259969</v>
      </c>
      <c r="AX27" s="344">
        <f t="shared" si="15"/>
        <v>49231.834637294509</v>
      </c>
      <c r="AY27" s="344">
        <f t="shared" si="15"/>
        <v>48603.58605303782</v>
      </c>
      <c r="AZ27" s="344">
        <f t="shared" si="15"/>
        <v>47100.684301754329</v>
      </c>
      <c r="BA27" s="344">
        <f>SUM(BA28,BA33,BA36:BA38)</f>
        <v>46677.99814814733</v>
      </c>
      <c r="BB27" s="344">
        <f t="shared" ref="BB27:BD27" si="16">SUM(BB28,BB33,BB36:BB38)</f>
        <v>47254.047579576407</v>
      </c>
      <c r="BC27" s="344">
        <f t="shared" si="16"/>
        <v>0</v>
      </c>
      <c r="BD27" s="344">
        <f t="shared" si="16"/>
        <v>0</v>
      </c>
      <c r="BE27" s="344">
        <f>SUM(BE28,BE33,BE36:BE38)</f>
        <v>0</v>
      </c>
      <c r="BF27" s="159"/>
      <c r="BG27" s="1403"/>
      <c r="BH27" s="108"/>
      <c r="BI27" s="108"/>
    </row>
    <row r="28" spans="20:61" ht="15" customHeight="1">
      <c r="T28" s="984"/>
      <c r="U28" s="842" t="s">
        <v>1370</v>
      </c>
      <c r="V28" s="989"/>
      <c r="X28" s="984"/>
      <c r="Y28" s="842" t="s">
        <v>971</v>
      </c>
      <c r="Z28" s="989"/>
      <c r="AA28" s="132">
        <f>SUM(AA29:AA32)</f>
        <v>49230.453171007663</v>
      </c>
      <c r="AB28" s="132">
        <f t="shared" ref="AB28:AZ28" si="17">SUM(AB29:AB32)</f>
        <v>50548.374636445682</v>
      </c>
      <c r="AC28" s="132">
        <f t="shared" si="17"/>
        <v>50964.269778796952</v>
      </c>
      <c r="AD28" s="132">
        <f t="shared" si="17"/>
        <v>50252.446857538147</v>
      </c>
      <c r="AE28" s="132">
        <f t="shared" si="17"/>
        <v>51265.726300697854</v>
      </c>
      <c r="AF28" s="132">
        <f t="shared" si="17"/>
        <v>51145.782033745963</v>
      </c>
      <c r="AG28" s="132">
        <f t="shared" si="17"/>
        <v>51489.504367389847</v>
      </c>
      <c r="AH28" s="132">
        <f t="shared" si="17"/>
        <v>48840.191570982322</v>
      </c>
      <c r="AI28" s="132">
        <f t="shared" si="17"/>
        <v>43863.253819318896</v>
      </c>
      <c r="AJ28" s="132">
        <f t="shared" si="17"/>
        <v>43579.970693433563</v>
      </c>
      <c r="AK28" s="132">
        <f t="shared" si="17"/>
        <v>43918.613554418276</v>
      </c>
      <c r="AL28" s="132">
        <f t="shared" si="17"/>
        <v>42970.482669977093</v>
      </c>
      <c r="AM28" s="132">
        <f t="shared" si="17"/>
        <v>40482.923617369728</v>
      </c>
      <c r="AN28" s="132">
        <f t="shared" si="17"/>
        <v>40145.771524280746</v>
      </c>
      <c r="AO28" s="132">
        <f t="shared" si="17"/>
        <v>39819.615137475252</v>
      </c>
      <c r="AP28" s="132">
        <f t="shared" si="17"/>
        <v>41230.069171019641</v>
      </c>
      <c r="AQ28" s="132">
        <f t="shared" si="17"/>
        <v>41196.759622478443</v>
      </c>
      <c r="AR28" s="132">
        <f t="shared" si="17"/>
        <v>40204.204551113799</v>
      </c>
      <c r="AS28" s="132">
        <f t="shared" si="17"/>
        <v>37435.956104495308</v>
      </c>
      <c r="AT28" s="132">
        <f t="shared" si="17"/>
        <v>32779.385372691417</v>
      </c>
      <c r="AU28" s="132">
        <f t="shared" si="17"/>
        <v>32752.226033078736</v>
      </c>
      <c r="AV28" s="132">
        <f t="shared" si="17"/>
        <v>33096.831823406326</v>
      </c>
      <c r="AW28" s="132">
        <f t="shared" si="17"/>
        <v>33664.060878449207</v>
      </c>
      <c r="AX28" s="132">
        <f t="shared" si="17"/>
        <v>35056.49435684317</v>
      </c>
      <c r="AY28" s="132">
        <f t="shared" si="17"/>
        <v>34798.04165306568</v>
      </c>
      <c r="AZ28" s="132">
        <f t="shared" si="17"/>
        <v>33737.927374769461</v>
      </c>
      <c r="BA28" s="132">
        <f>SUM(BA29:BA32)</f>
        <v>33621.678387395659</v>
      </c>
      <c r="BB28" s="132">
        <f t="shared" ref="BB28:BD28" si="18">SUM(BB29:BB32)</f>
        <v>34061.556526085697</v>
      </c>
      <c r="BC28" s="132">
        <f t="shared" si="18"/>
        <v>0</v>
      </c>
      <c r="BD28" s="132">
        <f t="shared" si="18"/>
        <v>0</v>
      </c>
      <c r="BE28" s="132">
        <f>SUM(BE29:BE32)</f>
        <v>0</v>
      </c>
      <c r="BF28" s="120"/>
      <c r="BG28" s="1404"/>
    </row>
    <row r="29" spans="20:61" ht="15" customHeight="1">
      <c r="T29" s="984"/>
      <c r="U29" s="995"/>
      <c r="V29" s="1852" t="s">
        <v>1366</v>
      </c>
      <c r="X29" s="984"/>
      <c r="Y29" s="995"/>
      <c r="Z29" s="996" t="s">
        <v>495</v>
      </c>
      <c r="AA29" s="164">
        <v>38701.103416042592</v>
      </c>
      <c r="AB29" s="164">
        <v>40346.744742035473</v>
      </c>
      <c r="AC29" s="164">
        <v>41665.79114506545</v>
      </c>
      <c r="AD29" s="164">
        <v>41224.494256585334</v>
      </c>
      <c r="AE29" s="164">
        <v>42297.116417365723</v>
      </c>
      <c r="AF29" s="164">
        <v>42142.02726535382</v>
      </c>
      <c r="AG29" s="164">
        <v>42559.539804125336</v>
      </c>
      <c r="AH29" s="164">
        <v>39926.083389390726</v>
      </c>
      <c r="AI29" s="164">
        <v>35362.599382577479</v>
      </c>
      <c r="AJ29" s="164">
        <v>35010.124942594921</v>
      </c>
      <c r="AK29" s="164">
        <v>35085.742906855594</v>
      </c>
      <c r="AL29" s="164">
        <v>34374.185269382258</v>
      </c>
      <c r="AM29" s="164">
        <v>32417.253435765444</v>
      </c>
      <c r="AN29" s="164">
        <v>31935.273453308597</v>
      </c>
      <c r="AO29" s="164">
        <v>31276.189983420805</v>
      </c>
      <c r="AP29" s="164">
        <v>32279.645554026018</v>
      </c>
      <c r="AQ29" s="164">
        <v>31990.873871774482</v>
      </c>
      <c r="AR29" s="164">
        <v>30658.349937916188</v>
      </c>
      <c r="AS29" s="164">
        <v>28552.561480293498</v>
      </c>
      <c r="AT29" s="164">
        <v>25308.481718967807</v>
      </c>
      <c r="AU29" s="164">
        <v>24321.270937421363</v>
      </c>
      <c r="AV29" s="164">
        <v>24982.895526650263</v>
      </c>
      <c r="AW29" s="164">
        <v>25624.79533860795</v>
      </c>
      <c r="AX29" s="164">
        <v>26805.206128279013</v>
      </c>
      <c r="AY29" s="164">
        <v>26557.37523672733</v>
      </c>
      <c r="AZ29" s="164">
        <v>25936.139788924989</v>
      </c>
      <c r="BA29" s="164">
        <v>25969.470794926132</v>
      </c>
      <c r="BB29" s="164">
        <v>26428.778063772283</v>
      </c>
      <c r="BC29" s="164">
        <v>0</v>
      </c>
      <c r="BD29" s="164">
        <v>0</v>
      </c>
      <c r="BE29" s="164">
        <v>0</v>
      </c>
      <c r="BF29" s="165"/>
      <c r="BG29" s="1405"/>
    </row>
    <row r="30" spans="20:61" ht="15" customHeight="1">
      <c r="T30" s="984"/>
      <c r="U30" s="995"/>
      <c r="V30" s="1853" t="s">
        <v>1367</v>
      </c>
      <c r="X30" s="984"/>
      <c r="Y30" s="995"/>
      <c r="Z30" s="997" t="s">
        <v>496</v>
      </c>
      <c r="AA30" s="164">
        <v>6674.4490046098017</v>
      </c>
      <c r="AB30" s="164">
        <v>6524.5328569297908</v>
      </c>
      <c r="AC30" s="164">
        <v>5945.8339540571315</v>
      </c>
      <c r="AD30" s="164">
        <v>5842.3534676861227</v>
      </c>
      <c r="AE30" s="164">
        <v>5740.0247792311475</v>
      </c>
      <c r="AF30" s="164">
        <v>5795.1316308500946</v>
      </c>
      <c r="AG30" s="164">
        <v>5789.0719316293616</v>
      </c>
      <c r="AH30" s="164">
        <v>5903.8352801359188</v>
      </c>
      <c r="AI30" s="164">
        <v>5638.1994106625216</v>
      </c>
      <c r="AJ30" s="164">
        <v>5703.2053582387407</v>
      </c>
      <c r="AK30" s="164">
        <v>5899.9845210859867</v>
      </c>
      <c r="AL30" s="164">
        <v>5594.9262706926866</v>
      </c>
      <c r="AM30" s="164">
        <v>5605.2257994031515</v>
      </c>
      <c r="AN30" s="164">
        <v>6010.9337107231668</v>
      </c>
      <c r="AO30" s="164">
        <v>6398.6869967575658</v>
      </c>
      <c r="AP30" s="164">
        <v>6645.7105523034497</v>
      </c>
      <c r="AQ30" s="164">
        <v>6788.1886315874181</v>
      </c>
      <c r="AR30" s="164">
        <v>7012.0890129308336</v>
      </c>
      <c r="AS30" s="164">
        <v>6591.818326146341</v>
      </c>
      <c r="AT30" s="164">
        <v>5364.6005099960857</v>
      </c>
      <c r="AU30" s="164">
        <v>6284.7190568659153</v>
      </c>
      <c r="AV30" s="164">
        <v>5895.7907835699853</v>
      </c>
      <c r="AW30" s="164">
        <v>5679.325140228646</v>
      </c>
      <c r="AX30" s="164">
        <v>5766.6750900500374</v>
      </c>
      <c r="AY30" s="164">
        <v>5811.9451381047556</v>
      </c>
      <c r="AZ30" s="164">
        <v>5477.0464397639898</v>
      </c>
      <c r="BA30" s="164">
        <v>5504.0022085956616</v>
      </c>
      <c r="BB30" s="164">
        <v>5554.5813795026033</v>
      </c>
      <c r="BC30" s="164">
        <v>0</v>
      </c>
      <c r="BD30" s="164">
        <v>0</v>
      </c>
      <c r="BE30" s="164">
        <v>0</v>
      </c>
      <c r="BF30" s="166"/>
      <c r="BG30" s="1406"/>
    </row>
    <row r="31" spans="20:61" ht="15" customHeight="1">
      <c r="T31" s="984"/>
      <c r="U31" s="995"/>
      <c r="V31" s="997" t="s">
        <v>1039</v>
      </c>
      <c r="X31" s="984"/>
      <c r="Y31" s="995"/>
      <c r="Z31" s="997" t="s">
        <v>972</v>
      </c>
      <c r="AA31" s="164">
        <v>312.87952823101125</v>
      </c>
      <c r="AB31" s="164">
        <v>307.81152289698383</v>
      </c>
      <c r="AC31" s="164">
        <v>295.29687962532591</v>
      </c>
      <c r="AD31" s="164">
        <v>290.6346731752509</v>
      </c>
      <c r="AE31" s="164">
        <v>290.02818822876907</v>
      </c>
      <c r="AF31" s="164">
        <v>283.40724792134836</v>
      </c>
      <c r="AG31" s="164">
        <v>282.81616108587912</v>
      </c>
      <c r="AH31" s="164">
        <v>270.45053169397875</v>
      </c>
      <c r="AI31" s="164">
        <v>231.01486186880234</v>
      </c>
      <c r="AJ31" s="164">
        <v>236.17622947190571</v>
      </c>
      <c r="AK31" s="164">
        <v>232.76960989831676</v>
      </c>
      <c r="AL31" s="164">
        <v>223.3438161401109</v>
      </c>
      <c r="AM31" s="164">
        <v>216.97477839910331</v>
      </c>
      <c r="AN31" s="164">
        <v>253.04393249130098</v>
      </c>
      <c r="AO31" s="164">
        <v>261.79082358227498</v>
      </c>
      <c r="AP31" s="164">
        <v>251.57731073682558</v>
      </c>
      <c r="AQ31" s="164">
        <v>236.62608987874859</v>
      </c>
      <c r="AR31" s="164">
        <v>213.21281309999526</v>
      </c>
      <c r="AS31" s="164">
        <v>172.58037395747235</v>
      </c>
      <c r="AT31" s="164">
        <v>139.89475701298232</v>
      </c>
      <c r="AU31" s="164">
        <v>164.08408670446047</v>
      </c>
      <c r="AV31" s="164">
        <v>168.2548242548468</v>
      </c>
      <c r="AW31" s="164">
        <v>179.01572288015117</v>
      </c>
      <c r="AX31" s="164">
        <v>193.47603040294115</v>
      </c>
      <c r="AY31" s="164">
        <v>194.15574325469387</v>
      </c>
      <c r="AZ31" s="164">
        <v>192.91755670011955</v>
      </c>
      <c r="BA31" s="164">
        <v>188.43046073434263</v>
      </c>
      <c r="BB31" s="164">
        <v>194.15271177780178</v>
      </c>
      <c r="BC31" s="164">
        <v>0</v>
      </c>
      <c r="BD31" s="164">
        <v>0</v>
      </c>
      <c r="BE31" s="164">
        <v>0</v>
      </c>
      <c r="BF31" s="166"/>
      <c r="BG31" s="1406"/>
    </row>
    <row r="32" spans="20:61" ht="15" customHeight="1">
      <c r="T32" s="984"/>
      <c r="U32" s="998"/>
      <c r="V32" s="1854" t="s">
        <v>1368</v>
      </c>
      <c r="X32" s="984"/>
      <c r="Y32" s="998"/>
      <c r="Z32" s="999" t="s">
        <v>973</v>
      </c>
      <c r="AA32" s="167">
        <v>3542.021222124265</v>
      </c>
      <c r="AB32" s="167">
        <v>3369.2855145834346</v>
      </c>
      <c r="AC32" s="167">
        <v>3057.3478000490459</v>
      </c>
      <c r="AD32" s="167">
        <v>2894.9644600914435</v>
      </c>
      <c r="AE32" s="167">
        <v>2938.556915872211</v>
      </c>
      <c r="AF32" s="167">
        <v>2925.2158896206997</v>
      </c>
      <c r="AG32" s="167">
        <v>2858.076470549267</v>
      </c>
      <c r="AH32" s="167">
        <v>2739.8223697616959</v>
      </c>
      <c r="AI32" s="167">
        <v>2631.4401642100925</v>
      </c>
      <c r="AJ32" s="167">
        <v>2630.4641631279924</v>
      </c>
      <c r="AK32" s="167">
        <v>2700.1165165783791</v>
      </c>
      <c r="AL32" s="167">
        <v>2778.0273137620284</v>
      </c>
      <c r="AM32" s="167">
        <v>2243.4696038020288</v>
      </c>
      <c r="AN32" s="167">
        <v>1946.5204277576754</v>
      </c>
      <c r="AO32" s="167">
        <v>1882.947333714603</v>
      </c>
      <c r="AP32" s="167">
        <v>2053.135753953346</v>
      </c>
      <c r="AQ32" s="167">
        <v>2181.0710292377894</v>
      </c>
      <c r="AR32" s="167">
        <v>2320.5527871667846</v>
      </c>
      <c r="AS32" s="167">
        <v>2118.995924098002</v>
      </c>
      <c r="AT32" s="167">
        <v>1966.4083867145414</v>
      </c>
      <c r="AU32" s="167">
        <v>1982.1519520869942</v>
      </c>
      <c r="AV32" s="167">
        <v>2049.8906889312284</v>
      </c>
      <c r="AW32" s="167">
        <v>2180.9246767324594</v>
      </c>
      <c r="AX32" s="167">
        <v>2291.1371081111761</v>
      </c>
      <c r="AY32" s="167">
        <v>2234.5655349789045</v>
      </c>
      <c r="AZ32" s="167">
        <v>2131.8235893803617</v>
      </c>
      <c r="BA32" s="167">
        <v>1959.7749231395183</v>
      </c>
      <c r="BB32" s="167">
        <v>1884.044371033008</v>
      </c>
      <c r="BC32" s="167">
        <v>0</v>
      </c>
      <c r="BD32" s="167">
        <v>0</v>
      </c>
      <c r="BE32" s="167">
        <v>0</v>
      </c>
      <c r="BF32" s="168"/>
      <c r="BG32" s="1407"/>
    </row>
    <row r="33" spans="20:59" ht="15" customHeight="1">
      <c r="T33" s="984"/>
      <c r="U33" s="915" t="s">
        <v>409</v>
      </c>
      <c r="V33" s="1000"/>
      <c r="X33" s="984"/>
      <c r="Y33" s="915" t="s">
        <v>974</v>
      </c>
      <c r="Z33" s="1000"/>
      <c r="AA33" s="160">
        <f>SUM(AA34:AA35)</f>
        <v>7040.8033814727314</v>
      </c>
      <c r="AB33" s="160">
        <f t="shared" ref="AB33:AZ33" si="19">SUM(AB34:AB35)</f>
        <v>7009.5685451768513</v>
      </c>
      <c r="AC33" s="160">
        <f t="shared" si="19"/>
        <v>6825.8714020182988</v>
      </c>
      <c r="AD33" s="160">
        <f t="shared" si="19"/>
        <v>6388.5835213042628</v>
      </c>
      <c r="AE33" s="160">
        <f t="shared" si="19"/>
        <v>6806.5660371260965</v>
      </c>
      <c r="AF33" s="160">
        <f t="shared" si="19"/>
        <v>7013.9549604528893</v>
      </c>
      <c r="AG33" s="160">
        <f t="shared" si="19"/>
        <v>7068.2445258757907</v>
      </c>
      <c r="AH33" s="160">
        <f t="shared" si="19"/>
        <v>7061.2165473727891</v>
      </c>
      <c r="AI33" s="160">
        <f t="shared" si="19"/>
        <v>6419.8587378638094</v>
      </c>
      <c r="AJ33" s="160">
        <f t="shared" si="19"/>
        <v>6937.7079462429228</v>
      </c>
      <c r="AK33" s="160">
        <f t="shared" si="19"/>
        <v>6810.3448797778219</v>
      </c>
      <c r="AL33" s="160">
        <f t="shared" si="19"/>
        <v>6346.7757321820918</v>
      </c>
      <c r="AM33" s="160">
        <f t="shared" si="19"/>
        <v>6249.7321813854496</v>
      </c>
      <c r="AN33" s="160">
        <f t="shared" si="19"/>
        <v>6051.8733017484938</v>
      </c>
      <c r="AO33" s="160">
        <f t="shared" si="19"/>
        <v>6134.8767753380089</v>
      </c>
      <c r="AP33" s="160">
        <f t="shared" si="19"/>
        <v>5794.6829692556239</v>
      </c>
      <c r="AQ33" s="160">
        <f t="shared" si="19"/>
        <v>5874.7858293424979</v>
      </c>
      <c r="AR33" s="160">
        <f t="shared" si="19"/>
        <v>5966.4292018672513</v>
      </c>
      <c r="AS33" s="160">
        <f t="shared" si="19"/>
        <v>5107.1196855795279</v>
      </c>
      <c r="AT33" s="160">
        <f t="shared" si="19"/>
        <v>4872.0015080504827</v>
      </c>
      <c r="AU33" s="160">
        <f t="shared" si="19"/>
        <v>5427.0220270136588</v>
      </c>
      <c r="AV33" s="160">
        <f t="shared" si="19"/>
        <v>5103.2076687218187</v>
      </c>
      <c r="AW33" s="160">
        <f t="shared" si="19"/>
        <v>4652.1661059634598</v>
      </c>
      <c r="AX33" s="160">
        <f t="shared" si="19"/>
        <v>4788.2450657412437</v>
      </c>
      <c r="AY33" s="160">
        <f t="shared" si="19"/>
        <v>4684.8914399154992</v>
      </c>
      <c r="AZ33" s="160">
        <f t="shared" si="19"/>
        <v>4591.2552661481159</v>
      </c>
      <c r="BA33" s="160">
        <f>SUM(BA34:BA35)</f>
        <v>4300.2085580063867</v>
      </c>
      <c r="BB33" s="160">
        <f t="shared" ref="BB33:BD33" si="20">SUM(BB34:BB35)</f>
        <v>4485.0932388045821</v>
      </c>
      <c r="BC33" s="160">
        <f t="shared" si="20"/>
        <v>0</v>
      </c>
      <c r="BD33" s="160">
        <f t="shared" si="20"/>
        <v>0</v>
      </c>
      <c r="BE33" s="160">
        <f>SUM(BE34:BE35)</f>
        <v>0</v>
      </c>
      <c r="BF33" s="120"/>
      <c r="BG33" s="1404"/>
    </row>
    <row r="34" spans="20:59" ht="15" customHeight="1">
      <c r="T34" s="984"/>
      <c r="U34" s="995"/>
      <c r="V34" s="1874" t="s">
        <v>1396</v>
      </c>
      <c r="X34" s="984"/>
      <c r="Y34" s="995"/>
      <c r="Z34" s="996" t="s">
        <v>500</v>
      </c>
      <c r="AA34" s="164">
        <v>3417.7405137833202</v>
      </c>
      <c r="AB34" s="164">
        <v>3364.3238915193861</v>
      </c>
      <c r="AC34" s="164">
        <v>3391.5558741950354</v>
      </c>
      <c r="AD34" s="164">
        <v>3217.4669648339104</v>
      </c>
      <c r="AE34" s="164">
        <v>3422.8389440786377</v>
      </c>
      <c r="AF34" s="164">
        <v>3456.8155123008878</v>
      </c>
      <c r="AG34" s="164">
        <v>3482.2507055771052</v>
      </c>
      <c r="AH34" s="164">
        <v>3392.1119138316312</v>
      </c>
      <c r="AI34" s="164">
        <v>3007.6817553714827</v>
      </c>
      <c r="AJ34" s="164">
        <v>3305.6498677465934</v>
      </c>
      <c r="AK34" s="164">
        <v>3183.6043912674263</v>
      </c>
      <c r="AL34" s="164">
        <v>2968.1790499953418</v>
      </c>
      <c r="AM34" s="164">
        <v>2738.3139467509864</v>
      </c>
      <c r="AN34" s="164">
        <v>2460.2558112997931</v>
      </c>
      <c r="AO34" s="164">
        <v>2470.538328057758</v>
      </c>
      <c r="AP34" s="164">
        <v>2167.3505128396782</v>
      </c>
      <c r="AQ34" s="164">
        <v>2200.366432366598</v>
      </c>
      <c r="AR34" s="164">
        <v>2260.0248909812894</v>
      </c>
      <c r="AS34" s="164">
        <v>2007.2670092715346</v>
      </c>
      <c r="AT34" s="164">
        <v>1923.1201899212144</v>
      </c>
      <c r="AU34" s="164">
        <v>2122.8843217272179</v>
      </c>
      <c r="AV34" s="164">
        <v>2008.0848022151829</v>
      </c>
      <c r="AW34" s="164">
        <v>1855.4539224438442</v>
      </c>
      <c r="AX34" s="164">
        <v>1933.5940500359927</v>
      </c>
      <c r="AY34" s="164">
        <v>1891.3677609931035</v>
      </c>
      <c r="AZ34" s="164">
        <v>1947.4426914028779</v>
      </c>
      <c r="BA34" s="164">
        <v>1658.1432038670841</v>
      </c>
      <c r="BB34" s="164">
        <v>1725.6627703138106</v>
      </c>
      <c r="BC34" s="164">
        <v>0</v>
      </c>
      <c r="BD34" s="164">
        <v>0</v>
      </c>
      <c r="BE34" s="164">
        <v>0</v>
      </c>
      <c r="BF34" s="165"/>
      <c r="BG34" s="1405"/>
    </row>
    <row r="35" spans="20:59" ht="15" customHeight="1">
      <c r="T35" s="1001"/>
      <c r="U35" s="998"/>
      <c r="V35" s="1854" t="s">
        <v>1300</v>
      </c>
      <c r="X35" s="1001"/>
      <c r="Y35" s="998"/>
      <c r="Z35" s="999" t="s">
        <v>975</v>
      </c>
      <c r="AA35" s="167">
        <v>3623.0628676894112</v>
      </c>
      <c r="AB35" s="167">
        <v>3645.2446536574653</v>
      </c>
      <c r="AC35" s="167">
        <v>3434.3155278232634</v>
      </c>
      <c r="AD35" s="167">
        <v>3171.1165564703524</v>
      </c>
      <c r="AE35" s="167">
        <v>3383.7270930474588</v>
      </c>
      <c r="AF35" s="167">
        <v>3557.1394481520015</v>
      </c>
      <c r="AG35" s="167">
        <v>3585.9938202986855</v>
      </c>
      <c r="AH35" s="167">
        <v>3669.1046335411579</v>
      </c>
      <c r="AI35" s="167">
        <v>3412.1769824923267</v>
      </c>
      <c r="AJ35" s="167">
        <v>3632.0580784963295</v>
      </c>
      <c r="AK35" s="167">
        <v>3626.7404885103956</v>
      </c>
      <c r="AL35" s="167">
        <v>3378.5966821867501</v>
      </c>
      <c r="AM35" s="167">
        <v>3511.4182346344633</v>
      </c>
      <c r="AN35" s="167">
        <v>3591.6174904487007</v>
      </c>
      <c r="AO35" s="167">
        <v>3664.3384472802509</v>
      </c>
      <c r="AP35" s="167">
        <v>3627.3324564159457</v>
      </c>
      <c r="AQ35" s="167">
        <v>3674.4193969758999</v>
      </c>
      <c r="AR35" s="167">
        <v>3706.4043108859619</v>
      </c>
      <c r="AS35" s="167">
        <v>3099.8526763079935</v>
      </c>
      <c r="AT35" s="167">
        <v>2948.881318129268</v>
      </c>
      <c r="AU35" s="167">
        <v>3304.1377052864409</v>
      </c>
      <c r="AV35" s="167">
        <v>3095.1228665066355</v>
      </c>
      <c r="AW35" s="167">
        <v>2796.7121835196158</v>
      </c>
      <c r="AX35" s="167">
        <v>2854.6510157052508</v>
      </c>
      <c r="AY35" s="167">
        <v>2793.5236789223954</v>
      </c>
      <c r="AZ35" s="167">
        <v>2643.8125747452377</v>
      </c>
      <c r="BA35" s="167">
        <v>2642.0653541393026</v>
      </c>
      <c r="BB35" s="167">
        <v>2759.4304684907715</v>
      </c>
      <c r="BC35" s="167">
        <v>0</v>
      </c>
      <c r="BD35" s="167">
        <v>0</v>
      </c>
      <c r="BE35" s="167">
        <v>0</v>
      </c>
      <c r="BF35" s="168"/>
      <c r="BG35" s="1407"/>
    </row>
    <row r="36" spans="20:59" ht="15" customHeight="1">
      <c r="T36" s="1001"/>
      <c r="U36" s="762" t="s">
        <v>1371</v>
      </c>
      <c r="V36" s="989"/>
      <c r="X36" s="1001"/>
      <c r="Y36" s="762" t="s">
        <v>976</v>
      </c>
      <c r="Z36" s="989"/>
      <c r="AA36" s="132">
        <v>7244.2015437745058</v>
      </c>
      <c r="AB36" s="132">
        <v>7091.4333111520082</v>
      </c>
      <c r="AC36" s="132">
        <v>6796.0270409401091</v>
      </c>
      <c r="AD36" s="132">
        <v>6652.2283869302664</v>
      </c>
      <c r="AE36" s="132">
        <v>6656.1869920915788</v>
      </c>
      <c r="AF36" s="132">
        <v>6849.5948379410793</v>
      </c>
      <c r="AG36" s="132">
        <v>6870.5168410732231</v>
      </c>
      <c r="AH36" s="132">
        <v>6834.1265198527999</v>
      </c>
      <c r="AI36" s="132">
        <v>6545.5419320590336</v>
      </c>
      <c r="AJ36" s="132">
        <v>6463.1812625845996</v>
      </c>
      <c r="AK36" s="132">
        <v>6739.5274743262462</v>
      </c>
      <c r="AL36" s="132">
        <v>6762.5046737338816</v>
      </c>
      <c r="AM36" s="132">
        <v>6600.6951537762125</v>
      </c>
      <c r="AN36" s="132">
        <v>6366.4953109832304</v>
      </c>
      <c r="AO36" s="132">
        <v>6483.0399152253349</v>
      </c>
      <c r="AP36" s="132">
        <v>6496.6370293587779</v>
      </c>
      <c r="AQ36" s="132">
        <v>6567.9742878366787</v>
      </c>
      <c r="AR36" s="132">
        <v>6694.9345561970713</v>
      </c>
      <c r="AS36" s="132">
        <v>6236.5687163682669</v>
      </c>
      <c r="AT36" s="132">
        <v>5468.3465203851802</v>
      </c>
      <c r="AU36" s="132">
        <v>6100.6968938516457</v>
      </c>
      <c r="AV36" s="132">
        <v>5964.6228081290728</v>
      </c>
      <c r="AW36" s="132">
        <v>6060.7866012011864</v>
      </c>
      <c r="AX36" s="132">
        <v>6180.5789250668322</v>
      </c>
      <c r="AY36" s="132">
        <v>6106.8179823837672</v>
      </c>
      <c r="AZ36" s="132">
        <v>5915.9965548062901</v>
      </c>
      <c r="BA36" s="132">
        <v>5801.4888236617307</v>
      </c>
      <c r="BB36" s="132">
        <v>5723.0913227912943</v>
      </c>
      <c r="BC36" s="132">
        <v>0</v>
      </c>
      <c r="BD36" s="132">
        <v>0</v>
      </c>
      <c r="BE36" s="132">
        <v>0</v>
      </c>
      <c r="BF36" s="120"/>
      <c r="BG36" s="1404"/>
    </row>
    <row r="37" spans="20:59" ht="15" customHeight="1">
      <c r="T37" s="1001"/>
      <c r="U37" s="762" t="s">
        <v>1372</v>
      </c>
      <c r="V37" s="989"/>
      <c r="X37" s="1001"/>
      <c r="Y37" s="762" t="s">
        <v>977</v>
      </c>
      <c r="Z37" s="989"/>
      <c r="AA37" s="132">
        <v>2163.7612204034326</v>
      </c>
      <c r="AB37" s="132">
        <v>2117.7283344746534</v>
      </c>
      <c r="AC37" s="132">
        <v>2120.1462882529277</v>
      </c>
      <c r="AD37" s="132">
        <v>2167.4639993032188</v>
      </c>
      <c r="AE37" s="132">
        <v>2395.1065961909721</v>
      </c>
      <c r="AF37" s="132">
        <v>2446.8552750646481</v>
      </c>
      <c r="AG37" s="132">
        <v>2737.1393121949463</v>
      </c>
      <c r="AH37" s="132">
        <v>2834.0026376067667</v>
      </c>
      <c r="AI37" s="132">
        <v>2634.0113967974894</v>
      </c>
      <c r="AJ37" s="132">
        <v>2800.6810294739957</v>
      </c>
      <c r="AK37" s="132">
        <v>2792.4956362143648</v>
      </c>
      <c r="AL37" s="132">
        <v>2861.2360353946815</v>
      </c>
      <c r="AM37" s="132">
        <v>2952.8486018041467</v>
      </c>
      <c r="AN37" s="132">
        <v>2920.6721281154378</v>
      </c>
      <c r="AO37" s="132">
        <v>3046.0601054273038</v>
      </c>
      <c r="AP37" s="132">
        <v>3150.6872216106981</v>
      </c>
      <c r="AQ37" s="132">
        <v>3432.5354992973998</v>
      </c>
      <c r="AR37" s="132">
        <v>3438.6088155208517</v>
      </c>
      <c r="AS37" s="132">
        <v>3118.511784039883</v>
      </c>
      <c r="AT37" s="132">
        <v>3190.8500589461091</v>
      </c>
      <c r="AU37" s="132">
        <v>3111.6679322396876</v>
      </c>
      <c r="AV37" s="132">
        <v>3078.9378138422958</v>
      </c>
      <c r="AW37" s="132">
        <v>3011.956952646121</v>
      </c>
      <c r="AX37" s="132">
        <v>3124.18743964327</v>
      </c>
      <c r="AY37" s="132">
        <v>2933.3997276728737</v>
      </c>
      <c r="AZ37" s="132">
        <v>2772.4602160304607</v>
      </c>
      <c r="BA37" s="132">
        <v>2875.211239083555</v>
      </c>
      <c r="BB37" s="132">
        <v>2899.2343518948328</v>
      </c>
      <c r="BC37" s="132">
        <v>0</v>
      </c>
      <c r="BD37" s="132">
        <v>0</v>
      </c>
      <c r="BE37" s="132">
        <v>0</v>
      </c>
      <c r="BF37" s="120"/>
      <c r="BG37" s="1404"/>
    </row>
    <row r="38" spans="20:59" ht="15" customHeight="1" thickBot="1">
      <c r="T38" s="1002"/>
      <c r="U38" s="1003" t="s">
        <v>410</v>
      </c>
      <c r="V38" s="1004"/>
      <c r="X38" s="1002"/>
      <c r="Y38" s="1003" t="s">
        <v>978</v>
      </c>
      <c r="Z38" s="1004"/>
      <c r="AA38" s="1808">
        <v>64.269360000000034</v>
      </c>
      <c r="AB38" s="1808">
        <v>66.774960000000021</v>
      </c>
      <c r="AC38" s="1808">
        <v>65.269890000000032</v>
      </c>
      <c r="AD38" s="1808">
        <v>59.562630000000013</v>
      </c>
      <c r="AE38" s="1808">
        <v>66.796740000000028</v>
      </c>
      <c r="AF38" s="1808">
        <v>71.53767000000002</v>
      </c>
      <c r="AG38" s="1808">
        <v>79.673940000000016</v>
      </c>
      <c r="AH38" s="1808">
        <v>86.091840000000047</v>
      </c>
      <c r="AI38" s="1808">
        <v>86.494950000000074</v>
      </c>
      <c r="AJ38" s="1808">
        <v>89.325630000000018</v>
      </c>
      <c r="AK38" s="1808">
        <v>86.501700000000056</v>
      </c>
      <c r="AL38" s="1808">
        <v>78.216390000000018</v>
      </c>
      <c r="AM38" s="1808">
        <v>79.868430000000075</v>
      </c>
      <c r="AN38" s="1808">
        <v>85.328729999999979</v>
      </c>
      <c r="AO38" s="1808">
        <v>86.292000000000002</v>
      </c>
      <c r="AP38" s="1808">
        <v>90.051119999999997</v>
      </c>
      <c r="AQ38" s="1808">
        <v>87.519690000000054</v>
      </c>
      <c r="AR38" s="1808">
        <v>86.161680000000047</v>
      </c>
      <c r="AS38" s="1808">
        <v>71.546490000000006</v>
      </c>
      <c r="AT38" s="1808">
        <v>71.293230000000023</v>
      </c>
      <c r="AU38" s="1808">
        <v>75.854340000000036</v>
      </c>
      <c r="AV38" s="1808">
        <v>75.809160000000048</v>
      </c>
      <c r="AW38" s="1808">
        <v>76.408650000000023</v>
      </c>
      <c r="AX38" s="1808">
        <v>82.328850000000017</v>
      </c>
      <c r="AY38" s="1808">
        <v>80.435250000000025</v>
      </c>
      <c r="AZ38" s="1808">
        <v>83.044890000000009</v>
      </c>
      <c r="BA38" s="1808">
        <v>79.411139999999989</v>
      </c>
      <c r="BB38" s="1808">
        <v>85.07213999999999</v>
      </c>
      <c r="BC38" s="322">
        <v>0</v>
      </c>
      <c r="BD38" s="322">
        <v>0</v>
      </c>
      <c r="BE38" s="322">
        <v>0</v>
      </c>
      <c r="BF38" s="323"/>
      <c r="BG38" s="1408"/>
    </row>
    <row r="39" spans="20:59" ht="15" customHeight="1">
      <c r="T39" s="981" t="s">
        <v>411</v>
      </c>
      <c r="U39" s="993"/>
      <c r="V39" s="994"/>
      <c r="X39" s="981" t="s">
        <v>731</v>
      </c>
      <c r="Y39" s="993"/>
      <c r="Z39" s="994"/>
      <c r="AA39" s="345">
        <f>SUM(AA40:AA41)</f>
        <v>608.8830323714285</v>
      </c>
      <c r="AB39" s="345">
        <f t="shared" ref="AB39:AZ39" si="21">SUM(AB40:AB41)</f>
        <v>547.87568817142858</v>
      </c>
      <c r="AC39" s="345">
        <f t="shared" si="21"/>
        <v>493.0069734857143</v>
      </c>
      <c r="AD39" s="345">
        <f t="shared" si="21"/>
        <v>523.52121873333328</v>
      </c>
      <c r="AE39" s="345">
        <f t="shared" si="21"/>
        <v>342.54281495238104</v>
      </c>
      <c r="AF39" s="345">
        <f t="shared" si="21"/>
        <v>359.12538566666672</v>
      </c>
      <c r="AG39" s="345">
        <f t="shared" si="21"/>
        <v>349.6185054476191</v>
      </c>
      <c r="AH39" s="345">
        <f t="shared" si="21"/>
        <v>371.50371699047616</v>
      </c>
      <c r="AI39" s="345">
        <f t="shared" si="21"/>
        <v>376.93193486666661</v>
      </c>
      <c r="AJ39" s="345">
        <f t="shared" si="21"/>
        <v>370.29462349523817</v>
      </c>
      <c r="AK39" s="345">
        <f t="shared" si="21"/>
        <v>442.53070567619039</v>
      </c>
      <c r="AL39" s="345">
        <f t="shared" si="21"/>
        <v>367.68445549523807</v>
      </c>
      <c r="AM39" s="345">
        <f t="shared" si="21"/>
        <v>408.14204954285714</v>
      </c>
      <c r="AN39" s="345">
        <f t="shared" si="21"/>
        <v>430.18884228571432</v>
      </c>
      <c r="AO39" s="345">
        <f t="shared" si="21"/>
        <v>402.22257040952377</v>
      </c>
      <c r="AP39" s="345">
        <f t="shared" si="21"/>
        <v>410.55994037142864</v>
      </c>
      <c r="AQ39" s="345">
        <f t="shared" si="21"/>
        <v>383.4825898095238</v>
      </c>
      <c r="AR39" s="345">
        <f t="shared" si="21"/>
        <v>500.07924591428571</v>
      </c>
      <c r="AS39" s="345">
        <f t="shared" si="21"/>
        <v>439.97515058095235</v>
      </c>
      <c r="AT39" s="345">
        <f t="shared" si="21"/>
        <v>390.10057879047622</v>
      </c>
      <c r="AU39" s="345">
        <f t="shared" si="21"/>
        <v>402.94034859047622</v>
      </c>
      <c r="AV39" s="345">
        <f t="shared" si="21"/>
        <v>414.65140985714288</v>
      </c>
      <c r="AW39" s="345">
        <f t="shared" si="21"/>
        <v>520.16101332380958</v>
      </c>
      <c r="AX39" s="345">
        <f t="shared" si="21"/>
        <v>577.76994178095231</v>
      </c>
      <c r="AY39" s="345">
        <f t="shared" si="21"/>
        <v>551.49743345714285</v>
      </c>
      <c r="AZ39" s="345">
        <f t="shared" si="21"/>
        <v>551.49743345714285</v>
      </c>
      <c r="BA39" s="345">
        <f>SUM(BA40:BA41)</f>
        <v>551.49743345714285</v>
      </c>
      <c r="BB39" s="345">
        <f t="shared" ref="BB39:BD39" si="22">SUM(BB40:BB41)</f>
        <v>551.49743345714285</v>
      </c>
      <c r="BC39" s="345">
        <f t="shared" si="22"/>
        <v>0</v>
      </c>
      <c r="BD39" s="345">
        <f t="shared" si="22"/>
        <v>0</v>
      </c>
      <c r="BE39" s="345">
        <f>SUM(BE40:BE41)</f>
        <v>0</v>
      </c>
      <c r="BF39" s="159"/>
      <c r="BG39" s="1403"/>
    </row>
    <row r="40" spans="20:59" ht="15" customHeight="1">
      <c r="T40" s="1001"/>
      <c r="U40" s="1005" t="s">
        <v>412</v>
      </c>
      <c r="V40" s="1006"/>
      <c r="X40" s="1001"/>
      <c r="Y40" s="1005" t="s">
        <v>979</v>
      </c>
      <c r="Z40" s="1006"/>
      <c r="AA40" s="169">
        <v>550.23920379999993</v>
      </c>
      <c r="AB40" s="169">
        <v>527.37032626666667</v>
      </c>
      <c r="AC40" s="169">
        <v>477.13732586666669</v>
      </c>
      <c r="AD40" s="169">
        <v>481.58261873333328</v>
      </c>
      <c r="AE40" s="169">
        <v>292.75650066666674</v>
      </c>
      <c r="AF40" s="169">
        <v>303.52845233333341</v>
      </c>
      <c r="AG40" s="169">
        <v>292.73561973333341</v>
      </c>
      <c r="AH40" s="169">
        <v>303.65330746666666</v>
      </c>
      <c r="AI40" s="169">
        <v>300.00380153333327</v>
      </c>
      <c r="AJ40" s="169">
        <v>293.56731873333337</v>
      </c>
      <c r="AK40" s="169">
        <v>332.90198186666657</v>
      </c>
      <c r="AL40" s="169">
        <v>247.34728406666662</v>
      </c>
      <c r="AM40" s="169">
        <v>269.91772573333333</v>
      </c>
      <c r="AN40" s="169">
        <v>246.39832800000002</v>
      </c>
      <c r="AO40" s="169">
        <v>236.30097993333328</v>
      </c>
      <c r="AP40" s="169">
        <v>231.29451180000001</v>
      </c>
      <c r="AQ40" s="169">
        <v>230.36059933333334</v>
      </c>
      <c r="AR40" s="169">
        <v>325.00062686666666</v>
      </c>
      <c r="AS40" s="169">
        <v>305.7365982</v>
      </c>
      <c r="AT40" s="169">
        <v>270.15270260000005</v>
      </c>
      <c r="AU40" s="169">
        <v>242.88427239999999</v>
      </c>
      <c r="AV40" s="169">
        <v>246.77580033333334</v>
      </c>
      <c r="AW40" s="169">
        <v>369.97487046666669</v>
      </c>
      <c r="AX40" s="169">
        <v>379.5766560666666</v>
      </c>
      <c r="AY40" s="169">
        <v>362.50329059999996</v>
      </c>
      <c r="AZ40" s="169">
        <v>362.50329059999996</v>
      </c>
      <c r="BA40" s="169">
        <v>362.50329059999996</v>
      </c>
      <c r="BB40" s="169">
        <v>362.50329059999996</v>
      </c>
      <c r="BC40" s="169">
        <v>0</v>
      </c>
      <c r="BD40" s="169">
        <v>0</v>
      </c>
      <c r="BE40" s="169">
        <v>0</v>
      </c>
      <c r="BF40" s="170"/>
      <c r="BG40" s="1409"/>
    </row>
    <row r="41" spans="20:59" ht="15" customHeight="1" thickBot="1">
      <c r="T41" s="1007"/>
      <c r="U41" s="1008" t="s">
        <v>413</v>
      </c>
      <c r="V41" s="1009"/>
      <c r="X41" s="1007"/>
      <c r="Y41" s="1008" t="s">
        <v>980</v>
      </c>
      <c r="Z41" s="1009"/>
      <c r="AA41" s="1807">
        <v>58.643828571428571</v>
      </c>
      <c r="AB41" s="1807">
        <v>20.505361904761902</v>
      </c>
      <c r="AC41" s="1807">
        <v>15.869647619047624</v>
      </c>
      <c r="AD41" s="1807">
        <v>41.938600000000008</v>
      </c>
      <c r="AE41" s="1807">
        <v>49.786314285714298</v>
      </c>
      <c r="AF41" s="1807">
        <v>55.59693333333334</v>
      </c>
      <c r="AG41" s="1807">
        <v>56.88288571428572</v>
      </c>
      <c r="AH41" s="1807">
        <v>67.850409523809532</v>
      </c>
      <c r="AI41" s="1807">
        <v>76.928133333333349</v>
      </c>
      <c r="AJ41" s="1807">
        <v>76.727304761904776</v>
      </c>
      <c r="AK41" s="320">
        <v>109.62872380952382</v>
      </c>
      <c r="AL41" s="320">
        <v>120.33717142857144</v>
      </c>
      <c r="AM41" s="320">
        <v>138.22432380952381</v>
      </c>
      <c r="AN41" s="320">
        <v>183.79051428571429</v>
      </c>
      <c r="AO41" s="320">
        <v>165.92159047619046</v>
      </c>
      <c r="AP41" s="320">
        <v>179.2654285714286</v>
      </c>
      <c r="AQ41" s="320">
        <v>153.12199047619049</v>
      </c>
      <c r="AR41" s="320">
        <v>175.07861904761904</v>
      </c>
      <c r="AS41" s="320">
        <v>134.23855238095237</v>
      </c>
      <c r="AT41" s="320">
        <v>119.94787619047619</v>
      </c>
      <c r="AU41" s="320">
        <v>160.05607619047623</v>
      </c>
      <c r="AV41" s="320">
        <v>167.87560952380954</v>
      </c>
      <c r="AW41" s="320">
        <v>150.18614285714287</v>
      </c>
      <c r="AX41" s="320">
        <v>198.19328571428571</v>
      </c>
      <c r="AY41" s="320">
        <v>188.99414285714286</v>
      </c>
      <c r="AZ41" s="320">
        <v>188.99414285714286</v>
      </c>
      <c r="BA41" s="320">
        <v>188.99414285714286</v>
      </c>
      <c r="BB41" s="320">
        <v>188.99414285714286</v>
      </c>
      <c r="BC41" s="320">
        <v>0</v>
      </c>
      <c r="BD41" s="320">
        <v>0</v>
      </c>
      <c r="BE41" s="320">
        <v>0</v>
      </c>
      <c r="BF41" s="321"/>
      <c r="BG41" s="1410"/>
    </row>
    <row r="42" spans="20:59" ht="15" customHeight="1">
      <c r="T42" s="981" t="s">
        <v>414</v>
      </c>
      <c r="U42" s="982"/>
      <c r="V42" s="983"/>
      <c r="X42" s="981" t="s">
        <v>981</v>
      </c>
      <c r="Y42" s="982"/>
      <c r="Z42" s="983"/>
      <c r="AA42" s="360">
        <f>SUM(AA43:AA49)</f>
        <v>-62778.283459013597</v>
      </c>
      <c r="AB42" s="360">
        <f t="shared" ref="AB42:AZ42" si="23">SUM(AB43:AB49)</f>
        <v>-70815.503140143453</v>
      </c>
      <c r="AC42" s="360">
        <f t="shared" si="23"/>
        <v>-73895.073389022422</v>
      </c>
      <c r="AD42" s="360">
        <f t="shared" si="23"/>
        <v>-76932.296065901959</v>
      </c>
      <c r="AE42" s="360">
        <f t="shared" si="23"/>
        <v>-76625.211608218757</v>
      </c>
      <c r="AF42" s="360">
        <f t="shared" si="23"/>
        <v>-77560.5714309943</v>
      </c>
      <c r="AG42" s="360">
        <f t="shared" si="23"/>
        <v>-82208.236139194967</v>
      </c>
      <c r="AH42" s="360">
        <f t="shared" si="23"/>
        <v>-84613.954677800284</v>
      </c>
      <c r="AI42" s="360">
        <f t="shared" si="23"/>
        <v>-86012.874946484662</v>
      </c>
      <c r="AJ42" s="360">
        <f t="shared" si="23"/>
        <v>-86328.799076826021</v>
      </c>
      <c r="AK42" s="360">
        <f t="shared" si="23"/>
        <v>-88185.37803751613</v>
      </c>
      <c r="AL42" s="360">
        <f t="shared" si="23"/>
        <v>-88720.849740464953</v>
      </c>
      <c r="AM42" s="360">
        <f t="shared" si="23"/>
        <v>-90188.986502204483</v>
      </c>
      <c r="AN42" s="360">
        <f t="shared" si="23"/>
        <v>-100374.02623707714</v>
      </c>
      <c r="AO42" s="360">
        <f t="shared" si="23"/>
        <v>-96806.077765606591</v>
      </c>
      <c r="AP42" s="360">
        <f t="shared" si="23"/>
        <v>-91608.129330810218</v>
      </c>
      <c r="AQ42" s="360">
        <f t="shared" si="23"/>
        <v>-86171.415591909928</v>
      </c>
      <c r="AR42" s="360">
        <f t="shared" si="23"/>
        <v>-81235.230777677221</v>
      </c>
      <c r="AS42" s="360">
        <f t="shared" si="23"/>
        <v>-70983.615599328332</v>
      </c>
      <c r="AT42" s="360">
        <f t="shared" si="23"/>
        <v>-67252.943863530745</v>
      </c>
      <c r="AU42" s="360">
        <f t="shared" si="23"/>
        <v>-70799.897299758581</v>
      </c>
      <c r="AV42" s="360">
        <f t="shared" si="23"/>
        <v>-70120.97619877469</v>
      </c>
      <c r="AW42" s="360">
        <f t="shared" si="23"/>
        <v>-73122.743433680283</v>
      </c>
      <c r="AX42" s="360">
        <f t="shared" si="23"/>
        <v>-66413.540119579353</v>
      </c>
      <c r="AY42" s="360">
        <f t="shared" si="23"/>
        <v>-64804.558226325411</v>
      </c>
      <c r="AZ42" s="360">
        <f t="shared" si="23"/>
        <v>-59831.232700264336</v>
      </c>
      <c r="BA42" s="360">
        <f>SUM(BA43:BA49)</f>
        <v>-54772.479824626927</v>
      </c>
      <c r="BB42" s="360">
        <f t="shared" ref="BB42:BD42" si="24">SUM(BB43:BB49)</f>
        <v>-57735.44756197634</v>
      </c>
      <c r="BC42" s="360">
        <f t="shared" si="24"/>
        <v>0</v>
      </c>
      <c r="BD42" s="360">
        <f t="shared" si="24"/>
        <v>0</v>
      </c>
      <c r="BE42" s="360">
        <f>SUM(BE43:BE49)</f>
        <v>0</v>
      </c>
      <c r="BF42" s="345"/>
      <c r="BG42" s="1411"/>
    </row>
    <row r="43" spans="20:59" ht="15" customHeight="1">
      <c r="T43" s="984"/>
      <c r="U43" s="1005" t="s">
        <v>415</v>
      </c>
      <c r="V43" s="1006"/>
      <c r="X43" s="984"/>
      <c r="Y43" s="1005" t="s">
        <v>982</v>
      </c>
      <c r="Z43" s="1006"/>
      <c r="AA43" s="361">
        <v>-79074.443513028833</v>
      </c>
      <c r="AB43" s="361">
        <v>-86229.147745486276</v>
      </c>
      <c r="AC43" s="361">
        <v>-86577.509470856807</v>
      </c>
      <c r="AD43" s="361">
        <v>-86923.354605193206</v>
      </c>
      <c r="AE43" s="361">
        <v>-87267.746203952876</v>
      </c>
      <c r="AF43" s="361">
        <v>-87612.49363683218</v>
      </c>
      <c r="AG43" s="361">
        <v>-91284.178091174676</v>
      </c>
      <c r="AH43" s="361">
        <v>-91124.239414817086</v>
      </c>
      <c r="AI43" s="361">
        <v>-90963.326249680147</v>
      </c>
      <c r="AJ43" s="361">
        <v>-90803.05569164308</v>
      </c>
      <c r="AK43" s="361">
        <v>-90642.493866436489</v>
      </c>
      <c r="AL43" s="361">
        <v>-90482.949380504098</v>
      </c>
      <c r="AM43" s="361">
        <v>-90322.35430618914</v>
      </c>
      <c r="AN43" s="361">
        <v>-99042.852921087047</v>
      </c>
      <c r="AO43" s="361">
        <v>-98528.070523061862</v>
      </c>
      <c r="AP43" s="361">
        <v>-92664.675775093317</v>
      </c>
      <c r="AQ43" s="361">
        <v>-86801.191058110926</v>
      </c>
      <c r="AR43" s="361">
        <v>-85543.491529079285</v>
      </c>
      <c r="AS43" s="361">
        <v>-80790.261545389818</v>
      </c>
      <c r="AT43" s="361">
        <v>-75893.352253427234</v>
      </c>
      <c r="AU43" s="361">
        <v>-76418.676417647293</v>
      </c>
      <c r="AV43" s="361">
        <v>-78134.546788856707</v>
      </c>
      <c r="AW43" s="361">
        <v>-77697.922079676864</v>
      </c>
      <c r="AX43" s="361">
        <v>-70005.677108506148</v>
      </c>
      <c r="AY43" s="361">
        <v>-68292.089186439582</v>
      </c>
      <c r="AZ43" s="361">
        <v>-63119.76234738552</v>
      </c>
      <c r="BA43" s="361">
        <v>-58572.063822078417</v>
      </c>
      <c r="BB43" s="361">
        <v>-60854.282739272479</v>
      </c>
      <c r="BC43" s="361">
        <v>0</v>
      </c>
      <c r="BD43" s="361">
        <v>0</v>
      </c>
      <c r="BE43" s="361">
        <v>0</v>
      </c>
      <c r="BF43" s="169"/>
      <c r="BG43" s="1412"/>
    </row>
    <row r="44" spans="20:59" ht="15" customHeight="1">
      <c r="T44" s="984"/>
      <c r="U44" s="1010" t="s">
        <v>416</v>
      </c>
      <c r="V44" s="997"/>
      <c r="X44" s="984"/>
      <c r="Y44" s="1010" t="s">
        <v>983</v>
      </c>
      <c r="Z44" s="997"/>
      <c r="AA44" s="362">
        <v>11718.180623723652</v>
      </c>
      <c r="AB44" s="362">
        <v>10598.851290981182</v>
      </c>
      <c r="AC44" s="362">
        <v>7169.616411795062</v>
      </c>
      <c r="AD44" s="362">
        <v>5469.7508791294349</v>
      </c>
      <c r="AE44" s="362">
        <v>6281.7862434361268</v>
      </c>
      <c r="AF44" s="362">
        <v>5485.3091264407512</v>
      </c>
      <c r="AG44" s="362">
        <v>3843.2772081823437</v>
      </c>
      <c r="AH44" s="362">
        <v>3188.4762326846744</v>
      </c>
      <c r="AI44" s="362">
        <v>3165.4599952776675</v>
      </c>
      <c r="AJ44" s="362">
        <v>2044.8936607939577</v>
      </c>
      <c r="AK44" s="1805">
        <v>71.91862556128946</v>
      </c>
      <c r="AL44" s="1805">
        <v>21.420325716275102</v>
      </c>
      <c r="AM44" s="362">
        <v>146.29863812077457</v>
      </c>
      <c r="AN44" s="362">
        <v>-645.86457864171962</v>
      </c>
      <c r="AO44" s="362">
        <v>2671.4344861573131</v>
      </c>
      <c r="AP44" s="362">
        <v>2302.2263423606191</v>
      </c>
      <c r="AQ44" s="362">
        <v>1454.2099213705835</v>
      </c>
      <c r="AR44" s="362">
        <v>5002.6837038217363</v>
      </c>
      <c r="AS44" s="362">
        <v>10474.780603791469</v>
      </c>
      <c r="AT44" s="362">
        <v>8002.7660253696249</v>
      </c>
      <c r="AU44" s="362">
        <v>5504.3341573526031</v>
      </c>
      <c r="AV44" s="362">
        <v>5917.7369204218103</v>
      </c>
      <c r="AW44" s="362">
        <v>4965.0775996025113</v>
      </c>
      <c r="AX44" s="362">
        <v>3680.8960317762821</v>
      </c>
      <c r="AY44" s="362">
        <v>4436.1444837820918</v>
      </c>
      <c r="AZ44" s="362">
        <v>4336.6426308118371</v>
      </c>
      <c r="BA44" s="362">
        <v>4811.454251445457</v>
      </c>
      <c r="BB44" s="362">
        <v>4521.7174363809218</v>
      </c>
      <c r="BC44" s="362">
        <v>0</v>
      </c>
      <c r="BD44" s="362">
        <v>0</v>
      </c>
      <c r="BE44" s="362">
        <v>0</v>
      </c>
      <c r="BF44" s="359"/>
      <c r="BG44" s="1413"/>
    </row>
    <row r="45" spans="20:59" ht="15" customHeight="1">
      <c r="T45" s="984"/>
      <c r="U45" s="1010" t="s">
        <v>417</v>
      </c>
      <c r="V45" s="997"/>
      <c r="X45" s="984"/>
      <c r="Y45" s="1010" t="s">
        <v>984</v>
      </c>
      <c r="Z45" s="997"/>
      <c r="AA45" s="362">
        <v>1052.933126243413</v>
      </c>
      <c r="AB45" s="362">
        <v>817.16877682735606</v>
      </c>
      <c r="AC45" s="1805">
        <v>90.596830625611631</v>
      </c>
      <c r="AD45" s="362">
        <v>-208.50158353876517</v>
      </c>
      <c r="AE45" s="1805">
        <v>98.115890065898384</v>
      </c>
      <c r="AF45" s="362">
        <v>684.37807601942495</v>
      </c>
      <c r="AG45" s="362">
        <v>333.50922467880486</v>
      </c>
      <c r="AH45" s="1805">
        <v>50.281446063432952</v>
      </c>
      <c r="AI45" s="1805">
        <v>22.714670454012122</v>
      </c>
      <c r="AJ45" s="362">
        <v>-400.80654863372081</v>
      </c>
      <c r="AK45" s="1805">
        <v>40.551310762880824</v>
      </c>
      <c r="AL45" s="362">
        <v>-257.54683718110772</v>
      </c>
      <c r="AM45" s="362">
        <v>-526.24916636748185</v>
      </c>
      <c r="AN45" s="362">
        <v>-1218.2506465439974</v>
      </c>
      <c r="AO45" s="362">
        <v>-940.11512443660433</v>
      </c>
      <c r="AP45" s="362">
        <v>-1025.9824713268256</v>
      </c>
      <c r="AQ45" s="362">
        <v>-422.8496806356091</v>
      </c>
      <c r="AR45" s="362">
        <v>-738.71499138455692</v>
      </c>
      <c r="AS45" s="362">
        <v>-1031.0175875154266</v>
      </c>
      <c r="AT45" s="362">
        <v>-134.47955154836018</v>
      </c>
      <c r="AU45" s="1805">
        <v>31.781629551915245</v>
      </c>
      <c r="AV45" s="362">
        <v>250.08106044687156</v>
      </c>
      <c r="AW45" s="1805">
        <v>-25.130329939124039</v>
      </c>
      <c r="AX45" s="1805">
        <v>-94.946808344026806</v>
      </c>
      <c r="AY45" s="1805">
        <v>86.773941228777929</v>
      </c>
      <c r="AZ45" s="1805">
        <v>-39.333914217463018</v>
      </c>
      <c r="BA45" s="1805">
        <v>-95.323915376263159</v>
      </c>
      <c r="BB45" s="362">
        <v>-156.54049157858827</v>
      </c>
      <c r="BC45" s="362">
        <v>0</v>
      </c>
      <c r="BD45" s="362">
        <v>0</v>
      </c>
      <c r="BE45" s="362">
        <v>0</v>
      </c>
      <c r="BF45" s="359"/>
      <c r="BG45" s="1413"/>
    </row>
    <row r="46" spans="20:59" ht="15" customHeight="1">
      <c r="T46" s="984"/>
      <c r="U46" s="1010" t="s">
        <v>418</v>
      </c>
      <c r="V46" s="997"/>
      <c r="X46" s="984"/>
      <c r="Y46" s="1010" t="s">
        <v>985</v>
      </c>
      <c r="Z46" s="997"/>
      <c r="AA46" s="1805">
        <v>90.390110646752447</v>
      </c>
      <c r="AB46" s="1805">
        <v>80.676908386909076</v>
      </c>
      <c r="AC46" s="362">
        <v>253.60829758825233</v>
      </c>
      <c r="AD46" s="362">
        <v>140.81991018174517</v>
      </c>
      <c r="AE46" s="362">
        <v>116.55877866878384</v>
      </c>
      <c r="AF46" s="362">
        <v>358.27177643735524</v>
      </c>
      <c r="AG46" s="362">
        <v>636.16803727964418</v>
      </c>
      <c r="AH46" s="362">
        <v>120.5742349326396</v>
      </c>
      <c r="AI46" s="362">
        <v>483.39055469350967</v>
      </c>
      <c r="AJ46" s="362">
        <v>455.44071848209694</v>
      </c>
      <c r="AK46" s="362">
        <v>425.51238312351899</v>
      </c>
      <c r="AL46" s="362">
        <v>386.43593164442251</v>
      </c>
      <c r="AM46" s="1805">
        <v>94.834144775156716</v>
      </c>
      <c r="AN46" s="1805">
        <v>62.717694132491147</v>
      </c>
      <c r="AO46" s="1805">
        <v>56.358174316106322</v>
      </c>
      <c r="AP46" s="1805">
        <v>39.538803229894562</v>
      </c>
      <c r="AQ46" s="1805">
        <v>39.616600893037329</v>
      </c>
      <c r="AR46" s="1805">
        <v>75.412070987606498</v>
      </c>
      <c r="AS46" s="1805">
        <v>85.728892740877583</v>
      </c>
      <c r="AT46" s="362">
        <v>113.03469663008214</v>
      </c>
      <c r="AU46" s="362">
        <v>106.74249894483893</v>
      </c>
      <c r="AV46" s="1805">
        <v>51.942509268750165</v>
      </c>
      <c r="AW46" s="1805">
        <v>60.00333611113021</v>
      </c>
      <c r="AX46" s="1805">
        <v>23.876975939779669</v>
      </c>
      <c r="AY46" s="1805">
        <v>23.971294167221902</v>
      </c>
      <c r="AZ46" s="1805">
        <v>47.969715087585428</v>
      </c>
      <c r="BA46" s="1805">
        <v>48.070941174388778</v>
      </c>
      <c r="BB46" s="1805">
        <v>46.833316293742868</v>
      </c>
      <c r="BC46" s="362">
        <v>0</v>
      </c>
      <c r="BD46" s="362">
        <v>0</v>
      </c>
      <c r="BE46" s="362">
        <v>0</v>
      </c>
      <c r="BF46" s="359"/>
      <c r="BG46" s="1413"/>
    </row>
    <row r="47" spans="20:59" ht="15" customHeight="1">
      <c r="T47" s="984"/>
      <c r="U47" s="1010" t="s">
        <v>419</v>
      </c>
      <c r="V47" s="997"/>
      <c r="X47" s="984"/>
      <c r="Y47" s="1010" t="s">
        <v>986</v>
      </c>
      <c r="Z47" s="997"/>
      <c r="AA47" s="362">
        <v>2644.932845882031</v>
      </c>
      <c r="AB47" s="362">
        <v>3266.7629997214344</v>
      </c>
      <c r="AC47" s="362">
        <v>3671.4234959474106</v>
      </c>
      <c r="AD47" s="362">
        <v>2147.5454285591049</v>
      </c>
      <c r="AE47" s="362">
        <v>1268.4420385691437</v>
      </c>
      <c r="AF47" s="362">
        <v>1092.9870813010029</v>
      </c>
      <c r="AG47" s="362">
        <v>423.99001835977356</v>
      </c>
      <c r="AH47" s="362">
        <v>187.13065336107275</v>
      </c>
      <c r="AI47" s="1805">
        <v>60.511870971899725</v>
      </c>
      <c r="AJ47" s="362">
        <v>-272.44525674878855</v>
      </c>
      <c r="AK47" s="362">
        <v>-594.79488840252861</v>
      </c>
      <c r="AL47" s="362">
        <v>-799.16102895888025</v>
      </c>
      <c r="AM47" s="362">
        <v>-1426.3621155520934</v>
      </c>
      <c r="AN47" s="362">
        <v>-1518.0703021084396</v>
      </c>
      <c r="AO47" s="362">
        <v>-1526.8831024081865</v>
      </c>
      <c r="AP47" s="362">
        <v>-1033.5343847069953</v>
      </c>
      <c r="AQ47" s="362">
        <v>-1020.9704525791266</v>
      </c>
      <c r="AR47" s="1805">
        <v>85.231209760016782</v>
      </c>
      <c r="AS47" s="362">
        <v>407.76957068615184</v>
      </c>
      <c r="AT47" s="362">
        <v>-211.41729235300386</v>
      </c>
      <c r="AU47" s="362">
        <v>-300.32120955733831</v>
      </c>
      <c r="AV47" s="362">
        <v>-901.29410610310833</v>
      </c>
      <c r="AW47" s="362">
        <v>-661.4508911964208</v>
      </c>
      <c r="AX47" s="362">
        <v>-498.42027151867705</v>
      </c>
      <c r="AY47" s="362">
        <v>-344.30823416902831</v>
      </c>
      <c r="AZ47" s="1805">
        <v>-75.698616952560087</v>
      </c>
      <c r="BA47" s="1805">
        <v>14.094576561589747</v>
      </c>
      <c r="BB47" s="362">
        <v>-111.15304698782506</v>
      </c>
      <c r="BC47" s="362">
        <v>0</v>
      </c>
      <c r="BD47" s="362">
        <v>0</v>
      </c>
      <c r="BE47" s="362">
        <v>0</v>
      </c>
      <c r="BF47" s="359"/>
      <c r="BG47" s="1413"/>
    </row>
    <row r="48" spans="20:59" ht="15" customHeight="1">
      <c r="T48" s="984"/>
      <c r="U48" s="1010" t="s">
        <v>420</v>
      </c>
      <c r="V48" s="997"/>
      <c r="X48" s="984"/>
      <c r="Y48" s="1010" t="s">
        <v>987</v>
      </c>
      <c r="Z48" s="997"/>
      <c r="AA48" s="362">
        <v>1155.1486456261136</v>
      </c>
      <c r="AB48" s="362">
        <v>1288.7558397395298</v>
      </c>
      <c r="AC48" s="362">
        <v>1030.1888139070886</v>
      </c>
      <c r="AD48" s="362">
        <v>1261.7822433558663</v>
      </c>
      <c r="AE48" s="362">
        <v>1136.8292802614903</v>
      </c>
      <c r="AF48" s="362">
        <v>950.10502410878769</v>
      </c>
      <c r="AG48" s="362">
        <v>868.41948217570143</v>
      </c>
      <c r="AH48" s="362">
        <v>1161.4743279757934</v>
      </c>
      <c r="AI48" s="362">
        <v>860.44744155054445</v>
      </c>
      <c r="AJ48" s="362">
        <v>933.71459561022323</v>
      </c>
      <c r="AK48" s="362">
        <v>683.59759894137039</v>
      </c>
      <c r="AL48" s="362">
        <v>726.82452519883884</v>
      </c>
      <c r="AM48" s="362">
        <v>692.19542774536717</v>
      </c>
      <c r="AN48" s="362">
        <v>566.90617133010414</v>
      </c>
      <c r="AO48" s="362">
        <v>575.91488184647926</v>
      </c>
      <c r="AP48" s="362">
        <v>155.85571502844016</v>
      </c>
      <c r="AQ48" s="362">
        <v>150.21382676443852</v>
      </c>
      <c r="AR48" s="362">
        <v>285.92361693932259</v>
      </c>
      <c r="AS48" s="362">
        <v>313.61124473619265</v>
      </c>
      <c r="AT48" s="362">
        <v>226.9423562006028</v>
      </c>
      <c r="AU48" s="362">
        <v>212.02185308955313</v>
      </c>
      <c r="AV48" s="362">
        <v>174.50976304265518</v>
      </c>
      <c r="AW48" s="362">
        <v>177.17741823680277</v>
      </c>
      <c r="AX48" s="362">
        <v>159.80466324028851</v>
      </c>
      <c r="AY48" s="362">
        <v>158.93905342289486</v>
      </c>
      <c r="AZ48" s="362">
        <v>182.42581571802009</v>
      </c>
      <c r="BA48" s="362">
        <v>180.76019203699687</v>
      </c>
      <c r="BB48" s="362">
        <v>188.01448725112263</v>
      </c>
      <c r="BC48" s="362">
        <v>0</v>
      </c>
      <c r="BD48" s="362">
        <v>0</v>
      </c>
      <c r="BE48" s="362">
        <v>0</v>
      </c>
      <c r="BF48" s="359"/>
      <c r="BG48" s="1413"/>
    </row>
    <row r="49" spans="1:59" ht="15" customHeight="1" thickBot="1">
      <c r="T49" s="1002"/>
      <c r="U49" s="1011" t="s">
        <v>421</v>
      </c>
      <c r="V49" s="1012"/>
      <c r="X49" s="1002"/>
      <c r="Y49" s="1011" t="s">
        <v>988</v>
      </c>
      <c r="Z49" s="1012"/>
      <c r="AA49" s="363">
        <v>-365.42529810671545</v>
      </c>
      <c r="AB49" s="363">
        <v>-638.57121031360441</v>
      </c>
      <c r="AC49" s="363">
        <v>467.00223197095517</v>
      </c>
      <c r="AD49" s="363">
        <v>1179.6616616038543</v>
      </c>
      <c r="AE49" s="363">
        <v>1740.8023647326813</v>
      </c>
      <c r="AF49" s="363">
        <v>1480.8711215305566</v>
      </c>
      <c r="AG49" s="363">
        <v>2970.5779813034383</v>
      </c>
      <c r="AH49" s="363">
        <v>1802.3478419991752</v>
      </c>
      <c r="AI49" s="363">
        <v>357.92677024786184</v>
      </c>
      <c r="AJ49" s="363">
        <v>1713.4594453132918</v>
      </c>
      <c r="AK49" s="363">
        <v>1830.330798933815</v>
      </c>
      <c r="AL49" s="363">
        <v>1684.126723619614</v>
      </c>
      <c r="AM49" s="363">
        <v>1152.6508752629409</v>
      </c>
      <c r="AN49" s="363">
        <v>1421.38834584146</v>
      </c>
      <c r="AO49" s="363">
        <v>885.28344198016475</v>
      </c>
      <c r="AP49" s="363">
        <v>618.44243969795582</v>
      </c>
      <c r="AQ49" s="363">
        <v>429.55525038769235</v>
      </c>
      <c r="AR49" s="363">
        <v>-402.27485872206768</v>
      </c>
      <c r="AS49" s="363">
        <v>-444.22677837779941</v>
      </c>
      <c r="AT49" s="363">
        <v>643.56215559754344</v>
      </c>
      <c r="AU49" s="1806">
        <v>64.220188507151079</v>
      </c>
      <c r="AV49" s="363">
        <v>2520.5944430050281</v>
      </c>
      <c r="AW49" s="1806">
        <v>59.501513181695245</v>
      </c>
      <c r="AX49" s="363">
        <v>320.92639783315218</v>
      </c>
      <c r="AY49" s="363">
        <v>-873.9895783177767</v>
      </c>
      <c r="AZ49" s="363">
        <v>-1163.4759833262392</v>
      </c>
      <c r="BA49" s="363">
        <v>-1159.472048390689</v>
      </c>
      <c r="BB49" s="363">
        <v>-1370.0365240632318</v>
      </c>
      <c r="BC49" s="363">
        <v>0</v>
      </c>
      <c r="BD49" s="363">
        <v>0</v>
      </c>
      <c r="BE49" s="363">
        <v>0</v>
      </c>
      <c r="BF49" s="358"/>
      <c r="BG49" s="1414"/>
    </row>
    <row r="50" spans="1:59" ht="15" customHeight="1">
      <c r="T50" s="1013" t="s">
        <v>1274</v>
      </c>
      <c r="U50" s="1014"/>
      <c r="V50" s="1015"/>
      <c r="X50" s="1013" t="s">
        <v>736</v>
      </c>
      <c r="Y50" s="1014"/>
      <c r="Z50" s="1015"/>
      <c r="AA50" s="346">
        <f>SUM(AA51:AA52)</f>
        <v>13132.318459054428</v>
      </c>
      <c r="AB50" s="346">
        <f t="shared" ref="AB50:AZ50" si="25">SUM(AB51:AB52)</f>
        <v>13148.626656180524</v>
      </c>
      <c r="AC50" s="346">
        <f t="shared" si="25"/>
        <v>14195.909504359486</v>
      </c>
      <c r="AD50" s="346">
        <f t="shared" si="25"/>
        <v>13948.590538505649</v>
      </c>
      <c r="AE50" s="346">
        <f t="shared" si="25"/>
        <v>16461.92435280162</v>
      </c>
      <c r="AF50" s="346">
        <f t="shared" si="25"/>
        <v>16713.984198202612</v>
      </c>
      <c r="AG50" s="346">
        <f t="shared" si="25"/>
        <v>17130.318297319038</v>
      </c>
      <c r="AH50" s="346">
        <f t="shared" si="25"/>
        <v>17713.895988884582</v>
      </c>
      <c r="AI50" s="346">
        <f t="shared" si="25"/>
        <v>17699.185274977772</v>
      </c>
      <c r="AJ50" s="346">
        <f t="shared" si="25"/>
        <v>17495.750242950129</v>
      </c>
      <c r="AK50" s="346">
        <f t="shared" si="25"/>
        <v>17643.554017073904</v>
      </c>
      <c r="AL50" s="346">
        <f t="shared" si="25"/>
        <v>16390.635849135906</v>
      </c>
      <c r="AM50" s="346">
        <f t="shared" si="25"/>
        <v>15770.528746900267</v>
      </c>
      <c r="AN50" s="346">
        <f t="shared" si="25"/>
        <v>15708.072380614476</v>
      </c>
      <c r="AO50" s="346">
        <f t="shared" si="25"/>
        <v>15154.666379903154</v>
      </c>
      <c r="AP50" s="346">
        <f t="shared" si="25"/>
        <v>14600.084453725516</v>
      </c>
      <c r="AQ50" s="346">
        <f t="shared" si="25"/>
        <v>13761.735497482154</v>
      </c>
      <c r="AR50" s="346">
        <f t="shared" si="25"/>
        <v>13979.749046971552</v>
      </c>
      <c r="AS50" s="346">
        <f t="shared" si="25"/>
        <v>15048.32563698583</v>
      </c>
      <c r="AT50" s="346">
        <f t="shared" si="25"/>
        <v>12571.880903268757</v>
      </c>
      <c r="AU50" s="346">
        <f t="shared" si="25"/>
        <v>12825.17062928138</v>
      </c>
      <c r="AV50" s="346">
        <f t="shared" si="25"/>
        <v>12069.10405804227</v>
      </c>
      <c r="AW50" s="346">
        <f t="shared" si="25"/>
        <v>12704.241500186869</v>
      </c>
      <c r="AX50" s="346">
        <f t="shared" si="25"/>
        <v>12673.091294895376</v>
      </c>
      <c r="AY50" s="346">
        <f t="shared" si="25"/>
        <v>12174.565379740734</v>
      </c>
      <c r="AZ50" s="346">
        <f t="shared" si="25"/>
        <v>12131.039584928179</v>
      </c>
      <c r="BA50" s="346">
        <f>SUM(BA51:BA52)</f>
        <v>11560.16505228996</v>
      </c>
      <c r="BB50" s="346">
        <f t="shared" ref="BB50:BD50" si="26">SUM(BB51:BB52)</f>
        <v>11444.120777990956</v>
      </c>
      <c r="BC50" s="346">
        <f t="shared" si="26"/>
        <v>0</v>
      </c>
      <c r="BD50" s="346">
        <f t="shared" si="26"/>
        <v>0</v>
      </c>
      <c r="BE50" s="346">
        <f>SUM(BE51:BE52)</f>
        <v>0</v>
      </c>
      <c r="BF50" s="319" t="s">
        <v>28</v>
      </c>
      <c r="BG50" s="1415" t="s">
        <v>1002</v>
      </c>
    </row>
    <row r="51" spans="1:59" ht="29.25" customHeight="1">
      <c r="T51" s="1001"/>
      <c r="U51" s="1005" t="s">
        <v>1373</v>
      </c>
      <c r="V51" s="1006"/>
      <c r="X51" s="1001"/>
      <c r="Y51" s="1971" t="s">
        <v>1411</v>
      </c>
      <c r="Z51" s="1972"/>
      <c r="AA51" s="169">
        <v>12429.488189061511</v>
      </c>
      <c r="AB51" s="169">
        <v>12462.180455938222</v>
      </c>
      <c r="AC51" s="169">
        <v>13497.011858646318</v>
      </c>
      <c r="AD51" s="169">
        <v>13267.845062175809</v>
      </c>
      <c r="AE51" s="169">
        <v>15760.010858869751</v>
      </c>
      <c r="AF51" s="169">
        <v>16046.155463469968</v>
      </c>
      <c r="AG51" s="169">
        <v>16489.850447921912</v>
      </c>
      <c r="AH51" s="169">
        <v>17058.66541720591</v>
      </c>
      <c r="AI51" s="169">
        <v>17090.066551302534</v>
      </c>
      <c r="AJ51" s="169">
        <v>16843.175215899068</v>
      </c>
      <c r="AK51" s="169">
        <v>16987.63958441481</v>
      </c>
      <c r="AL51" s="169">
        <v>15760.106038112603</v>
      </c>
      <c r="AM51" s="169">
        <v>15193.482314590781</v>
      </c>
      <c r="AN51" s="169">
        <v>15191.545563292608</v>
      </c>
      <c r="AO51" s="169">
        <v>14647.967111487405</v>
      </c>
      <c r="AP51" s="169">
        <v>14093.270071535695</v>
      </c>
      <c r="AQ51" s="169">
        <v>13239.375625993522</v>
      </c>
      <c r="AR51" s="169">
        <v>13418.550684543525</v>
      </c>
      <c r="AS51" s="169">
        <v>14517.913961562603</v>
      </c>
      <c r="AT51" s="169">
        <v>12058.193014853854</v>
      </c>
      <c r="AU51" s="169">
        <v>12298.256538364743</v>
      </c>
      <c r="AV51" s="169">
        <v>11544.978703440558</v>
      </c>
      <c r="AW51" s="169">
        <v>12176.138290018025</v>
      </c>
      <c r="AX51" s="169">
        <v>12068.400962499445</v>
      </c>
      <c r="AY51" s="169">
        <v>11557.537132593243</v>
      </c>
      <c r="AZ51" s="169">
        <v>11506.108200524694</v>
      </c>
      <c r="BA51" s="169">
        <v>10941.333541772363</v>
      </c>
      <c r="BB51" s="169">
        <v>10807.646245669928</v>
      </c>
      <c r="BC51" s="169">
        <v>0</v>
      </c>
      <c r="BD51" s="169">
        <v>0</v>
      </c>
      <c r="BE51" s="169">
        <v>0</v>
      </c>
      <c r="BF51" s="170"/>
      <c r="BG51" s="1409"/>
    </row>
    <row r="52" spans="1:59" ht="15" customHeight="1">
      <c r="T52" s="1001"/>
      <c r="U52" s="1016" t="s">
        <v>1414</v>
      </c>
      <c r="V52" s="1017"/>
      <c r="X52" s="1001"/>
      <c r="Y52" s="1016" t="s">
        <v>1415</v>
      </c>
      <c r="Z52" s="1017"/>
      <c r="AA52" s="413">
        <v>702.83026999291678</v>
      </c>
      <c r="AB52" s="413">
        <v>686.44620024230187</v>
      </c>
      <c r="AC52" s="413">
        <v>698.89764571316766</v>
      </c>
      <c r="AD52" s="413">
        <v>680.74547632983922</v>
      </c>
      <c r="AE52" s="413">
        <v>701.91349393186852</v>
      </c>
      <c r="AF52" s="413">
        <v>667.82873473264453</v>
      </c>
      <c r="AG52" s="413">
        <v>640.46784939712438</v>
      </c>
      <c r="AH52" s="413">
        <v>655.23057167867137</v>
      </c>
      <c r="AI52" s="413">
        <v>609.1187236752379</v>
      </c>
      <c r="AJ52" s="413">
        <v>652.57502705106276</v>
      </c>
      <c r="AK52" s="413">
        <v>655.91443265909516</v>
      </c>
      <c r="AL52" s="413">
        <v>630.52981102330273</v>
      </c>
      <c r="AM52" s="413">
        <v>577.04643230948568</v>
      </c>
      <c r="AN52" s="413">
        <v>516.5268173218675</v>
      </c>
      <c r="AO52" s="413">
        <v>506.69926841574829</v>
      </c>
      <c r="AP52" s="413">
        <v>506.81438218982044</v>
      </c>
      <c r="AQ52" s="413">
        <v>522.35987148863205</v>
      </c>
      <c r="AR52" s="413">
        <v>561.19836242802796</v>
      </c>
      <c r="AS52" s="413">
        <v>530.41167542322773</v>
      </c>
      <c r="AT52" s="413">
        <v>513.68788841490209</v>
      </c>
      <c r="AU52" s="413">
        <v>526.91409091663695</v>
      </c>
      <c r="AV52" s="413">
        <v>524.12535460171284</v>
      </c>
      <c r="AW52" s="413">
        <v>528.10321016884393</v>
      </c>
      <c r="AX52" s="413">
        <v>604.69033239592966</v>
      </c>
      <c r="AY52" s="413">
        <v>617.02824714749113</v>
      </c>
      <c r="AZ52" s="413">
        <v>624.93138440348548</v>
      </c>
      <c r="BA52" s="413">
        <v>618.83151051759683</v>
      </c>
      <c r="BB52" s="413">
        <v>636.47453232102862</v>
      </c>
      <c r="BC52" s="413">
        <v>0</v>
      </c>
      <c r="BD52" s="413">
        <v>0</v>
      </c>
      <c r="BE52" s="413">
        <v>0</v>
      </c>
      <c r="BF52" s="414"/>
      <c r="BG52" s="1407"/>
    </row>
    <row r="53" spans="1:59" ht="15" customHeight="1" thickBot="1">
      <c r="T53" s="1018" t="s">
        <v>422</v>
      </c>
      <c r="U53" s="1019"/>
      <c r="V53" s="1020"/>
      <c r="X53" s="1018" t="s">
        <v>1040</v>
      </c>
      <c r="Y53" s="1019"/>
      <c r="Z53" s="1020"/>
      <c r="AA53" s="422">
        <v>5473.7372188018335</v>
      </c>
      <c r="AB53" s="422">
        <v>5278.764540876703</v>
      </c>
      <c r="AC53" s="422">
        <v>5043.0410884253579</v>
      </c>
      <c r="AD53" s="422">
        <v>4811.1596331058263</v>
      </c>
      <c r="AE53" s="422">
        <v>4778.0007216496087</v>
      </c>
      <c r="AF53" s="422">
        <v>4682.4394338704815</v>
      </c>
      <c r="AG53" s="422">
        <v>4702.8215208908878</v>
      </c>
      <c r="AH53" s="422">
        <v>4540.2999985086553</v>
      </c>
      <c r="AI53" s="422">
        <v>4155.5401670561296</v>
      </c>
      <c r="AJ53" s="422">
        <v>4145.5649032686397</v>
      </c>
      <c r="AK53" s="422">
        <v>4220.3560876262081</v>
      </c>
      <c r="AL53" s="422">
        <v>3776.0555673718727</v>
      </c>
      <c r="AM53" s="422">
        <v>3524.3236946818388</v>
      </c>
      <c r="AN53" s="422">
        <v>3377.8276133644827</v>
      </c>
      <c r="AO53" s="422">
        <v>3290.2714426322832</v>
      </c>
      <c r="AP53" s="422">
        <v>3187.6490071614394</v>
      </c>
      <c r="AQ53" s="422">
        <v>3121.4383958194239</v>
      </c>
      <c r="AR53" s="422">
        <v>2973.5289074596103</v>
      </c>
      <c r="AS53" s="422">
        <v>2691.3314730106194</v>
      </c>
      <c r="AT53" s="422">
        <v>2472.2658722058359</v>
      </c>
      <c r="AU53" s="422">
        <v>2405.6358551587045</v>
      </c>
      <c r="AV53" s="422">
        <v>2316.096499303354</v>
      </c>
      <c r="AW53" s="422">
        <v>2237.5093148147362</v>
      </c>
      <c r="AX53" s="422">
        <v>2240.6928380872241</v>
      </c>
      <c r="AY53" s="422">
        <v>2166.2341096417967</v>
      </c>
      <c r="AZ53" s="422">
        <v>2151.1479568246896</v>
      </c>
      <c r="BA53" s="422">
        <v>2102.5894324896508</v>
      </c>
      <c r="BB53" s="422">
        <v>2117.8482823049858</v>
      </c>
      <c r="BC53" s="422">
        <v>0</v>
      </c>
      <c r="BD53" s="422">
        <v>0</v>
      </c>
      <c r="BE53" s="422">
        <v>0</v>
      </c>
      <c r="BF53" s="415"/>
      <c r="BG53" s="1416"/>
    </row>
    <row r="54" spans="1:59" ht="15" customHeight="1" thickTop="1">
      <c r="T54" s="1021" t="s">
        <v>423</v>
      </c>
      <c r="U54" s="1022"/>
      <c r="V54" s="1023"/>
      <c r="X54" s="1021" t="s">
        <v>1041</v>
      </c>
      <c r="Y54" s="1417"/>
      <c r="Z54" s="1023"/>
      <c r="AA54" s="416">
        <f>SUM(AA5,AA26,AA27,AA39,AA50)</f>
        <v>1158514.9078151353</v>
      </c>
      <c r="AB54" s="416">
        <f t="shared" ref="AB54:AZ54" si="27">SUM(AB5,AB26,AB27,AB39,AB50)</f>
        <v>1170047.5029788844</v>
      </c>
      <c r="AC54" s="416">
        <f t="shared" si="27"/>
        <v>1179751.4517616152</v>
      </c>
      <c r="AD54" s="416">
        <f t="shared" si="27"/>
        <v>1172720.9381976286</v>
      </c>
      <c r="AE54" s="416">
        <f t="shared" si="27"/>
        <v>1227635.6779117123</v>
      </c>
      <c r="AF54" s="416">
        <f t="shared" si="27"/>
        <v>1239998.1566332357</v>
      </c>
      <c r="AG54" s="416">
        <f t="shared" si="27"/>
        <v>1252070.9195656893</v>
      </c>
      <c r="AH54" s="416">
        <f t="shared" si="27"/>
        <v>1245319.7905796785</v>
      </c>
      <c r="AI54" s="416">
        <f t="shared" si="27"/>
        <v>1205590.4721972647</v>
      </c>
      <c r="AJ54" s="416">
        <f t="shared" si="27"/>
        <v>1242191.8395701179</v>
      </c>
      <c r="AK54" s="416">
        <f t="shared" si="27"/>
        <v>1264977.8874427697</v>
      </c>
      <c r="AL54" s="416">
        <f t="shared" si="27"/>
        <v>1250344.4194316159</v>
      </c>
      <c r="AM54" s="416">
        <f t="shared" si="27"/>
        <v>1279555.4913752768</v>
      </c>
      <c r="AN54" s="416">
        <f t="shared" si="27"/>
        <v>1287781.816928332</v>
      </c>
      <c r="AO54" s="416">
        <f t="shared" si="27"/>
        <v>1283043.5725119885</v>
      </c>
      <c r="AP54" s="416">
        <f t="shared" si="27"/>
        <v>1290309.6495134386</v>
      </c>
      <c r="AQ54" s="416">
        <f t="shared" si="27"/>
        <v>1267157.7749780212</v>
      </c>
      <c r="AR54" s="416">
        <f t="shared" si="27"/>
        <v>1302894.3444255544</v>
      </c>
      <c r="AS54" s="416">
        <f t="shared" si="27"/>
        <v>1232231.9179816984</v>
      </c>
      <c r="AT54" s="416">
        <f t="shared" si="27"/>
        <v>1162961.2840942834</v>
      </c>
      <c r="AU54" s="416">
        <f t="shared" si="27"/>
        <v>1214423.8153842881</v>
      </c>
      <c r="AV54" s="416">
        <f t="shared" si="27"/>
        <v>1264518.1755117504</v>
      </c>
      <c r="AW54" s="416">
        <f t="shared" si="27"/>
        <v>1305885.6424814793</v>
      </c>
      <c r="AX54" s="416">
        <f t="shared" si="27"/>
        <v>1315077.0734591347</v>
      </c>
      <c r="AY54" s="416">
        <f t="shared" si="27"/>
        <v>1264880.4168952573</v>
      </c>
      <c r="AZ54" s="416">
        <f t="shared" si="27"/>
        <v>1224538.5102109283</v>
      </c>
      <c r="BA54" s="416">
        <f>SUM(BA5,BA26,BA27,BA39,BA50)</f>
        <v>1206165.6784973659</v>
      </c>
      <c r="BB54" s="416">
        <f t="shared" ref="BB54:BD54" si="28">SUM(BB5,BB26,BB27,BB39,BB50)</f>
        <v>1188122.473486949</v>
      </c>
      <c r="BC54" s="416">
        <f t="shared" si="28"/>
        <v>0</v>
      </c>
      <c r="BD54" s="416">
        <f t="shared" si="28"/>
        <v>0</v>
      </c>
      <c r="BE54" s="416">
        <f>SUM(BE5,BE26,BE27,BE39,BE50)</f>
        <v>0</v>
      </c>
      <c r="BF54" s="417"/>
      <c r="BG54" s="1418"/>
    </row>
    <row r="55" spans="1:59" ht="15" customHeight="1">
      <c r="T55" s="1024" t="s">
        <v>424</v>
      </c>
      <c r="U55" s="1025"/>
      <c r="V55" s="1026"/>
      <c r="X55" s="1024" t="s">
        <v>1042</v>
      </c>
      <c r="Y55" s="1419"/>
      <c r="Z55" s="1026"/>
      <c r="AA55" s="418">
        <f>SUM(AA5,AA26,AA27,AA39,AA42,AA50)</f>
        <v>1095736.6243561218</v>
      </c>
      <c r="AB55" s="418">
        <f t="shared" ref="AB55:AZ55" si="29">SUM(AB5,AB26,AB27,AB39,AB42,AB50)</f>
        <v>1099231.999838741</v>
      </c>
      <c r="AC55" s="418">
        <f t="shared" si="29"/>
        <v>1105856.3783725929</v>
      </c>
      <c r="AD55" s="418">
        <f t="shared" si="29"/>
        <v>1095788.6421317267</v>
      </c>
      <c r="AE55" s="418">
        <f t="shared" si="29"/>
        <v>1151010.4663034936</v>
      </c>
      <c r="AF55" s="418">
        <f t="shared" si="29"/>
        <v>1162437.5852022415</v>
      </c>
      <c r="AG55" s="418">
        <f t="shared" si="29"/>
        <v>1169862.6834264942</v>
      </c>
      <c r="AH55" s="418">
        <f t="shared" si="29"/>
        <v>1160705.8359018783</v>
      </c>
      <c r="AI55" s="418">
        <f t="shared" si="29"/>
        <v>1119577.5972507801</v>
      </c>
      <c r="AJ55" s="418">
        <f t="shared" si="29"/>
        <v>1155863.0404932918</v>
      </c>
      <c r="AK55" s="418">
        <f t="shared" si="29"/>
        <v>1176792.5094052537</v>
      </c>
      <c r="AL55" s="418">
        <f t="shared" si="29"/>
        <v>1161623.5696911509</v>
      </c>
      <c r="AM55" s="418">
        <f t="shared" si="29"/>
        <v>1189366.5048730723</v>
      </c>
      <c r="AN55" s="418">
        <f t="shared" si="29"/>
        <v>1187407.7906912549</v>
      </c>
      <c r="AO55" s="418">
        <f t="shared" si="29"/>
        <v>1186237.4947463819</v>
      </c>
      <c r="AP55" s="418">
        <f t="shared" si="29"/>
        <v>1198701.5201826284</v>
      </c>
      <c r="AQ55" s="418">
        <f t="shared" si="29"/>
        <v>1180986.3593861111</v>
      </c>
      <c r="AR55" s="418">
        <f t="shared" si="29"/>
        <v>1221659.1136478772</v>
      </c>
      <c r="AS55" s="418">
        <f t="shared" si="29"/>
        <v>1161248.30238237</v>
      </c>
      <c r="AT55" s="418">
        <f t="shared" si="29"/>
        <v>1095708.3402307527</v>
      </c>
      <c r="AU55" s="418">
        <f t="shared" si="29"/>
        <v>1143623.9180845295</v>
      </c>
      <c r="AV55" s="418">
        <f t="shared" si="29"/>
        <v>1194397.1993129756</v>
      </c>
      <c r="AW55" s="418">
        <f t="shared" si="29"/>
        <v>1232762.8990477989</v>
      </c>
      <c r="AX55" s="418">
        <f t="shared" si="29"/>
        <v>1248663.5333395554</v>
      </c>
      <c r="AY55" s="418">
        <f t="shared" si="29"/>
        <v>1200075.858668932</v>
      </c>
      <c r="AZ55" s="418">
        <f t="shared" si="29"/>
        <v>1164707.277510664</v>
      </c>
      <c r="BA55" s="418">
        <f>SUM(BA5,BA26,BA27,BA39,BA42,BA50)</f>
        <v>1151393.1986727391</v>
      </c>
      <c r="BB55" s="418">
        <f t="shared" ref="BB55:BD55" si="30">SUM(BB5,BB26,BB27,BB39,BB42,BB50)</f>
        <v>1130387.0259249727</v>
      </c>
      <c r="BC55" s="418">
        <f t="shared" si="30"/>
        <v>0</v>
      </c>
      <c r="BD55" s="418">
        <f t="shared" si="30"/>
        <v>0</v>
      </c>
      <c r="BE55" s="418">
        <f>SUM(BE5,BE26,BE27,BE39,BE42,BE50)</f>
        <v>0</v>
      </c>
      <c r="BF55" s="419"/>
      <c r="BG55" s="1420"/>
    </row>
    <row r="56" spans="1:59" ht="15" customHeight="1">
      <c r="T56" s="1024" t="s">
        <v>425</v>
      </c>
      <c r="U56" s="1025"/>
      <c r="V56" s="1026"/>
      <c r="X56" s="1024" t="s">
        <v>1043</v>
      </c>
      <c r="Y56" s="1419"/>
      <c r="Z56" s="1026"/>
      <c r="AA56" s="418">
        <f>SUM(AA5,AA26,AA27,AA39,AA50,AA53)</f>
        <v>1163988.6450339372</v>
      </c>
      <c r="AB56" s="418">
        <f t="shared" ref="AB56:AZ56" si="31">SUM(AB5,AB26,AB27,AB39,AB50,AB53)</f>
        <v>1175326.2675197611</v>
      </c>
      <c r="AC56" s="418">
        <f t="shared" si="31"/>
        <v>1184794.4928500406</v>
      </c>
      <c r="AD56" s="418">
        <f t="shared" si="31"/>
        <v>1177532.0978307344</v>
      </c>
      <c r="AE56" s="418">
        <f t="shared" si="31"/>
        <v>1232413.6786333618</v>
      </c>
      <c r="AF56" s="418">
        <f t="shared" si="31"/>
        <v>1244680.5960671061</v>
      </c>
      <c r="AG56" s="418">
        <f t="shared" si="31"/>
        <v>1256773.7410865801</v>
      </c>
      <c r="AH56" s="418">
        <f t="shared" si="31"/>
        <v>1249860.0905781873</v>
      </c>
      <c r="AI56" s="418">
        <f t="shared" si="31"/>
        <v>1209746.0123643207</v>
      </c>
      <c r="AJ56" s="418">
        <f t="shared" si="31"/>
        <v>1246337.4044733865</v>
      </c>
      <c r="AK56" s="418">
        <f t="shared" si="31"/>
        <v>1269198.2435303959</v>
      </c>
      <c r="AL56" s="418">
        <f t="shared" si="31"/>
        <v>1254120.4749989877</v>
      </c>
      <c r="AM56" s="418">
        <f t="shared" si="31"/>
        <v>1283079.8150699586</v>
      </c>
      <c r="AN56" s="418">
        <f t="shared" si="31"/>
        <v>1291159.6445416964</v>
      </c>
      <c r="AO56" s="418">
        <f t="shared" si="31"/>
        <v>1286333.8439546207</v>
      </c>
      <c r="AP56" s="418">
        <f t="shared" si="31"/>
        <v>1293497.2985206</v>
      </c>
      <c r="AQ56" s="418">
        <f t="shared" si="31"/>
        <v>1270279.2133738406</v>
      </c>
      <c r="AR56" s="418">
        <f t="shared" si="31"/>
        <v>1305867.8733330141</v>
      </c>
      <c r="AS56" s="418">
        <f t="shared" si="31"/>
        <v>1234923.249454709</v>
      </c>
      <c r="AT56" s="418">
        <f t="shared" si="31"/>
        <v>1165433.5499664892</v>
      </c>
      <c r="AU56" s="418">
        <f t="shared" si="31"/>
        <v>1216829.4512394469</v>
      </c>
      <c r="AV56" s="418">
        <f t="shared" si="31"/>
        <v>1266834.2720110537</v>
      </c>
      <c r="AW56" s="418">
        <f t="shared" si="31"/>
        <v>1308123.1517962941</v>
      </c>
      <c r="AX56" s="418">
        <f t="shared" si="31"/>
        <v>1317317.7662972219</v>
      </c>
      <c r="AY56" s="418">
        <f t="shared" si="31"/>
        <v>1267046.6510048991</v>
      </c>
      <c r="AZ56" s="418">
        <f t="shared" si="31"/>
        <v>1226689.6581677529</v>
      </c>
      <c r="BA56" s="418">
        <f>SUM(BA5,BA26,BA27,BA39,BA50,BA53)</f>
        <v>1208268.2679298555</v>
      </c>
      <c r="BB56" s="418">
        <f t="shared" ref="BB56:BD56" si="32">SUM(BB5,BB26,BB27,BB39,BB50,BB53)</f>
        <v>1190240.321769254</v>
      </c>
      <c r="BC56" s="418">
        <f t="shared" si="32"/>
        <v>0</v>
      </c>
      <c r="BD56" s="418">
        <f t="shared" si="32"/>
        <v>0</v>
      </c>
      <c r="BE56" s="418">
        <f>SUM(BE5,BE26,BE27,BE39,BE50,BE53)</f>
        <v>0</v>
      </c>
      <c r="BF56" s="419"/>
      <c r="BG56" s="1420"/>
    </row>
    <row r="57" spans="1:59" ht="15" customHeight="1" thickBot="1">
      <c r="T57" s="1027" t="s">
        <v>426</v>
      </c>
      <c r="U57" s="1028"/>
      <c r="V57" s="1029"/>
      <c r="X57" s="1027" t="s">
        <v>1044</v>
      </c>
      <c r="Y57" s="1421"/>
      <c r="Z57" s="1029"/>
      <c r="AA57" s="420">
        <f>SUM(AA5,AA26,AA27,AA39,AA42,AA50,AA53)</f>
        <v>1101210.3615749236</v>
      </c>
      <c r="AB57" s="420">
        <f t="shared" ref="AB57:AZ57" si="33">SUM(AB5,AB26,AB27,AB39,AB42,AB50,AB53)</f>
        <v>1104510.7643796178</v>
      </c>
      <c r="AC57" s="420">
        <f t="shared" si="33"/>
        <v>1110899.4194610182</v>
      </c>
      <c r="AD57" s="420">
        <f t="shared" si="33"/>
        <v>1100599.8017648326</v>
      </c>
      <c r="AE57" s="420">
        <f t="shared" si="33"/>
        <v>1155788.4670251431</v>
      </c>
      <c r="AF57" s="420">
        <f t="shared" si="33"/>
        <v>1167120.0246361119</v>
      </c>
      <c r="AG57" s="420">
        <f t="shared" si="33"/>
        <v>1174565.5049473851</v>
      </c>
      <c r="AH57" s="420">
        <f t="shared" si="33"/>
        <v>1165246.1359003871</v>
      </c>
      <c r="AI57" s="420">
        <f t="shared" si="33"/>
        <v>1123733.1374178361</v>
      </c>
      <c r="AJ57" s="420">
        <f t="shared" si="33"/>
        <v>1160008.6053965604</v>
      </c>
      <c r="AK57" s="420">
        <f t="shared" si="33"/>
        <v>1181012.8654928799</v>
      </c>
      <c r="AL57" s="420">
        <f t="shared" si="33"/>
        <v>1165399.6252585228</v>
      </c>
      <c r="AM57" s="420">
        <f t="shared" si="33"/>
        <v>1192890.828567754</v>
      </c>
      <c r="AN57" s="420">
        <f t="shared" si="33"/>
        <v>1190785.6183046193</v>
      </c>
      <c r="AO57" s="420">
        <f t="shared" si="33"/>
        <v>1189527.7661890141</v>
      </c>
      <c r="AP57" s="420">
        <f t="shared" si="33"/>
        <v>1201889.1691897898</v>
      </c>
      <c r="AQ57" s="420">
        <f t="shared" si="33"/>
        <v>1184107.7977819305</v>
      </c>
      <c r="AR57" s="420">
        <f t="shared" si="33"/>
        <v>1224632.6425553369</v>
      </c>
      <c r="AS57" s="420">
        <f t="shared" si="33"/>
        <v>1163939.6338553806</v>
      </c>
      <c r="AT57" s="420">
        <f t="shared" si="33"/>
        <v>1098180.6061029586</v>
      </c>
      <c r="AU57" s="420">
        <f t="shared" si="33"/>
        <v>1146029.5539396883</v>
      </c>
      <c r="AV57" s="420">
        <f t="shared" si="33"/>
        <v>1196713.295812279</v>
      </c>
      <c r="AW57" s="420">
        <f t="shared" si="33"/>
        <v>1235000.4083626138</v>
      </c>
      <c r="AX57" s="420">
        <f t="shared" si="33"/>
        <v>1250904.2261776426</v>
      </c>
      <c r="AY57" s="420">
        <f t="shared" si="33"/>
        <v>1202242.0927785737</v>
      </c>
      <c r="AZ57" s="420">
        <f t="shared" si="33"/>
        <v>1166858.4254674886</v>
      </c>
      <c r="BA57" s="420">
        <f>SUM(BA5,BA26,BA27,BA39,BA42,BA50,BA53)</f>
        <v>1153495.7881052287</v>
      </c>
      <c r="BB57" s="420">
        <f t="shared" ref="BB57:BD57" si="34">SUM(BB5,BB26,BB27,BB39,BB42,BB50,BB53)</f>
        <v>1132504.8742072778</v>
      </c>
      <c r="BC57" s="420">
        <f t="shared" si="34"/>
        <v>0</v>
      </c>
      <c r="BD57" s="420">
        <f t="shared" si="34"/>
        <v>0</v>
      </c>
      <c r="BE57" s="420">
        <f>SUM(BE5,BE26,BE27,BE39,BE42,BE50,BE53)</f>
        <v>0</v>
      </c>
      <c r="BF57" s="421"/>
      <c r="BG57" s="1422"/>
    </row>
    <row r="58" spans="1:59" ht="30" customHeight="1">
      <c r="T58" s="1968" t="s">
        <v>427</v>
      </c>
      <c r="U58" s="1969"/>
      <c r="V58" s="1969"/>
      <c r="W58" s="1564"/>
      <c r="X58" s="1969" t="s">
        <v>989</v>
      </c>
      <c r="Y58" s="1969"/>
      <c r="Z58" s="1969"/>
      <c r="AA58" s="24"/>
      <c r="AB58" s="24"/>
      <c r="AC58" s="24"/>
      <c r="AD58" s="24"/>
      <c r="AE58" s="24"/>
      <c r="AF58" s="24"/>
      <c r="AG58" s="24"/>
      <c r="AH58" s="24"/>
      <c r="AI58" s="24"/>
      <c r="AJ58" s="24"/>
      <c r="AK58" s="24"/>
      <c r="AL58" s="24"/>
      <c r="AM58" s="24"/>
      <c r="AN58" s="24"/>
      <c r="AO58" s="24"/>
      <c r="AP58" s="24"/>
      <c r="AQ58" s="24"/>
      <c r="AR58" s="24"/>
      <c r="AS58" s="149"/>
      <c r="AT58" s="24"/>
      <c r="AU58" s="24"/>
      <c r="AV58" s="24"/>
      <c r="AW58" s="24"/>
      <c r="AX58" s="24"/>
      <c r="AY58" s="24"/>
      <c r="AZ58" s="24"/>
      <c r="BA58" s="24"/>
      <c r="BB58" s="24"/>
      <c r="BC58" s="24"/>
      <c r="BD58" s="24"/>
      <c r="BE58" s="24"/>
    </row>
    <row r="59" spans="1:59" ht="59.25" customHeight="1">
      <c r="T59" s="1964" t="s">
        <v>428</v>
      </c>
      <c r="U59" s="1964"/>
      <c r="V59" s="1964"/>
      <c r="W59" s="1564"/>
      <c r="X59" s="1964" t="s">
        <v>990</v>
      </c>
      <c r="Y59" s="1964"/>
      <c r="Z59" s="1964"/>
      <c r="AA59" s="458"/>
    </row>
    <row r="60" spans="1:59" ht="44.25" customHeight="1">
      <c r="A60" s="439"/>
      <c r="T60" s="1970" t="s">
        <v>429</v>
      </c>
      <c r="U60" s="1970"/>
      <c r="V60" s="1970"/>
      <c r="W60" s="1564"/>
      <c r="X60" s="1970" t="s">
        <v>991</v>
      </c>
      <c r="Y60" s="1970"/>
      <c r="Z60" s="1970"/>
    </row>
    <row r="61" spans="1:59" ht="35.25" customHeight="1">
      <c r="T61" s="1967" t="s">
        <v>1175</v>
      </c>
      <c r="U61" s="1964"/>
      <c r="V61" s="1964"/>
      <c r="W61" s="1564"/>
      <c r="X61" s="1964" t="s">
        <v>1176</v>
      </c>
      <c r="Y61" s="1964"/>
      <c r="Z61" s="1964"/>
      <c r="AA61" s="84"/>
    </row>
    <row r="62" spans="1:59" ht="45" customHeight="1">
      <c r="T62" s="1966" t="s">
        <v>430</v>
      </c>
      <c r="U62" s="1966"/>
      <c r="V62" s="1966"/>
      <c r="W62" s="1564"/>
      <c r="X62" s="1965" t="s">
        <v>1045</v>
      </c>
      <c r="Y62" s="1965"/>
      <c r="Z62" s="1965"/>
      <c r="AA62" s="255"/>
      <c r="AB62" s="203"/>
      <c r="AC62" s="203"/>
      <c r="AD62" s="203"/>
      <c r="AE62" s="203"/>
      <c r="AF62" s="203"/>
    </row>
    <row r="63" spans="1:59">
      <c r="T63" s="1030"/>
      <c r="Y63" s="1423"/>
      <c r="Z63" s="1423"/>
      <c r="AA63" s="84"/>
    </row>
    <row r="64" spans="1:59">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row>
    <row r="65" spans="1:59" ht="18.75">
      <c r="V65" s="1" t="s">
        <v>1046</v>
      </c>
      <c r="Z65" s="1" t="s">
        <v>1047</v>
      </c>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row>
    <row r="66" spans="1:59">
      <c r="V66" s="850" t="s">
        <v>431</v>
      </c>
      <c r="Z66" s="850" t="s">
        <v>992</v>
      </c>
      <c r="AA66" s="10">
        <v>1990</v>
      </c>
      <c r="AB66" s="10">
        <f t="shared" ref="AB66:BA66" si="35">AA66+1</f>
        <v>1991</v>
      </c>
      <c r="AC66" s="10">
        <f t="shared" si="35"/>
        <v>1992</v>
      </c>
      <c r="AD66" s="10">
        <f t="shared" si="35"/>
        <v>1993</v>
      </c>
      <c r="AE66" s="10">
        <f t="shared" si="35"/>
        <v>1994</v>
      </c>
      <c r="AF66" s="10">
        <f t="shared" si="35"/>
        <v>1995</v>
      </c>
      <c r="AG66" s="10">
        <f t="shared" si="35"/>
        <v>1996</v>
      </c>
      <c r="AH66" s="10">
        <f t="shared" si="35"/>
        <v>1997</v>
      </c>
      <c r="AI66" s="10">
        <f t="shared" si="35"/>
        <v>1998</v>
      </c>
      <c r="AJ66" s="10">
        <f t="shared" si="35"/>
        <v>1999</v>
      </c>
      <c r="AK66" s="10">
        <f t="shared" si="35"/>
        <v>2000</v>
      </c>
      <c r="AL66" s="10">
        <f t="shared" si="35"/>
        <v>2001</v>
      </c>
      <c r="AM66" s="10">
        <f t="shared" si="35"/>
        <v>2002</v>
      </c>
      <c r="AN66" s="10">
        <f t="shared" si="35"/>
        <v>2003</v>
      </c>
      <c r="AO66" s="10">
        <f t="shared" si="35"/>
        <v>2004</v>
      </c>
      <c r="AP66" s="10">
        <f t="shared" si="35"/>
        <v>2005</v>
      </c>
      <c r="AQ66" s="10">
        <f t="shared" si="35"/>
        <v>2006</v>
      </c>
      <c r="AR66" s="10">
        <f t="shared" si="35"/>
        <v>2007</v>
      </c>
      <c r="AS66" s="10">
        <f t="shared" si="35"/>
        <v>2008</v>
      </c>
      <c r="AT66" s="10">
        <f t="shared" si="35"/>
        <v>2009</v>
      </c>
      <c r="AU66" s="10">
        <f t="shared" si="35"/>
        <v>2010</v>
      </c>
      <c r="AV66" s="10">
        <f t="shared" si="35"/>
        <v>2011</v>
      </c>
      <c r="AW66" s="10">
        <f t="shared" si="35"/>
        <v>2012</v>
      </c>
      <c r="AX66" s="10">
        <f t="shared" si="35"/>
        <v>2013</v>
      </c>
      <c r="AY66" s="10">
        <f t="shared" si="35"/>
        <v>2014</v>
      </c>
      <c r="AZ66" s="10">
        <f t="shared" si="35"/>
        <v>2015</v>
      </c>
      <c r="BA66" s="10">
        <f t="shared" si="35"/>
        <v>2016</v>
      </c>
      <c r="BB66" s="10">
        <f t="shared" ref="BB66" si="36">BA66+1</f>
        <v>2017</v>
      </c>
      <c r="BC66" s="10">
        <f t="shared" ref="BC66" si="37">BB66+1</f>
        <v>2018</v>
      </c>
      <c r="BD66" s="10">
        <f t="shared" ref="BD66" si="38">BC66+1</f>
        <v>2019</v>
      </c>
      <c r="BE66" s="10">
        <f t="shared" ref="BE66" si="39">BD66+1</f>
        <v>2020</v>
      </c>
      <c r="BF66" s="10" t="s">
        <v>23</v>
      </c>
      <c r="BG66" s="118" t="s">
        <v>2</v>
      </c>
    </row>
    <row r="67" spans="1:59" s="26" customFormat="1" ht="15" customHeight="1">
      <c r="A67" s="203"/>
      <c r="B67" s="1"/>
      <c r="C67" s="1"/>
      <c r="D67" s="1"/>
      <c r="E67" s="1"/>
      <c r="F67" s="1"/>
      <c r="G67" s="1"/>
      <c r="H67" s="1"/>
      <c r="I67" s="1"/>
      <c r="J67" s="1"/>
      <c r="K67" s="1"/>
      <c r="L67" s="1"/>
      <c r="M67" s="1"/>
      <c r="N67" s="1"/>
      <c r="O67" s="1"/>
      <c r="P67" s="1"/>
      <c r="Q67" s="1"/>
      <c r="R67" s="1"/>
      <c r="S67" s="1"/>
      <c r="T67" s="1"/>
      <c r="U67" s="1"/>
      <c r="V67" s="1031" t="s">
        <v>432</v>
      </c>
      <c r="W67" s="203"/>
      <c r="X67" s="1"/>
      <c r="Y67" s="1"/>
      <c r="Z67" s="1031" t="s">
        <v>993</v>
      </c>
      <c r="AA67" s="171">
        <f t="shared" ref="AA67:AZ67" si="40">AA6/10^3</f>
        <v>368.52861902154382</v>
      </c>
      <c r="AB67" s="171">
        <f t="shared" si="40"/>
        <v>369.42695026114717</v>
      </c>
      <c r="AC67" s="171">
        <f t="shared" si="40"/>
        <v>374.33178827581685</v>
      </c>
      <c r="AD67" s="171">
        <f t="shared" si="40"/>
        <v>357.04473550049573</v>
      </c>
      <c r="AE67" s="171">
        <f t="shared" si="40"/>
        <v>391.46420833277779</v>
      </c>
      <c r="AF67" s="171">
        <f t="shared" si="40"/>
        <v>378.9040374129637</v>
      </c>
      <c r="AG67" s="171">
        <f t="shared" si="40"/>
        <v>381.21554859544818</v>
      </c>
      <c r="AH67" s="171">
        <f t="shared" si="40"/>
        <v>377.4510290751295</v>
      </c>
      <c r="AI67" s="171">
        <f t="shared" si="40"/>
        <v>364.97290211676284</v>
      </c>
      <c r="AJ67" s="171">
        <f t="shared" si="40"/>
        <v>386.94440519299212</v>
      </c>
      <c r="AK67" s="171">
        <f t="shared" si="40"/>
        <v>395.49510615731043</v>
      </c>
      <c r="AL67" s="171">
        <f t="shared" si="40"/>
        <v>386.56283709120214</v>
      </c>
      <c r="AM67" s="171">
        <f t="shared" si="40"/>
        <v>413.43770591881264</v>
      </c>
      <c r="AN67" s="171">
        <f t="shared" si="40"/>
        <v>432.54760360876611</v>
      </c>
      <c r="AO67" s="171">
        <f t="shared" si="40"/>
        <v>430.22548069606745</v>
      </c>
      <c r="AP67" s="171">
        <f t="shared" si="40"/>
        <v>449.66030969936298</v>
      </c>
      <c r="AQ67" s="171">
        <f t="shared" si="40"/>
        <v>440.69444588316878</v>
      </c>
      <c r="AR67" s="171">
        <f t="shared" si="40"/>
        <v>490.93650999695734</v>
      </c>
      <c r="AS67" s="171">
        <f t="shared" si="40"/>
        <v>471.72576067321904</v>
      </c>
      <c r="AT67" s="171">
        <f t="shared" si="40"/>
        <v>441.43146935852093</v>
      </c>
      <c r="AU67" s="171">
        <f t="shared" si="40"/>
        <v>473.84880073647901</v>
      </c>
      <c r="AV67" s="171">
        <f t="shared" si="40"/>
        <v>534.7913327992527</v>
      </c>
      <c r="AW67" s="171">
        <f t="shared" si="40"/>
        <v>581.48201658141409</v>
      </c>
      <c r="AX67" s="171">
        <f t="shared" si="40"/>
        <v>581.97033712577229</v>
      </c>
      <c r="AY67" s="171">
        <f t="shared" si="40"/>
        <v>552.75597105341205</v>
      </c>
      <c r="AZ67" s="171">
        <f t="shared" si="40"/>
        <v>526.92182005792381</v>
      </c>
      <c r="BA67" s="171">
        <f>BA6/10^3</f>
        <v>522.05672010994499</v>
      </c>
      <c r="BB67" s="171">
        <f t="shared" ref="BB67:BD67" si="41">BB6/10^3</f>
        <v>507.09000710779372</v>
      </c>
      <c r="BC67" s="171">
        <f t="shared" si="41"/>
        <v>0</v>
      </c>
      <c r="BD67" s="171">
        <f t="shared" si="41"/>
        <v>0</v>
      </c>
      <c r="BE67" s="171">
        <f>BE6/10^3</f>
        <v>0</v>
      </c>
      <c r="BF67" s="172"/>
      <c r="BG67" s="176"/>
    </row>
    <row r="68" spans="1:59" s="26" customFormat="1" ht="15" customHeight="1">
      <c r="A68" s="203"/>
      <c r="B68" s="1"/>
      <c r="C68" s="1"/>
      <c r="D68" s="1"/>
      <c r="E68" s="1"/>
      <c r="F68" s="1"/>
      <c r="G68" s="1"/>
      <c r="H68" s="1"/>
      <c r="I68" s="1"/>
      <c r="J68" s="1"/>
      <c r="K68" s="1"/>
      <c r="L68" s="1"/>
      <c r="M68" s="1"/>
      <c r="N68" s="1"/>
      <c r="O68" s="1"/>
      <c r="P68" s="1"/>
      <c r="Q68" s="1"/>
      <c r="R68" s="1"/>
      <c r="S68" s="1"/>
      <c r="T68" s="1"/>
      <c r="U68" s="1"/>
      <c r="V68" s="1031" t="s">
        <v>433</v>
      </c>
      <c r="W68" s="203"/>
      <c r="X68" s="1"/>
      <c r="Y68" s="1"/>
      <c r="Z68" s="1031" t="s">
        <v>994</v>
      </c>
      <c r="AA68" s="171">
        <f t="shared" ref="AA68:AZ68" si="42">AA10/10^3</f>
        <v>349.70297462642162</v>
      </c>
      <c r="AB68" s="171">
        <f t="shared" si="42"/>
        <v>346.24621961825176</v>
      </c>
      <c r="AC68" s="171">
        <f t="shared" si="42"/>
        <v>341.13375041511642</v>
      </c>
      <c r="AD68" s="171">
        <f t="shared" si="42"/>
        <v>342.04878177523835</v>
      </c>
      <c r="AE68" s="171">
        <f t="shared" si="42"/>
        <v>350.79817082918402</v>
      </c>
      <c r="AF68" s="171">
        <f t="shared" si="42"/>
        <v>357.55592542884455</v>
      </c>
      <c r="AG68" s="171">
        <f t="shared" si="42"/>
        <v>360.48782014702482</v>
      </c>
      <c r="AH68" s="171">
        <f t="shared" si="42"/>
        <v>356.80701160518043</v>
      </c>
      <c r="AI68" s="171">
        <f t="shared" si="42"/>
        <v>332.22747369395955</v>
      </c>
      <c r="AJ68" s="171">
        <f t="shared" si="42"/>
        <v>336.62440278305655</v>
      </c>
      <c r="AK68" s="171">
        <f t="shared" si="42"/>
        <v>346.63521568174508</v>
      </c>
      <c r="AL68" s="171">
        <f t="shared" si="42"/>
        <v>340.55697387204179</v>
      </c>
      <c r="AM68" s="171">
        <f t="shared" si="42"/>
        <v>346.29484223280082</v>
      </c>
      <c r="AN68" s="171">
        <f t="shared" si="42"/>
        <v>344.19124384990442</v>
      </c>
      <c r="AO68" s="171">
        <f t="shared" si="42"/>
        <v>343.688030223976</v>
      </c>
      <c r="AP68" s="171">
        <f t="shared" si="42"/>
        <v>334.18711829405362</v>
      </c>
      <c r="AQ68" s="171">
        <f t="shared" si="42"/>
        <v>331.56024113028496</v>
      </c>
      <c r="AR68" s="171">
        <f t="shared" si="42"/>
        <v>329.72849997670039</v>
      </c>
      <c r="AS68" s="171">
        <f t="shared" si="42"/>
        <v>300.77702393589647</v>
      </c>
      <c r="AT68" s="171">
        <f t="shared" si="42"/>
        <v>283.82835686376575</v>
      </c>
      <c r="AU68" s="171">
        <f t="shared" si="42"/>
        <v>300.37514417930413</v>
      </c>
      <c r="AV68" s="171">
        <f t="shared" si="42"/>
        <v>299.34113941310119</v>
      </c>
      <c r="AW68" s="171">
        <f t="shared" si="42"/>
        <v>299.00385751201281</v>
      </c>
      <c r="AX68" s="171">
        <f t="shared" si="42"/>
        <v>306.55408020814565</v>
      </c>
      <c r="AY68" s="171">
        <f t="shared" si="42"/>
        <v>299.17228849959099</v>
      </c>
      <c r="AZ68" s="171">
        <f t="shared" si="42"/>
        <v>290.36918260923346</v>
      </c>
      <c r="BA68" s="171">
        <f>BA10/10^3</f>
        <v>275.86351338483337</v>
      </c>
      <c r="BB68" s="171">
        <f t="shared" ref="BB68:BD68" si="43">BB10/10^3</f>
        <v>272.67970010407782</v>
      </c>
      <c r="BC68" s="171">
        <f t="shared" si="43"/>
        <v>0</v>
      </c>
      <c r="BD68" s="171">
        <f t="shared" si="43"/>
        <v>0</v>
      </c>
      <c r="BE68" s="171">
        <f>BE10/10^3</f>
        <v>0</v>
      </c>
      <c r="BF68" s="172"/>
      <c r="BG68" s="172"/>
    </row>
    <row r="69" spans="1:59" s="26" customFormat="1" ht="15" customHeight="1">
      <c r="A69" s="203"/>
      <c r="B69" s="1"/>
      <c r="C69" s="1"/>
      <c r="D69" s="1"/>
      <c r="E69" s="1"/>
      <c r="F69" s="1"/>
      <c r="G69" s="1"/>
      <c r="H69" s="1"/>
      <c r="I69" s="1"/>
      <c r="J69" s="1"/>
      <c r="K69" s="1"/>
      <c r="L69" s="1"/>
      <c r="M69" s="1"/>
      <c r="N69" s="1"/>
      <c r="O69" s="1"/>
      <c r="P69" s="1"/>
      <c r="Q69" s="1"/>
      <c r="R69" s="1"/>
      <c r="S69" s="1"/>
      <c r="T69" s="1"/>
      <c r="U69" s="1"/>
      <c r="V69" s="1031" t="s">
        <v>434</v>
      </c>
      <c r="W69" s="203"/>
      <c r="X69" s="1"/>
      <c r="Y69" s="1"/>
      <c r="Z69" s="1031" t="s">
        <v>995</v>
      </c>
      <c r="AA69" s="171">
        <f t="shared" ref="AA69:AZ69" si="44">AA17/10^3</f>
        <v>200.98562690738379</v>
      </c>
      <c r="AB69" s="171">
        <f t="shared" si="44"/>
        <v>212.71826979120871</v>
      </c>
      <c r="AC69" s="171">
        <f t="shared" si="44"/>
        <v>219.41648618259441</v>
      </c>
      <c r="AD69" s="171">
        <f t="shared" si="44"/>
        <v>223.24598725757446</v>
      </c>
      <c r="AE69" s="171">
        <f t="shared" si="44"/>
        <v>232.60179863442474</v>
      </c>
      <c r="AF69" s="171">
        <f t="shared" si="44"/>
        <v>241.99272218554609</v>
      </c>
      <c r="AG69" s="171">
        <f t="shared" si="44"/>
        <v>248.77641768676386</v>
      </c>
      <c r="AH69" s="171">
        <f t="shared" si="44"/>
        <v>250.6770552891652</v>
      </c>
      <c r="AI69" s="171">
        <f t="shared" si="44"/>
        <v>248.90567187256761</v>
      </c>
      <c r="AJ69" s="171">
        <f t="shared" si="44"/>
        <v>253.0268414215268</v>
      </c>
      <c r="AK69" s="171">
        <f t="shared" si="44"/>
        <v>252.6564436909527</v>
      </c>
      <c r="AL69" s="171">
        <f t="shared" si="44"/>
        <v>256.84891657177195</v>
      </c>
      <c r="AM69" s="171">
        <f t="shared" si="44"/>
        <v>253.20744227838816</v>
      </c>
      <c r="AN69" s="171">
        <f t="shared" si="44"/>
        <v>249.17079421338164</v>
      </c>
      <c r="AO69" s="171">
        <f t="shared" si="44"/>
        <v>243.24562225292891</v>
      </c>
      <c r="AP69" s="171">
        <f t="shared" si="44"/>
        <v>237.77713001656971</v>
      </c>
      <c r="AQ69" s="171">
        <f t="shared" si="44"/>
        <v>235.12927713905759</v>
      </c>
      <c r="AR69" s="171">
        <f t="shared" si="44"/>
        <v>232.38381826608548</v>
      </c>
      <c r="AS69" s="171">
        <f t="shared" si="44"/>
        <v>224.77340283190023</v>
      </c>
      <c r="AT69" s="171">
        <f t="shared" si="44"/>
        <v>221.48824726264266</v>
      </c>
      <c r="AU69" s="171">
        <f t="shared" si="44"/>
        <v>221.96863067432619</v>
      </c>
      <c r="AV69" s="171">
        <f t="shared" si="44"/>
        <v>217.13794997739694</v>
      </c>
      <c r="AW69" s="171">
        <f t="shared" si="44"/>
        <v>218.00414694029769</v>
      </c>
      <c r="AX69" s="171">
        <f t="shared" si="44"/>
        <v>215.11470057430444</v>
      </c>
      <c r="AY69" s="171">
        <f t="shared" si="44"/>
        <v>210.12994042989624</v>
      </c>
      <c r="AZ69" s="171">
        <f t="shared" si="44"/>
        <v>208.85297596711195</v>
      </c>
      <c r="BA69" s="171">
        <f>BA17/10^3</f>
        <v>206.95464983767445</v>
      </c>
      <c r="BB69" s="171">
        <f t="shared" ref="BB69:BD69" si="45">BB17/10^3</f>
        <v>205.22572168178962</v>
      </c>
      <c r="BC69" s="171">
        <f t="shared" si="45"/>
        <v>0</v>
      </c>
      <c r="BD69" s="171">
        <f t="shared" si="45"/>
        <v>0</v>
      </c>
      <c r="BE69" s="171">
        <f>BE17/10^3</f>
        <v>0</v>
      </c>
      <c r="BF69" s="172"/>
      <c r="BG69" s="172"/>
    </row>
    <row r="70" spans="1:59" s="26" customFormat="1" ht="15" customHeight="1">
      <c r="A70" s="203"/>
      <c r="B70" s="1"/>
      <c r="C70" s="1"/>
      <c r="D70" s="1"/>
      <c r="E70" s="1"/>
      <c r="F70" s="1"/>
      <c r="G70" s="1"/>
      <c r="H70" s="1"/>
      <c r="I70" s="1"/>
      <c r="J70" s="1"/>
      <c r="K70" s="1"/>
      <c r="L70" s="1"/>
      <c r="M70" s="1"/>
      <c r="N70" s="1"/>
      <c r="O70" s="1"/>
      <c r="P70" s="1"/>
      <c r="Q70" s="1"/>
      <c r="R70" s="1"/>
      <c r="S70" s="1"/>
      <c r="T70" s="1"/>
      <c r="U70" s="1"/>
      <c r="V70" s="1031" t="s">
        <v>435</v>
      </c>
      <c r="W70" s="203"/>
      <c r="X70" s="1"/>
      <c r="Y70" s="1"/>
      <c r="Z70" s="1031" t="s">
        <v>996</v>
      </c>
      <c r="AA70" s="171">
        <f t="shared" ref="AA70:AZ70" si="46">(AA22)/10^3</f>
        <v>159.62142464610758</v>
      </c>
      <c r="AB70" s="171">
        <f t="shared" si="46"/>
        <v>160.91080960172269</v>
      </c>
      <c r="AC70" s="171">
        <f t="shared" si="46"/>
        <v>163.20061810903493</v>
      </c>
      <c r="AD70" s="171">
        <f t="shared" si="46"/>
        <v>170.17737579253205</v>
      </c>
      <c r="AE70" s="171">
        <f t="shared" si="46"/>
        <v>168.54559543363374</v>
      </c>
      <c r="AF70" s="171">
        <f t="shared" si="46"/>
        <v>176.42318181194801</v>
      </c>
      <c r="AG70" s="171">
        <f t="shared" si="46"/>
        <v>175.29543913588768</v>
      </c>
      <c r="AH70" s="171">
        <f t="shared" si="46"/>
        <v>176.06330562604703</v>
      </c>
      <c r="AI70" s="171">
        <f t="shared" si="46"/>
        <v>181.36053047763323</v>
      </c>
      <c r="AJ70" s="171">
        <f t="shared" si="46"/>
        <v>187.31995786345502</v>
      </c>
      <c r="AK70" s="171">
        <f t="shared" si="46"/>
        <v>191.24599067658582</v>
      </c>
      <c r="AL70" s="171">
        <f t="shared" si="46"/>
        <v>190.04998888041888</v>
      </c>
      <c r="AM70" s="171">
        <f t="shared" si="46"/>
        <v>193.54619558160684</v>
      </c>
      <c r="AN70" s="171">
        <f t="shared" si="46"/>
        <v>189.65801548422741</v>
      </c>
      <c r="AO70" s="171">
        <f t="shared" si="46"/>
        <v>194.28000256986309</v>
      </c>
      <c r="AP70" s="171">
        <f t="shared" si="46"/>
        <v>196.40454925317795</v>
      </c>
      <c r="AQ70" s="171">
        <f t="shared" si="46"/>
        <v>187.915903763995</v>
      </c>
      <c r="AR70" s="171">
        <f t="shared" si="46"/>
        <v>178.35970461493275</v>
      </c>
      <c r="AS70" s="171">
        <f t="shared" si="46"/>
        <v>166.93255388263316</v>
      </c>
      <c r="AT70" s="171">
        <f t="shared" si="46"/>
        <v>156.36850509712608</v>
      </c>
      <c r="AU70" s="171">
        <f t="shared" si="46"/>
        <v>157.06111265602445</v>
      </c>
      <c r="AV70" s="171">
        <f t="shared" si="46"/>
        <v>152.96711222247629</v>
      </c>
      <c r="AW70" s="171">
        <f t="shared" si="46"/>
        <v>146.21557200434734</v>
      </c>
      <c r="AX70" s="171">
        <f t="shared" si="46"/>
        <v>148.5171264738421</v>
      </c>
      <c r="AY70" s="171">
        <f t="shared" si="46"/>
        <v>141.04354281915181</v>
      </c>
      <c r="AZ70" s="171">
        <f t="shared" si="46"/>
        <v>138.18659908257467</v>
      </c>
      <c r="BA70" s="171">
        <f>(BA22)/10^3</f>
        <v>142.0440287330448</v>
      </c>
      <c r="BB70" s="171">
        <f t="shared" ref="BB70:BD70" si="47">(BB22)/10^3</f>
        <v>143.40079994279699</v>
      </c>
      <c r="BC70" s="171">
        <f t="shared" si="47"/>
        <v>0</v>
      </c>
      <c r="BD70" s="171">
        <f t="shared" si="47"/>
        <v>0</v>
      </c>
      <c r="BE70" s="171">
        <f>(BE22)/10^3</f>
        <v>0</v>
      </c>
      <c r="BF70" s="172"/>
      <c r="BG70" s="172"/>
    </row>
    <row r="71" spans="1:59" s="26" customFormat="1" ht="15" customHeight="1">
      <c r="A71" s="203"/>
      <c r="B71" s="1"/>
      <c r="C71" s="1"/>
      <c r="D71" s="1"/>
      <c r="E71" s="1"/>
      <c r="F71" s="1"/>
      <c r="G71" s="1"/>
      <c r="H71" s="1"/>
      <c r="I71" s="1"/>
      <c r="J71" s="1"/>
      <c r="K71" s="1"/>
      <c r="L71" s="1"/>
      <c r="M71" s="1"/>
      <c r="N71" s="1"/>
      <c r="O71" s="1"/>
      <c r="P71" s="1"/>
      <c r="Q71" s="1"/>
      <c r="R71" s="1"/>
      <c r="S71" s="1"/>
      <c r="T71" s="1"/>
      <c r="U71" s="1"/>
      <c r="V71" s="1031" t="s">
        <v>436</v>
      </c>
      <c r="W71" s="203"/>
      <c r="X71" s="1"/>
      <c r="Y71" s="1"/>
      <c r="Z71" s="1031" t="s">
        <v>997</v>
      </c>
      <c r="AA71" s="172">
        <f t="shared" ref="AA71:AZ71" si="48">AA26/10^3</f>
        <v>0.19157244559434961</v>
      </c>
      <c r="AB71" s="172">
        <f t="shared" si="48"/>
        <v>0.21487157495264905</v>
      </c>
      <c r="AC71" s="172">
        <f t="shared" si="48"/>
        <v>0.20830790119923931</v>
      </c>
      <c r="AD71" s="172">
        <f t="shared" si="48"/>
        <v>0.21166071947326234</v>
      </c>
      <c r="AE71" s="172">
        <f t="shared" si="48"/>
        <v>0.23105484783134334</v>
      </c>
      <c r="AF71" s="172">
        <f t="shared" si="48"/>
        <v>0.52145543285949458</v>
      </c>
      <c r="AG71" s="172">
        <f t="shared" si="48"/>
        <v>0.57067821126416884</v>
      </c>
      <c r="AH71" s="172">
        <f t="shared" si="48"/>
        <v>0.58036016246652244</v>
      </c>
      <c r="AI71" s="172">
        <f t="shared" si="48"/>
        <v>0.49861599045774735</v>
      </c>
      <c r="AJ71" s="172">
        <f t="shared" si="48"/>
        <v>0.53932088090691788</v>
      </c>
      <c r="AK71" s="172">
        <f t="shared" si="48"/>
        <v>0.51156326868907953</v>
      </c>
      <c r="AL71" s="172">
        <f t="shared" si="48"/>
        <v>0.54816721026205817</v>
      </c>
      <c r="AM71" s="172">
        <f t="shared" si="48"/>
        <v>0.52456658288945723</v>
      </c>
      <c r="AN71" s="172">
        <f t="shared" si="48"/>
        <v>0.50575755402436839</v>
      </c>
      <c r="AO71" s="172">
        <f t="shared" si="48"/>
        <v>0.47766388537423032</v>
      </c>
      <c r="AP71" s="172">
        <f t="shared" si="48"/>
        <v>0.50777034493277617</v>
      </c>
      <c r="AQ71" s="172">
        <f t="shared" si="48"/>
        <v>0.55311404526817121</v>
      </c>
      <c r="AR71" s="172">
        <f t="shared" si="48"/>
        <v>0.6156444732933628</v>
      </c>
      <c r="AS71" s="172">
        <f t="shared" si="48"/>
        <v>0.56517308999974103</v>
      </c>
      <c r="AT71" s="172">
        <f t="shared" si="48"/>
        <v>0.50084734009561871</v>
      </c>
      <c r="AU71" s="172">
        <f t="shared" si="48"/>
        <v>0.47454893409888882</v>
      </c>
      <c r="AV71" s="172">
        <f t="shared" si="48"/>
        <v>0.47747635752432865</v>
      </c>
      <c r="AW71" s="172">
        <f t="shared" si="48"/>
        <v>0.49026774163670878</v>
      </c>
      <c r="AX71" s="172">
        <f t="shared" si="48"/>
        <v>0.43813320309918591</v>
      </c>
      <c r="AY71" s="172">
        <f t="shared" si="48"/>
        <v>0.44902522697065306</v>
      </c>
      <c r="AZ71" s="172">
        <f t="shared" si="48"/>
        <v>0.42471117394492364</v>
      </c>
      <c r="BA71" s="172">
        <f>BA26/10^3</f>
        <v>0.45710579797399503</v>
      </c>
      <c r="BB71" s="172">
        <f t="shared" ref="BB71:BD71" si="49">BB26/10^3</f>
        <v>0.47657885946633882</v>
      </c>
      <c r="BC71" s="325">
        <f t="shared" si="49"/>
        <v>0</v>
      </c>
      <c r="BD71" s="325">
        <f t="shared" si="49"/>
        <v>0</v>
      </c>
      <c r="BE71" s="325">
        <f>BE26/10^3</f>
        <v>0</v>
      </c>
      <c r="BF71" s="172"/>
      <c r="BG71" s="172"/>
    </row>
    <row r="72" spans="1:59" s="26" customFormat="1" ht="15" customHeight="1">
      <c r="A72" s="203"/>
      <c r="B72" s="1"/>
      <c r="C72" s="1"/>
      <c r="D72" s="1"/>
      <c r="E72" s="1"/>
      <c r="F72" s="1"/>
      <c r="G72" s="1"/>
      <c r="H72" s="1"/>
      <c r="I72" s="1"/>
      <c r="J72" s="1"/>
      <c r="K72" s="1"/>
      <c r="L72" s="1"/>
      <c r="M72" s="1"/>
      <c r="N72" s="1"/>
      <c r="O72" s="1"/>
      <c r="P72" s="1"/>
      <c r="Q72" s="1"/>
      <c r="R72" s="1"/>
      <c r="S72" s="1"/>
      <c r="T72" s="1"/>
      <c r="U72" s="1"/>
      <c r="V72" s="1031" t="s">
        <v>1418</v>
      </c>
      <c r="W72" s="203"/>
      <c r="X72" s="1"/>
      <c r="Y72" s="1"/>
      <c r="Z72" s="1031" t="s">
        <v>1419</v>
      </c>
      <c r="AA72" s="325">
        <f t="shared" ref="AA72:AZ72" si="50">AA27/10^3</f>
        <v>65.74348867665833</v>
      </c>
      <c r="AB72" s="325">
        <f t="shared" si="50"/>
        <v>66.833879787249188</v>
      </c>
      <c r="AC72" s="325">
        <f t="shared" si="50"/>
        <v>66.771584400008294</v>
      </c>
      <c r="AD72" s="325">
        <f t="shared" si="50"/>
        <v>65.520285395075888</v>
      </c>
      <c r="AE72" s="325">
        <f t="shared" si="50"/>
        <v>67.190382666106515</v>
      </c>
      <c r="AF72" s="325">
        <f t="shared" si="50"/>
        <v>67.527724777204583</v>
      </c>
      <c r="AG72" s="325">
        <f t="shared" si="50"/>
        <v>68.245078986533798</v>
      </c>
      <c r="AH72" s="325">
        <f t="shared" si="50"/>
        <v>65.655629115814662</v>
      </c>
      <c r="AI72" s="325">
        <f t="shared" si="50"/>
        <v>59.549160836039235</v>
      </c>
      <c r="AJ72" s="325">
        <f t="shared" si="50"/>
        <v>59.870866561735085</v>
      </c>
      <c r="AK72" s="325">
        <f t="shared" si="50"/>
        <v>60.347483244736715</v>
      </c>
      <c r="AL72" s="325">
        <f t="shared" si="50"/>
        <v>59.019215501287739</v>
      </c>
      <c r="AM72" s="325">
        <f t="shared" si="50"/>
        <v>56.366067984335537</v>
      </c>
      <c r="AN72" s="325">
        <f t="shared" si="50"/>
        <v>55.570140995127908</v>
      </c>
      <c r="AO72" s="325">
        <f t="shared" si="50"/>
        <v>55.569883933465903</v>
      </c>
      <c r="AP72" s="325">
        <f t="shared" si="50"/>
        <v>56.762127511244735</v>
      </c>
      <c r="AQ72" s="325">
        <f t="shared" si="50"/>
        <v>57.159574928955031</v>
      </c>
      <c r="AR72" s="325">
        <f t="shared" si="50"/>
        <v>56.390338804698963</v>
      </c>
      <c r="AS72" s="325">
        <f t="shared" si="50"/>
        <v>51.969702780482983</v>
      </c>
      <c r="AT72" s="325">
        <f t="shared" si="50"/>
        <v>46.381876690073192</v>
      </c>
      <c r="AU72" s="325">
        <f t="shared" si="50"/>
        <v>47.467467226183729</v>
      </c>
      <c r="AV72" s="325">
        <f t="shared" si="50"/>
        <v>47.31940927409952</v>
      </c>
      <c r="AW72" s="325">
        <f t="shared" si="50"/>
        <v>47.465379188259966</v>
      </c>
      <c r="AX72" s="325">
        <f t="shared" si="50"/>
        <v>49.231834637294511</v>
      </c>
      <c r="AY72" s="325">
        <f t="shared" si="50"/>
        <v>48.603586053037823</v>
      </c>
      <c r="AZ72" s="325">
        <f t="shared" si="50"/>
        <v>47.100684301754328</v>
      </c>
      <c r="BA72" s="325">
        <f>BA27/10^3</f>
        <v>46.677998148147331</v>
      </c>
      <c r="BB72" s="325">
        <f t="shared" ref="BB72:BD72" si="51">BB27/10^3</f>
        <v>47.254047579576408</v>
      </c>
      <c r="BC72" s="171">
        <f t="shared" si="51"/>
        <v>0</v>
      </c>
      <c r="BD72" s="171">
        <f t="shared" si="51"/>
        <v>0</v>
      </c>
      <c r="BE72" s="171">
        <f>BE27/10^3</f>
        <v>0</v>
      </c>
      <c r="BF72" s="172"/>
      <c r="BG72" s="172"/>
    </row>
    <row r="73" spans="1:59" s="26" customFormat="1" ht="15" customHeight="1">
      <c r="A73" s="203"/>
      <c r="B73" s="1"/>
      <c r="C73" s="1"/>
      <c r="D73" s="1"/>
      <c r="E73" s="1"/>
      <c r="F73" s="1"/>
      <c r="G73" s="1"/>
      <c r="H73" s="1"/>
      <c r="I73" s="1"/>
      <c r="J73" s="1"/>
      <c r="K73" s="1"/>
      <c r="L73" s="1"/>
      <c r="M73" s="1"/>
      <c r="N73" s="1"/>
      <c r="O73" s="1"/>
      <c r="P73" s="1"/>
      <c r="Q73" s="1"/>
      <c r="R73" s="1"/>
      <c r="S73" s="1"/>
      <c r="T73" s="1"/>
      <c r="U73" s="1"/>
      <c r="V73" s="1031" t="s">
        <v>437</v>
      </c>
      <c r="W73" s="203"/>
      <c r="X73" s="1"/>
      <c r="Y73" s="1"/>
      <c r="Z73" s="1031" t="s">
        <v>731</v>
      </c>
      <c r="AA73" s="172">
        <f t="shared" ref="AA73:AZ73" si="52">AA39/10^3</f>
        <v>0.60888303237142849</v>
      </c>
      <c r="AB73" s="172">
        <f t="shared" si="52"/>
        <v>0.54787568817142862</v>
      </c>
      <c r="AC73" s="172">
        <f t="shared" si="52"/>
        <v>0.49300697348571432</v>
      </c>
      <c r="AD73" s="172">
        <f t="shared" si="52"/>
        <v>0.52352121873333324</v>
      </c>
      <c r="AE73" s="172">
        <f t="shared" si="52"/>
        <v>0.34254281495238104</v>
      </c>
      <c r="AF73" s="172">
        <f t="shared" si="52"/>
        <v>0.35912538566666674</v>
      </c>
      <c r="AG73" s="172">
        <f t="shared" si="52"/>
        <v>0.34961850544761908</v>
      </c>
      <c r="AH73" s="172">
        <f t="shared" si="52"/>
        <v>0.37150371699047618</v>
      </c>
      <c r="AI73" s="172">
        <f t="shared" si="52"/>
        <v>0.3769319348666666</v>
      </c>
      <c r="AJ73" s="172">
        <f t="shared" si="52"/>
        <v>0.37029462349523817</v>
      </c>
      <c r="AK73" s="172">
        <f t="shared" si="52"/>
        <v>0.44253070567619041</v>
      </c>
      <c r="AL73" s="172">
        <f t="shared" si="52"/>
        <v>0.36768445549523809</v>
      </c>
      <c r="AM73" s="172">
        <f t="shared" si="52"/>
        <v>0.40814204954285715</v>
      </c>
      <c r="AN73" s="172">
        <f t="shared" si="52"/>
        <v>0.4301888422857143</v>
      </c>
      <c r="AO73" s="172">
        <f t="shared" si="52"/>
        <v>0.40222257040952375</v>
      </c>
      <c r="AP73" s="172">
        <f t="shared" si="52"/>
        <v>0.41055994037142862</v>
      </c>
      <c r="AQ73" s="172">
        <f t="shared" si="52"/>
        <v>0.38348258980952382</v>
      </c>
      <c r="AR73" s="172">
        <f t="shared" si="52"/>
        <v>0.50007924591428565</v>
      </c>
      <c r="AS73" s="172">
        <f t="shared" si="52"/>
        <v>0.43997515058095232</v>
      </c>
      <c r="AT73" s="172">
        <f t="shared" si="52"/>
        <v>0.39010057879047622</v>
      </c>
      <c r="AU73" s="172">
        <f t="shared" si="52"/>
        <v>0.40294034859047623</v>
      </c>
      <c r="AV73" s="172">
        <f t="shared" si="52"/>
        <v>0.41465140985714288</v>
      </c>
      <c r="AW73" s="172">
        <f t="shared" si="52"/>
        <v>0.5201610133238096</v>
      </c>
      <c r="AX73" s="172">
        <f t="shared" si="52"/>
        <v>0.57776994178095231</v>
      </c>
      <c r="AY73" s="172">
        <f t="shared" si="52"/>
        <v>0.55149743345714286</v>
      </c>
      <c r="AZ73" s="172">
        <f t="shared" si="52"/>
        <v>0.55149743345714286</v>
      </c>
      <c r="BA73" s="172">
        <f>BA39/10^3</f>
        <v>0.55149743345714286</v>
      </c>
      <c r="BB73" s="172">
        <f t="shared" ref="BB73:BD73" si="53">BB39/10^3</f>
        <v>0.55149743345714286</v>
      </c>
      <c r="BC73" s="325">
        <f t="shared" si="53"/>
        <v>0</v>
      </c>
      <c r="BD73" s="325">
        <f t="shared" si="53"/>
        <v>0</v>
      </c>
      <c r="BE73" s="325">
        <f>BE39/10^3</f>
        <v>0</v>
      </c>
      <c r="BF73" s="324"/>
      <c r="BG73" s="324"/>
    </row>
    <row r="74" spans="1:59" s="26" customFormat="1" ht="15" customHeight="1" thickBot="1">
      <c r="A74" s="203"/>
      <c r="B74" s="1"/>
      <c r="C74" s="1"/>
      <c r="D74" s="1"/>
      <c r="E74" s="1"/>
      <c r="F74" s="1"/>
      <c r="G74" s="1"/>
      <c r="H74" s="1"/>
      <c r="I74" s="1"/>
      <c r="J74" s="1"/>
      <c r="K74" s="1"/>
      <c r="L74" s="1"/>
      <c r="M74" s="1"/>
      <c r="N74" s="1"/>
      <c r="O74" s="1"/>
      <c r="P74" s="1"/>
      <c r="Q74" s="1"/>
      <c r="R74" s="1"/>
      <c r="S74" s="1"/>
      <c r="T74" s="1"/>
      <c r="U74" s="1"/>
      <c r="V74" s="1032" t="s">
        <v>438</v>
      </c>
      <c r="W74" s="203"/>
      <c r="X74" s="1"/>
      <c r="Y74" s="1"/>
      <c r="Z74" s="1032" t="s">
        <v>736</v>
      </c>
      <c r="AA74" s="1809">
        <f t="shared" ref="AA74:AZ74" si="54">AA50/10^3</f>
        <v>13.132318459054428</v>
      </c>
      <c r="AB74" s="1809">
        <f t="shared" si="54"/>
        <v>13.148626656180523</v>
      </c>
      <c r="AC74" s="1809">
        <f t="shared" si="54"/>
        <v>14.195909504359486</v>
      </c>
      <c r="AD74" s="1809">
        <f t="shared" si="54"/>
        <v>13.948590538505648</v>
      </c>
      <c r="AE74" s="1809">
        <f t="shared" si="54"/>
        <v>16.461924352801621</v>
      </c>
      <c r="AF74" s="1809">
        <f t="shared" si="54"/>
        <v>16.713984198202613</v>
      </c>
      <c r="AG74" s="1809">
        <f t="shared" si="54"/>
        <v>17.13031829731904</v>
      </c>
      <c r="AH74" s="1809">
        <f t="shared" si="54"/>
        <v>17.71389598888458</v>
      </c>
      <c r="AI74" s="1809">
        <f t="shared" si="54"/>
        <v>17.699185274977772</v>
      </c>
      <c r="AJ74" s="1809">
        <f t="shared" si="54"/>
        <v>17.49575024295013</v>
      </c>
      <c r="AK74" s="1809">
        <f t="shared" si="54"/>
        <v>17.643554017073903</v>
      </c>
      <c r="AL74" s="1809">
        <f t="shared" si="54"/>
        <v>16.390635849135904</v>
      </c>
      <c r="AM74" s="1809">
        <f t="shared" si="54"/>
        <v>15.770528746900267</v>
      </c>
      <c r="AN74" s="1809">
        <f t="shared" si="54"/>
        <v>15.708072380614476</v>
      </c>
      <c r="AO74" s="1809">
        <f t="shared" si="54"/>
        <v>15.154666379903153</v>
      </c>
      <c r="AP74" s="1809">
        <f t="shared" si="54"/>
        <v>14.600084453725517</v>
      </c>
      <c r="AQ74" s="1809">
        <f t="shared" si="54"/>
        <v>13.761735497482153</v>
      </c>
      <c r="AR74" s="1809">
        <f t="shared" si="54"/>
        <v>13.979749046971552</v>
      </c>
      <c r="AS74" s="1809">
        <f t="shared" si="54"/>
        <v>15.04832563698583</v>
      </c>
      <c r="AT74" s="1809">
        <f t="shared" si="54"/>
        <v>12.571880903268756</v>
      </c>
      <c r="AU74" s="1809">
        <f t="shared" si="54"/>
        <v>12.825170629281379</v>
      </c>
      <c r="AV74" s="1809">
        <f t="shared" si="54"/>
        <v>12.069104058042271</v>
      </c>
      <c r="AW74" s="1809">
        <f t="shared" si="54"/>
        <v>12.704241500186869</v>
      </c>
      <c r="AX74" s="1809">
        <f t="shared" si="54"/>
        <v>12.673091294895375</v>
      </c>
      <c r="AY74" s="1809">
        <f t="shared" si="54"/>
        <v>12.174565379740734</v>
      </c>
      <c r="AZ74" s="1809">
        <f t="shared" si="54"/>
        <v>12.13103958492818</v>
      </c>
      <c r="BA74" s="1809">
        <f>BA50/10^3</f>
        <v>11.56016505228996</v>
      </c>
      <c r="BB74" s="1809">
        <f t="shared" ref="BB74:BD74" si="55">BB50/10^3</f>
        <v>11.444120777990957</v>
      </c>
      <c r="BC74" s="173">
        <f t="shared" si="55"/>
        <v>0</v>
      </c>
      <c r="BD74" s="173">
        <f t="shared" si="55"/>
        <v>0</v>
      </c>
      <c r="BE74" s="173">
        <f>BE50/10^3</f>
        <v>0</v>
      </c>
      <c r="BF74" s="174"/>
      <c r="BG74" s="174"/>
    </row>
    <row r="75" spans="1:59" s="26" customFormat="1" ht="15" customHeight="1" thickTop="1">
      <c r="A75" s="203"/>
      <c r="B75" s="1"/>
      <c r="C75" s="1"/>
      <c r="D75" s="1"/>
      <c r="E75" s="1"/>
      <c r="F75" s="1"/>
      <c r="G75" s="1"/>
      <c r="H75" s="1"/>
      <c r="I75" s="1"/>
      <c r="J75" s="1"/>
      <c r="K75" s="1"/>
      <c r="L75" s="1"/>
      <c r="M75" s="1"/>
      <c r="N75" s="1"/>
      <c r="O75" s="1"/>
      <c r="P75" s="1"/>
      <c r="Q75" s="1"/>
      <c r="R75" s="1"/>
      <c r="S75" s="1"/>
      <c r="T75" s="1"/>
      <c r="U75" s="1"/>
      <c r="V75" s="998" t="s">
        <v>439</v>
      </c>
      <c r="W75" s="203"/>
      <c r="X75" s="1"/>
      <c r="Y75" s="1"/>
      <c r="Z75" s="998" t="s">
        <v>5</v>
      </c>
      <c r="AA75" s="175">
        <f>SUM(AA67:AA74)</f>
        <v>1158.5149078151355</v>
      </c>
      <c r="AB75" s="175">
        <f t="shared" ref="AB75:AX75" si="56">SUM(AB67:AB74)</f>
        <v>1170.047502978884</v>
      </c>
      <c r="AC75" s="175">
        <f t="shared" si="56"/>
        <v>1179.7514517616155</v>
      </c>
      <c r="AD75" s="175">
        <f t="shared" si="56"/>
        <v>1172.7209381976286</v>
      </c>
      <c r="AE75" s="175">
        <f t="shared" si="56"/>
        <v>1227.635677911712</v>
      </c>
      <c r="AF75" s="175">
        <f t="shared" si="56"/>
        <v>1239.9981566332356</v>
      </c>
      <c r="AG75" s="175">
        <f t="shared" si="56"/>
        <v>1252.0709195656889</v>
      </c>
      <c r="AH75" s="175">
        <f t="shared" si="56"/>
        <v>1245.3197905796785</v>
      </c>
      <c r="AI75" s="175">
        <f t="shared" si="56"/>
        <v>1205.5904721972645</v>
      </c>
      <c r="AJ75" s="175">
        <f t="shared" si="56"/>
        <v>1242.191839570118</v>
      </c>
      <c r="AK75" s="175">
        <f t="shared" si="56"/>
        <v>1264.97788744277</v>
      </c>
      <c r="AL75" s="175">
        <f t="shared" si="56"/>
        <v>1250.3444194316157</v>
      </c>
      <c r="AM75" s="175">
        <f t="shared" si="56"/>
        <v>1279.5554913752767</v>
      </c>
      <c r="AN75" s="175">
        <f t="shared" si="56"/>
        <v>1287.7818169283323</v>
      </c>
      <c r="AO75" s="175">
        <f t="shared" si="56"/>
        <v>1283.0435725119883</v>
      </c>
      <c r="AP75" s="175">
        <f t="shared" si="56"/>
        <v>1290.3096495134389</v>
      </c>
      <c r="AQ75" s="175">
        <f t="shared" si="56"/>
        <v>1267.1577749780211</v>
      </c>
      <c r="AR75" s="175">
        <f t="shared" si="56"/>
        <v>1302.8943444255542</v>
      </c>
      <c r="AS75" s="175">
        <f t="shared" si="56"/>
        <v>1232.2319179816982</v>
      </c>
      <c r="AT75" s="175">
        <f t="shared" si="56"/>
        <v>1162.9612840942832</v>
      </c>
      <c r="AU75" s="175">
        <f t="shared" si="56"/>
        <v>1214.4238153842882</v>
      </c>
      <c r="AV75" s="175">
        <f t="shared" si="56"/>
        <v>1264.5181755117505</v>
      </c>
      <c r="AW75" s="175">
        <f t="shared" si="56"/>
        <v>1305.8856424814794</v>
      </c>
      <c r="AX75" s="175">
        <f t="shared" si="56"/>
        <v>1315.0770734591342</v>
      </c>
      <c r="AY75" s="175">
        <f>SUM(AY67:AY74)</f>
        <v>1264.8804168952572</v>
      </c>
      <c r="AZ75" s="175">
        <f>SUM(AZ67:AZ74)</f>
        <v>1224.5385102109285</v>
      </c>
      <c r="BA75" s="175">
        <f>SUM(BA67:BA74)</f>
        <v>1206.1656784973659</v>
      </c>
      <c r="BB75" s="175">
        <f t="shared" ref="BB75" si="57">SUM(BB67:BB74)</f>
        <v>1188.122473486949</v>
      </c>
      <c r="BC75" s="175">
        <f>SUM(BC67:BC74)</f>
        <v>0</v>
      </c>
      <c r="BD75" s="175">
        <f>SUM(BD67:BD74)</f>
        <v>0</v>
      </c>
      <c r="BE75" s="175">
        <f>SUM(BE67:BE74)</f>
        <v>0</v>
      </c>
      <c r="BF75" s="176"/>
      <c r="BG75" s="176"/>
    </row>
    <row r="76" spans="1:59">
      <c r="AA76" s="35"/>
    </row>
    <row r="77" spans="1:59">
      <c r="V77" s="1" t="s">
        <v>440</v>
      </c>
      <c r="Z77" s="1" t="s">
        <v>1048</v>
      </c>
    </row>
    <row r="78" spans="1:59">
      <c r="V78" s="850" t="s">
        <v>431</v>
      </c>
      <c r="Z78" s="850" t="s">
        <v>992</v>
      </c>
      <c r="AA78" s="10">
        <v>1990</v>
      </c>
      <c r="AB78" s="10">
        <f t="shared" ref="AB78:BE78" si="58">AA78+1</f>
        <v>1991</v>
      </c>
      <c r="AC78" s="10">
        <f t="shared" si="58"/>
        <v>1992</v>
      </c>
      <c r="AD78" s="10">
        <f t="shared" si="58"/>
        <v>1993</v>
      </c>
      <c r="AE78" s="10">
        <f t="shared" si="58"/>
        <v>1994</v>
      </c>
      <c r="AF78" s="10">
        <f t="shared" si="58"/>
        <v>1995</v>
      </c>
      <c r="AG78" s="10">
        <f t="shared" si="58"/>
        <v>1996</v>
      </c>
      <c r="AH78" s="10">
        <f t="shared" si="58"/>
        <v>1997</v>
      </c>
      <c r="AI78" s="10">
        <f t="shared" si="58"/>
        <v>1998</v>
      </c>
      <c r="AJ78" s="10">
        <f t="shared" si="58"/>
        <v>1999</v>
      </c>
      <c r="AK78" s="10">
        <f t="shared" si="58"/>
        <v>2000</v>
      </c>
      <c r="AL78" s="10">
        <f t="shared" si="58"/>
        <v>2001</v>
      </c>
      <c r="AM78" s="10">
        <f t="shared" si="58"/>
        <v>2002</v>
      </c>
      <c r="AN78" s="10">
        <f t="shared" si="58"/>
        <v>2003</v>
      </c>
      <c r="AO78" s="10">
        <f t="shared" si="58"/>
        <v>2004</v>
      </c>
      <c r="AP78" s="10">
        <f t="shared" si="58"/>
        <v>2005</v>
      </c>
      <c r="AQ78" s="10">
        <f t="shared" si="58"/>
        <v>2006</v>
      </c>
      <c r="AR78" s="10">
        <f t="shared" si="58"/>
        <v>2007</v>
      </c>
      <c r="AS78" s="10">
        <f t="shared" si="58"/>
        <v>2008</v>
      </c>
      <c r="AT78" s="10">
        <f t="shared" si="58"/>
        <v>2009</v>
      </c>
      <c r="AU78" s="10">
        <f t="shared" si="58"/>
        <v>2010</v>
      </c>
      <c r="AV78" s="10">
        <f t="shared" si="58"/>
        <v>2011</v>
      </c>
      <c r="AW78" s="10">
        <f t="shared" si="58"/>
        <v>2012</v>
      </c>
      <c r="AX78" s="10">
        <f t="shared" si="58"/>
        <v>2013</v>
      </c>
      <c r="AY78" s="10">
        <f t="shared" si="58"/>
        <v>2014</v>
      </c>
      <c r="AZ78" s="10">
        <f t="shared" si="58"/>
        <v>2015</v>
      </c>
      <c r="BA78" s="10">
        <f t="shared" si="58"/>
        <v>2016</v>
      </c>
      <c r="BB78" s="10">
        <f t="shared" si="58"/>
        <v>2017</v>
      </c>
      <c r="BC78" s="10">
        <f t="shared" si="58"/>
        <v>2018</v>
      </c>
      <c r="BD78" s="10">
        <f t="shared" si="58"/>
        <v>2019</v>
      </c>
      <c r="BE78" s="10">
        <f t="shared" si="58"/>
        <v>2020</v>
      </c>
      <c r="BF78" s="10" t="s">
        <v>23</v>
      </c>
      <c r="BG78" s="118" t="s">
        <v>2</v>
      </c>
    </row>
    <row r="79" spans="1:59" s="26" customFormat="1" ht="15" customHeight="1">
      <c r="A79" s="203"/>
      <c r="B79" s="1"/>
      <c r="C79" s="1"/>
      <c r="D79" s="1"/>
      <c r="E79" s="1"/>
      <c r="F79" s="1"/>
      <c r="G79" s="1"/>
      <c r="H79" s="1"/>
      <c r="I79" s="1"/>
      <c r="J79" s="1"/>
      <c r="K79" s="1"/>
      <c r="L79" s="1"/>
      <c r="M79" s="1"/>
      <c r="N79" s="1"/>
      <c r="O79" s="1"/>
      <c r="P79" s="1"/>
      <c r="Q79" s="1"/>
      <c r="R79" s="1"/>
      <c r="S79" s="1"/>
      <c r="T79" s="1"/>
      <c r="U79" s="1"/>
      <c r="V79" s="1031" t="s">
        <v>432</v>
      </c>
      <c r="W79" s="203"/>
      <c r="X79" s="1"/>
      <c r="Y79" s="1"/>
      <c r="Z79" s="1031" t="s">
        <v>993</v>
      </c>
      <c r="AA79" s="177"/>
      <c r="AB79" s="1811">
        <f t="shared" ref="AB79:AS79" si="59">AB67/$AA67-1</f>
        <v>2.4376159495793637E-3</v>
      </c>
      <c r="AC79" s="178">
        <f t="shared" si="59"/>
        <v>1.5746861857514949E-2</v>
      </c>
      <c r="AD79" s="178">
        <f t="shared" si="59"/>
        <v>-3.1161442906491699E-2</v>
      </c>
      <c r="AE79" s="178">
        <f t="shared" si="59"/>
        <v>6.2235571750516305E-2</v>
      </c>
      <c r="AF79" s="178">
        <f t="shared" si="59"/>
        <v>2.8153630019201792E-2</v>
      </c>
      <c r="AG79" s="178">
        <f t="shared" si="59"/>
        <v>3.4425900511033891E-2</v>
      </c>
      <c r="AH79" s="178">
        <f t="shared" si="59"/>
        <v>2.4210901387455186E-2</v>
      </c>
      <c r="AI79" s="178">
        <f t="shared" si="59"/>
        <v>-9.648414590491039E-3</v>
      </c>
      <c r="AJ79" s="178">
        <f t="shared" si="59"/>
        <v>4.9971115460022864E-2</v>
      </c>
      <c r="AK79" s="178">
        <f t="shared" si="59"/>
        <v>7.3173386662245044E-2</v>
      </c>
      <c r="AL79" s="178">
        <f t="shared" si="59"/>
        <v>4.8935732908721663E-2</v>
      </c>
      <c r="AM79" s="178">
        <f t="shared" si="59"/>
        <v>0.12186051389035679</v>
      </c>
      <c r="AN79" s="178">
        <f t="shared" si="59"/>
        <v>0.17371509642099148</v>
      </c>
      <c r="AO79" s="178">
        <f t="shared" si="59"/>
        <v>0.16741403106855279</v>
      </c>
      <c r="AP79" s="178">
        <f t="shared" si="59"/>
        <v>0.22015031259506146</v>
      </c>
      <c r="AQ79" s="178">
        <f t="shared" si="59"/>
        <v>0.19582149970666518</v>
      </c>
      <c r="AR79" s="178">
        <f t="shared" si="59"/>
        <v>0.33215301243200779</v>
      </c>
      <c r="AS79" s="178">
        <f t="shared" si="59"/>
        <v>0.28002476965199397</v>
      </c>
      <c r="AT79" s="178">
        <f t="shared" ref="AT79:AX84" si="60">AT67/$AA67-1</f>
        <v>0.19782140809182391</v>
      </c>
      <c r="AU79" s="178">
        <f t="shared" si="60"/>
        <v>0.2857856249931523</v>
      </c>
      <c r="AV79" s="178">
        <f t="shared" si="60"/>
        <v>0.45115278758849753</v>
      </c>
      <c r="AW79" s="178">
        <f t="shared" si="60"/>
        <v>0.57784765298626972</v>
      </c>
      <c r="AX79" s="178">
        <f t="shared" si="60"/>
        <v>0.57917270759303197</v>
      </c>
      <c r="AY79" s="178">
        <f t="shared" ref="AY79:BB87" si="61">AY67/$AA67-1</f>
        <v>0.49989971612244988</v>
      </c>
      <c r="AZ79" s="178">
        <f t="shared" si="61"/>
        <v>0.42979891617893728</v>
      </c>
      <c r="BA79" s="178">
        <f t="shared" si="61"/>
        <v>0.41659749925534562</v>
      </c>
      <c r="BB79" s="178">
        <f t="shared" si="61"/>
        <v>0.37598542130631585</v>
      </c>
      <c r="BC79" s="178">
        <f t="shared" ref="BC79:BE79" si="62">BC67/$AA67-1</f>
        <v>-1</v>
      </c>
      <c r="BD79" s="178">
        <f t="shared" si="62"/>
        <v>-1</v>
      </c>
      <c r="BE79" s="178">
        <f t="shared" si="62"/>
        <v>-1</v>
      </c>
      <c r="BF79" s="172"/>
      <c r="BG79" s="172"/>
    </row>
    <row r="80" spans="1:59" s="26" customFormat="1" ht="15" customHeight="1">
      <c r="A80" s="203"/>
      <c r="B80" s="1"/>
      <c r="C80" s="1"/>
      <c r="D80" s="1"/>
      <c r="E80" s="1"/>
      <c r="F80" s="1"/>
      <c r="G80" s="1"/>
      <c r="H80" s="1"/>
      <c r="I80" s="1"/>
      <c r="J80" s="1"/>
      <c r="K80" s="1"/>
      <c r="L80" s="1"/>
      <c r="M80" s="1"/>
      <c r="N80" s="1"/>
      <c r="O80" s="1"/>
      <c r="P80" s="1"/>
      <c r="Q80" s="1"/>
      <c r="R80" s="1"/>
      <c r="S80" s="1"/>
      <c r="T80" s="1"/>
      <c r="U80" s="1"/>
      <c r="V80" s="1031" t="s">
        <v>433</v>
      </c>
      <c r="W80" s="203"/>
      <c r="X80" s="1"/>
      <c r="Y80" s="1"/>
      <c r="Z80" s="1031" t="s">
        <v>994</v>
      </c>
      <c r="AA80" s="177"/>
      <c r="AB80" s="1811">
        <f t="shared" ref="AB80:AS80" si="63">AB68/$AA68-1</f>
        <v>-9.8848315827528843E-3</v>
      </c>
      <c r="AC80" s="178">
        <f t="shared" si="63"/>
        <v>-2.4504293166106139E-2</v>
      </c>
      <c r="AD80" s="178">
        <f t="shared" si="63"/>
        <v>-2.188769729328166E-2</v>
      </c>
      <c r="AE80" s="1811">
        <f t="shared" si="63"/>
        <v>3.1317897822640273E-3</v>
      </c>
      <c r="AF80" s="178">
        <f t="shared" si="63"/>
        <v>2.2456059491092528E-2</v>
      </c>
      <c r="AG80" s="178">
        <f t="shared" si="63"/>
        <v>3.0840016537246662E-2</v>
      </c>
      <c r="AH80" s="178">
        <f t="shared" si="63"/>
        <v>2.0314488277795917E-2</v>
      </c>
      <c r="AI80" s="178">
        <f t="shared" si="63"/>
        <v>-4.9972411447545384E-2</v>
      </c>
      <c r="AJ80" s="178">
        <f t="shared" si="63"/>
        <v>-3.7399086631552225E-2</v>
      </c>
      <c r="AK80" s="1811">
        <f t="shared" si="63"/>
        <v>-8.772470259807652E-3</v>
      </c>
      <c r="AL80" s="178">
        <f t="shared" si="63"/>
        <v>-2.6153625842474604E-2</v>
      </c>
      <c r="AM80" s="1811">
        <f t="shared" si="63"/>
        <v>-9.7457918316583569E-3</v>
      </c>
      <c r="AN80" s="178">
        <f t="shared" si="63"/>
        <v>-1.5761177846443042E-2</v>
      </c>
      <c r="AO80" s="178">
        <f t="shared" si="63"/>
        <v>-1.7200152240258282E-2</v>
      </c>
      <c r="AP80" s="178">
        <f t="shared" si="63"/>
        <v>-4.4368671295813789E-2</v>
      </c>
      <c r="AQ80" s="178">
        <f t="shared" si="63"/>
        <v>-5.1880409411781736E-2</v>
      </c>
      <c r="AR80" s="178">
        <f t="shared" si="63"/>
        <v>-5.7118400754409993E-2</v>
      </c>
      <c r="AS80" s="178">
        <f t="shared" si="63"/>
        <v>-0.13990716190730557</v>
      </c>
      <c r="AT80" s="178">
        <f t="shared" si="60"/>
        <v>-0.18837305525647297</v>
      </c>
      <c r="AU80" s="178">
        <f t="shared" si="60"/>
        <v>-0.14105636504754671</v>
      </c>
      <c r="AV80" s="178">
        <f t="shared" si="60"/>
        <v>-0.14401317365721766</v>
      </c>
      <c r="AW80" s="178">
        <f t="shared" si="60"/>
        <v>-0.14497765473276092</v>
      </c>
      <c r="AX80" s="178">
        <f t="shared" si="60"/>
        <v>-0.1233872673355747</v>
      </c>
      <c r="AY80" s="178">
        <f t="shared" si="61"/>
        <v>-0.14449601459870687</v>
      </c>
      <c r="AZ80" s="178">
        <f t="shared" si="61"/>
        <v>-0.16966910870739049</v>
      </c>
      <c r="BA80" s="178">
        <f t="shared" si="61"/>
        <v>-0.21114907964528751</v>
      </c>
      <c r="BB80" s="178">
        <f t="shared" si="61"/>
        <v>-0.22025341535806409</v>
      </c>
      <c r="BC80" s="178">
        <f t="shared" ref="BC80:BE80" si="64">BC68/$AA68-1</f>
        <v>-1</v>
      </c>
      <c r="BD80" s="178">
        <f t="shared" si="64"/>
        <v>-1</v>
      </c>
      <c r="BE80" s="178">
        <f t="shared" si="64"/>
        <v>-1</v>
      </c>
      <c r="BF80" s="172"/>
      <c r="BG80" s="172"/>
    </row>
    <row r="81" spans="1:59" s="26" customFormat="1" ht="15" customHeight="1">
      <c r="A81" s="203"/>
      <c r="B81" s="1"/>
      <c r="C81" s="1"/>
      <c r="D81" s="1"/>
      <c r="E81" s="1"/>
      <c r="F81" s="1"/>
      <c r="G81" s="1"/>
      <c r="H81" s="1"/>
      <c r="I81" s="1"/>
      <c r="J81" s="1"/>
      <c r="K81" s="1"/>
      <c r="L81" s="1"/>
      <c r="M81" s="1"/>
      <c r="N81" s="1"/>
      <c r="O81" s="1"/>
      <c r="P81" s="1"/>
      <c r="Q81" s="1"/>
      <c r="R81" s="1"/>
      <c r="S81" s="1"/>
      <c r="T81" s="1"/>
      <c r="U81" s="1"/>
      <c r="V81" s="1031" t="s">
        <v>434</v>
      </c>
      <c r="W81" s="203"/>
      <c r="X81" s="1"/>
      <c r="Y81" s="1"/>
      <c r="Z81" s="1031" t="s">
        <v>995</v>
      </c>
      <c r="AA81" s="177"/>
      <c r="AB81" s="178">
        <f t="shared" ref="AB81:AS81" si="65">AB69/$AA69-1</f>
        <v>5.8375531944040215E-2</v>
      </c>
      <c r="AC81" s="178">
        <f t="shared" si="65"/>
        <v>9.170237473599907E-2</v>
      </c>
      <c r="AD81" s="178">
        <f t="shared" si="65"/>
        <v>0.1107559813739738</v>
      </c>
      <c r="AE81" s="178">
        <f t="shared" si="65"/>
        <v>0.15730563530102581</v>
      </c>
      <c r="AF81" s="178">
        <f t="shared" si="65"/>
        <v>0.20402998915469106</v>
      </c>
      <c r="AG81" s="178">
        <f t="shared" si="65"/>
        <v>0.23778213156208694</v>
      </c>
      <c r="AH81" s="178">
        <f t="shared" si="65"/>
        <v>0.24723871625247962</v>
      </c>
      <c r="AI81" s="178">
        <f t="shared" si="65"/>
        <v>0.23842523319971454</v>
      </c>
      <c r="AJ81" s="178">
        <f t="shared" si="65"/>
        <v>0.258930030544543</v>
      </c>
      <c r="AK81" s="178">
        <f t="shared" si="65"/>
        <v>0.25708712398314604</v>
      </c>
      <c r="AL81" s="178">
        <f t="shared" si="65"/>
        <v>0.27794668964129721</v>
      </c>
      <c r="AM81" s="178">
        <f t="shared" si="65"/>
        <v>0.25982860652552398</v>
      </c>
      <c r="AN81" s="178">
        <f t="shared" si="65"/>
        <v>0.23974434414756463</v>
      </c>
      <c r="AO81" s="178">
        <f t="shared" si="65"/>
        <v>0.21026376858788498</v>
      </c>
      <c r="AP81" s="178">
        <f t="shared" si="65"/>
        <v>0.18305539393689996</v>
      </c>
      <c r="AQ81" s="178">
        <f t="shared" si="65"/>
        <v>0.16988105446668356</v>
      </c>
      <c r="AR81" s="178">
        <f t="shared" si="65"/>
        <v>0.15622107830213294</v>
      </c>
      <c r="AS81" s="178">
        <f t="shared" si="65"/>
        <v>0.11835560726677286</v>
      </c>
      <c r="AT81" s="178">
        <f t="shared" si="60"/>
        <v>0.10201038089508097</v>
      </c>
      <c r="AU81" s="178">
        <f t="shared" si="60"/>
        <v>0.10440051903120207</v>
      </c>
      <c r="AV81" s="178">
        <f t="shared" si="60"/>
        <v>8.0365563043253374E-2</v>
      </c>
      <c r="AW81" s="178">
        <f t="shared" si="60"/>
        <v>8.4675308850598485E-2</v>
      </c>
      <c r="AX81" s="178">
        <f t="shared" si="60"/>
        <v>7.0298925770604814E-2</v>
      </c>
      <c r="AY81" s="178">
        <f t="shared" si="61"/>
        <v>4.5497350547988313E-2</v>
      </c>
      <c r="AZ81" s="178">
        <f t="shared" si="61"/>
        <v>3.9143839192807173E-2</v>
      </c>
      <c r="BA81" s="178">
        <f t="shared" si="61"/>
        <v>2.9698755190296522E-2</v>
      </c>
      <c r="BB81" s="178">
        <f t="shared" si="61"/>
        <v>2.1096507445080626E-2</v>
      </c>
      <c r="BC81" s="178">
        <f t="shared" ref="BC81:BE81" si="66">BC69/$AA69-1</f>
        <v>-1</v>
      </c>
      <c r="BD81" s="178">
        <f t="shared" si="66"/>
        <v>-1</v>
      </c>
      <c r="BE81" s="178">
        <f t="shared" si="66"/>
        <v>-1</v>
      </c>
      <c r="BF81" s="172"/>
      <c r="BG81" s="172"/>
    </row>
    <row r="82" spans="1:59" s="26" customFormat="1" ht="15" customHeight="1">
      <c r="A82" s="203"/>
      <c r="B82" s="1"/>
      <c r="C82" s="1"/>
      <c r="D82" s="1"/>
      <c r="E82" s="1"/>
      <c r="F82" s="1"/>
      <c r="G82" s="1"/>
      <c r="H82" s="1"/>
      <c r="I82" s="1"/>
      <c r="J82" s="1"/>
      <c r="K82" s="1"/>
      <c r="L82" s="1"/>
      <c r="M82" s="1"/>
      <c r="N82" s="1"/>
      <c r="O82" s="1"/>
      <c r="P82" s="1"/>
      <c r="Q82" s="1"/>
      <c r="R82" s="1"/>
      <c r="S82" s="1"/>
      <c r="T82" s="1"/>
      <c r="U82" s="1"/>
      <c r="V82" s="1031" t="s">
        <v>435</v>
      </c>
      <c r="W82" s="203"/>
      <c r="X82" s="1"/>
      <c r="Y82" s="1"/>
      <c r="Z82" s="1031" t="s">
        <v>996</v>
      </c>
      <c r="AA82" s="177"/>
      <c r="AB82" s="1811">
        <f t="shared" ref="AB82:AS82" si="67">AB70/$AA70-1</f>
        <v>8.0777687486111027E-3</v>
      </c>
      <c r="AC82" s="178">
        <f t="shared" si="67"/>
        <v>2.2423014146520037E-2</v>
      </c>
      <c r="AD82" s="178">
        <f t="shared" si="67"/>
        <v>6.6131167353178144E-2</v>
      </c>
      <c r="AE82" s="178">
        <f t="shared" si="67"/>
        <v>5.5908351947814516E-2</v>
      </c>
      <c r="AF82" s="178">
        <f t="shared" si="67"/>
        <v>0.10526003763649627</v>
      </c>
      <c r="AG82" s="178">
        <f t="shared" si="67"/>
        <v>9.8194929186545821E-2</v>
      </c>
      <c r="AH82" s="178">
        <f t="shared" si="67"/>
        <v>0.10300547696772089</v>
      </c>
      <c r="AI82" s="178">
        <f t="shared" si="67"/>
        <v>0.13619165396952715</v>
      </c>
      <c r="AJ82" s="178">
        <f t="shared" si="67"/>
        <v>0.17352641275290659</v>
      </c>
      <c r="AK82" s="178">
        <f t="shared" si="67"/>
        <v>0.19812231409782366</v>
      </c>
      <c r="AL82" s="178">
        <f t="shared" si="67"/>
        <v>0.19062957433047378</v>
      </c>
      <c r="AM82" s="178">
        <f t="shared" si="67"/>
        <v>0.2125326910890124</v>
      </c>
      <c r="AN82" s="178">
        <f t="shared" si="67"/>
        <v>0.18817393031488816</v>
      </c>
      <c r="AO82" s="178">
        <f t="shared" si="67"/>
        <v>0.21712986211341057</v>
      </c>
      <c r="AP82" s="178">
        <f t="shared" si="67"/>
        <v>0.23043977140675986</v>
      </c>
      <c r="AQ82" s="178">
        <f t="shared" si="67"/>
        <v>0.177259908440351</v>
      </c>
      <c r="AR82" s="178">
        <f t="shared" si="67"/>
        <v>0.11739201056731141</v>
      </c>
      <c r="AS82" s="178">
        <f t="shared" si="67"/>
        <v>4.5802931860399632E-2</v>
      </c>
      <c r="AT82" s="178">
        <f t="shared" si="60"/>
        <v>-2.0378965769748514E-2</v>
      </c>
      <c r="AU82" s="178">
        <f t="shared" si="60"/>
        <v>-1.6039901885098073E-2</v>
      </c>
      <c r="AV82" s="178">
        <f t="shared" si="60"/>
        <v>-4.1688090670687794E-2</v>
      </c>
      <c r="AW82" s="178">
        <f t="shared" si="60"/>
        <v>-8.3985296281385846E-2</v>
      </c>
      <c r="AX82" s="178">
        <f t="shared" si="60"/>
        <v>-6.9566464507408887E-2</v>
      </c>
      <c r="AY82" s="178">
        <f t="shared" si="61"/>
        <v>-0.11638714457125232</v>
      </c>
      <c r="AZ82" s="178">
        <f t="shared" si="61"/>
        <v>-0.13428539189557731</v>
      </c>
      <c r="BA82" s="178">
        <f t="shared" si="61"/>
        <v>-0.11011927723382475</v>
      </c>
      <c r="BB82" s="178">
        <f t="shared" si="61"/>
        <v>-0.10161934551876672</v>
      </c>
      <c r="BC82" s="178">
        <f t="shared" ref="BC82:BE82" si="68">BC70/$AA70-1</f>
        <v>-1</v>
      </c>
      <c r="BD82" s="178">
        <f t="shared" si="68"/>
        <v>-1</v>
      </c>
      <c r="BE82" s="178">
        <f t="shared" si="68"/>
        <v>-1</v>
      </c>
      <c r="BF82" s="172"/>
      <c r="BG82" s="172"/>
    </row>
    <row r="83" spans="1:59" s="26" customFormat="1" ht="15" customHeight="1">
      <c r="A83" s="203"/>
      <c r="B83" s="1"/>
      <c r="C83" s="1"/>
      <c r="D83" s="1"/>
      <c r="E83" s="1"/>
      <c r="F83" s="1"/>
      <c r="G83" s="1"/>
      <c r="H83" s="1"/>
      <c r="I83" s="1"/>
      <c r="J83" s="1"/>
      <c r="K83" s="1"/>
      <c r="L83" s="1"/>
      <c r="M83" s="1"/>
      <c r="N83" s="1"/>
      <c r="O83" s="1"/>
      <c r="P83" s="1"/>
      <c r="Q83" s="1"/>
      <c r="R83" s="1"/>
      <c r="S83" s="1"/>
      <c r="T83" s="1"/>
      <c r="U83" s="1"/>
      <c r="V83" s="1031" t="s">
        <v>436</v>
      </c>
      <c r="W83" s="203"/>
      <c r="X83" s="1"/>
      <c r="Y83" s="1"/>
      <c r="Z83" s="1031" t="s">
        <v>997</v>
      </c>
      <c r="AA83" s="177"/>
      <c r="AB83" s="178">
        <f t="shared" ref="AB83:AS83" si="69">AB71/$AA71-1</f>
        <v>0.12162046209732491</v>
      </c>
      <c r="AC83" s="178">
        <f t="shared" si="69"/>
        <v>8.735836488889781E-2</v>
      </c>
      <c r="AD83" s="178">
        <f t="shared" si="69"/>
        <v>0.10485993336144595</v>
      </c>
      <c r="AE83" s="178">
        <f t="shared" si="69"/>
        <v>0.20609645669292576</v>
      </c>
      <c r="AF83" s="1810">
        <f t="shared" si="69"/>
        <v>1.7219751318708165</v>
      </c>
      <c r="AG83" s="1810">
        <f t="shared" si="69"/>
        <v>1.9789159369639582</v>
      </c>
      <c r="AH83" s="1810">
        <f t="shared" si="69"/>
        <v>2.0294553095356007</v>
      </c>
      <c r="AI83" s="1810">
        <f t="shared" si="69"/>
        <v>1.6027542160919928</v>
      </c>
      <c r="AJ83" s="1810">
        <f t="shared" si="69"/>
        <v>1.8152320091424725</v>
      </c>
      <c r="AK83" s="1810">
        <f t="shared" si="69"/>
        <v>1.6703384565664696</v>
      </c>
      <c r="AL83" s="1810">
        <f t="shared" si="69"/>
        <v>1.8614094712910334</v>
      </c>
      <c r="AM83" s="1810">
        <f t="shared" si="69"/>
        <v>1.7382152024107649</v>
      </c>
      <c r="AN83" s="1810">
        <f t="shared" si="69"/>
        <v>1.640032873492145</v>
      </c>
      <c r="AO83" s="1810">
        <f t="shared" si="69"/>
        <v>1.4933851206643411</v>
      </c>
      <c r="AP83" s="1810">
        <f t="shared" si="69"/>
        <v>1.6505395562364358</v>
      </c>
      <c r="AQ83" s="1810">
        <f t="shared" si="69"/>
        <v>1.8872317391582394</v>
      </c>
      <c r="AR83" s="1810">
        <f t="shared" si="69"/>
        <v>2.213637908016147</v>
      </c>
      <c r="AS83" s="1810">
        <f t="shared" si="69"/>
        <v>1.9501794386259625</v>
      </c>
      <c r="AT83" s="1810">
        <f t="shared" si="60"/>
        <v>1.614401766087759</v>
      </c>
      <c r="AU83" s="1810">
        <f t="shared" si="60"/>
        <v>1.4771252077855479</v>
      </c>
      <c r="AV83" s="1810">
        <f t="shared" si="60"/>
        <v>1.4924062332814514</v>
      </c>
      <c r="AW83" s="1810">
        <f t="shared" si="60"/>
        <v>1.5591767131001699</v>
      </c>
      <c r="AX83" s="1810">
        <f t="shared" si="60"/>
        <v>1.2870366442307848</v>
      </c>
      <c r="AY83" s="1810">
        <f t="shared" si="61"/>
        <v>1.3438925445544188</v>
      </c>
      <c r="AZ83" s="1810">
        <f t="shared" si="61"/>
        <v>1.2169742241754333</v>
      </c>
      <c r="BA83" s="1810">
        <f t="shared" si="61"/>
        <v>1.3860727807479494</v>
      </c>
      <c r="BB83" s="1810">
        <f t="shared" si="61"/>
        <v>1.4877213316756626</v>
      </c>
      <c r="BC83" s="178">
        <f t="shared" ref="BC83:BE83" si="70">BC71/$AA71-1</f>
        <v>-1</v>
      </c>
      <c r="BD83" s="178">
        <f t="shared" si="70"/>
        <v>-1</v>
      </c>
      <c r="BE83" s="178">
        <f t="shared" si="70"/>
        <v>-1</v>
      </c>
      <c r="BF83" s="172"/>
      <c r="BG83" s="172"/>
    </row>
    <row r="84" spans="1:59" s="26" customFormat="1" ht="15" customHeight="1">
      <c r="A84" s="203"/>
      <c r="B84" s="1"/>
      <c r="C84" s="1"/>
      <c r="D84" s="1"/>
      <c r="E84" s="1"/>
      <c r="F84" s="1"/>
      <c r="G84" s="1"/>
      <c r="H84" s="1"/>
      <c r="I84" s="1"/>
      <c r="J84" s="1"/>
      <c r="K84" s="1"/>
      <c r="L84" s="1"/>
      <c r="M84" s="1"/>
      <c r="N84" s="1"/>
      <c r="O84" s="1"/>
      <c r="P84" s="1"/>
      <c r="Q84" s="1"/>
      <c r="R84" s="1"/>
      <c r="S84" s="1"/>
      <c r="T84" s="1"/>
      <c r="U84" s="1"/>
      <c r="V84" s="1031" t="s">
        <v>1418</v>
      </c>
      <c r="W84" s="203"/>
      <c r="X84" s="1"/>
      <c r="Y84" s="1"/>
      <c r="Z84" s="1031" t="s">
        <v>1419</v>
      </c>
      <c r="AA84" s="177"/>
      <c r="AB84" s="178">
        <f t="shared" ref="AB84:AS84" si="71">AB72/$AA72-1</f>
        <v>1.6585537709348674E-2</v>
      </c>
      <c r="AC84" s="178">
        <f t="shared" si="71"/>
        <v>1.5637985510722929E-2</v>
      </c>
      <c r="AD84" s="1811">
        <f t="shared" si="71"/>
        <v>-3.395062934372195E-3</v>
      </c>
      <c r="AE84" s="178">
        <f t="shared" si="71"/>
        <v>2.2008171737954774E-2</v>
      </c>
      <c r="AF84" s="178">
        <f t="shared" si="71"/>
        <v>2.7139358383026169E-2</v>
      </c>
      <c r="AG84" s="178">
        <f t="shared" si="71"/>
        <v>3.805076913668004E-2</v>
      </c>
      <c r="AH84" s="1811">
        <f t="shared" si="71"/>
        <v>-1.3363994307601379E-3</v>
      </c>
      <c r="AI84" s="178">
        <f t="shared" si="71"/>
        <v>-9.421964007849104E-2</v>
      </c>
      <c r="AJ84" s="178">
        <f t="shared" si="71"/>
        <v>-8.932629273457271E-2</v>
      </c>
      <c r="AK84" s="178">
        <f t="shared" si="71"/>
        <v>-8.2076651856131555E-2</v>
      </c>
      <c r="AL84" s="178">
        <f t="shared" si="71"/>
        <v>-0.10228044344348863</v>
      </c>
      <c r="AM84" s="178">
        <f t="shared" si="71"/>
        <v>-0.14263649345478324</v>
      </c>
      <c r="AN84" s="178">
        <f t="shared" si="71"/>
        <v>-0.15474304583325804</v>
      </c>
      <c r="AO84" s="178">
        <f t="shared" si="71"/>
        <v>-0.1547469559035507</v>
      </c>
      <c r="AP84" s="178">
        <f t="shared" si="71"/>
        <v>-0.13661217781712198</v>
      </c>
      <c r="AQ84" s="178">
        <f t="shared" si="71"/>
        <v>-0.13056675148349628</v>
      </c>
      <c r="AR84" s="178">
        <f t="shared" si="71"/>
        <v>-0.14226731894256961</v>
      </c>
      <c r="AS84" s="178">
        <f t="shared" si="71"/>
        <v>-0.20950798586180919</v>
      </c>
      <c r="AT84" s="178">
        <f t="shared" si="60"/>
        <v>-0.29450235112727319</v>
      </c>
      <c r="AU84" s="178">
        <f t="shared" si="60"/>
        <v>-0.27798983318880899</v>
      </c>
      <c r="AV84" s="178">
        <f t="shared" si="60"/>
        <v>-0.28024188818413165</v>
      </c>
      <c r="AW84" s="178">
        <f t="shared" si="60"/>
        <v>-0.27802159356486744</v>
      </c>
      <c r="AX84" s="178">
        <f t="shared" si="60"/>
        <v>-0.25115269012528296</v>
      </c>
      <c r="AY84" s="178">
        <f t="shared" si="61"/>
        <v>-0.26070874802398314</v>
      </c>
      <c r="AZ84" s="178">
        <f t="shared" si="61"/>
        <v>-0.28356883320557602</v>
      </c>
      <c r="BA84" s="178">
        <f t="shared" si="61"/>
        <v>-0.28999815665821271</v>
      </c>
      <c r="BB84" s="178">
        <f t="shared" si="61"/>
        <v>-0.28123608085383578</v>
      </c>
      <c r="BC84" s="178">
        <f t="shared" ref="BC84:BE84" si="72">BC72/$AA72-1</f>
        <v>-1</v>
      </c>
      <c r="BD84" s="178">
        <f t="shared" si="72"/>
        <v>-1</v>
      </c>
      <c r="BE84" s="178">
        <f t="shared" si="72"/>
        <v>-1</v>
      </c>
      <c r="BF84" s="172"/>
      <c r="BG84" s="172"/>
    </row>
    <row r="85" spans="1:59" s="26" customFormat="1" ht="15" customHeight="1">
      <c r="A85" s="203"/>
      <c r="B85" s="1"/>
      <c r="C85" s="1"/>
      <c r="D85" s="1"/>
      <c r="E85" s="1"/>
      <c r="F85" s="1"/>
      <c r="G85" s="1"/>
      <c r="H85" s="1"/>
      <c r="I85" s="1"/>
      <c r="J85" s="1"/>
      <c r="K85" s="1"/>
      <c r="L85" s="1"/>
      <c r="M85" s="1"/>
      <c r="N85" s="1"/>
      <c r="O85" s="1"/>
      <c r="P85" s="1"/>
      <c r="Q85" s="1"/>
      <c r="R85" s="1"/>
      <c r="S85" s="1"/>
      <c r="T85" s="1"/>
      <c r="U85" s="1"/>
      <c r="V85" s="1031" t="s">
        <v>437</v>
      </c>
      <c r="W85" s="203"/>
      <c r="X85" s="1"/>
      <c r="Y85" s="1"/>
      <c r="Z85" s="1031" t="s">
        <v>731</v>
      </c>
      <c r="AA85" s="326"/>
      <c r="AB85" s="178">
        <f>AB73/$AA73-1</f>
        <v>-0.10019550711142888</v>
      </c>
      <c r="AC85" s="178">
        <f t="shared" ref="AC85:AW85" si="73">AC73/$AA73-1</f>
        <v>-0.19030922644437875</v>
      </c>
      <c r="AD85" s="178">
        <f t="shared" si="73"/>
        <v>-0.1401941080631447</v>
      </c>
      <c r="AE85" s="178">
        <f t="shared" si="73"/>
        <v>-0.43742427241193937</v>
      </c>
      <c r="AF85" s="178">
        <f t="shared" si="73"/>
        <v>-0.41018986147803438</v>
      </c>
      <c r="AG85" s="178">
        <f t="shared" si="73"/>
        <v>-0.42580350106661191</v>
      </c>
      <c r="AH85" s="178">
        <f t="shared" si="73"/>
        <v>-0.38986028967899877</v>
      </c>
      <c r="AI85" s="178">
        <f t="shared" si="73"/>
        <v>-0.38094524756483605</v>
      </c>
      <c r="AJ85" s="178">
        <f t="shared" si="73"/>
        <v>-0.39184604627091579</v>
      </c>
      <c r="AK85" s="178">
        <f t="shared" si="73"/>
        <v>-0.27320900378409707</v>
      </c>
      <c r="AL85" s="178">
        <f t="shared" si="73"/>
        <v>-0.39613285976583978</v>
      </c>
      <c r="AM85" s="178">
        <f t="shared" si="73"/>
        <v>-0.32968726693982842</v>
      </c>
      <c r="AN85" s="178">
        <f t="shared" si="73"/>
        <v>-0.2934786824158172</v>
      </c>
      <c r="AO85" s="178">
        <f t="shared" si="73"/>
        <v>-0.33940913274758244</v>
      </c>
      <c r="AP85" s="178">
        <f t="shared" si="73"/>
        <v>-0.32571624015796119</v>
      </c>
      <c r="AQ85" s="178">
        <f t="shared" si="73"/>
        <v>-0.37018676917967841</v>
      </c>
      <c r="AR85" s="178">
        <f t="shared" si="73"/>
        <v>-0.17869406876618421</v>
      </c>
      <c r="AS85" s="178">
        <f t="shared" si="73"/>
        <v>-0.27740612368951612</v>
      </c>
      <c r="AT85" s="178">
        <f t="shared" si="73"/>
        <v>-0.35931770463180102</v>
      </c>
      <c r="AU85" s="178">
        <f t="shared" si="73"/>
        <v>-0.3382302886300893</v>
      </c>
      <c r="AV85" s="178">
        <f t="shared" si="73"/>
        <v>-0.31899660885245551</v>
      </c>
      <c r="AW85" s="178">
        <f t="shared" si="73"/>
        <v>-0.14571274667003209</v>
      </c>
      <c r="AX85" s="178">
        <f>AX73/$AA73-1</f>
        <v>-5.1098632966169899E-2</v>
      </c>
      <c r="AY85" s="178">
        <f t="shared" si="61"/>
        <v>-9.4247328080049875E-2</v>
      </c>
      <c r="AZ85" s="178">
        <f t="shared" si="61"/>
        <v>-9.4247328080049875E-2</v>
      </c>
      <c r="BA85" s="178">
        <f t="shared" si="61"/>
        <v>-9.4247328080049875E-2</v>
      </c>
      <c r="BB85" s="178">
        <f>BB73/$AA73-1</f>
        <v>-9.4247328080049875E-2</v>
      </c>
      <c r="BC85" s="178">
        <f t="shared" ref="BC85:BE85" si="74">BC73/$AA73-1</f>
        <v>-1</v>
      </c>
      <c r="BD85" s="178">
        <f t="shared" si="74"/>
        <v>-1</v>
      </c>
      <c r="BE85" s="178">
        <f t="shared" si="74"/>
        <v>-1</v>
      </c>
      <c r="BF85" s="324"/>
      <c r="BG85" s="324"/>
    </row>
    <row r="86" spans="1:59" s="26" customFormat="1" ht="15" customHeight="1" thickBot="1">
      <c r="A86" s="203"/>
      <c r="B86" s="1"/>
      <c r="C86" s="1"/>
      <c r="D86" s="1"/>
      <c r="E86" s="1"/>
      <c r="F86" s="1"/>
      <c r="G86" s="1"/>
      <c r="H86" s="1"/>
      <c r="I86" s="1"/>
      <c r="J86" s="1"/>
      <c r="K86" s="1"/>
      <c r="L86" s="1"/>
      <c r="M86" s="1"/>
      <c r="N86" s="1"/>
      <c r="O86" s="1"/>
      <c r="P86" s="1"/>
      <c r="Q86" s="1"/>
      <c r="R86" s="1"/>
      <c r="S86" s="1"/>
      <c r="T86" s="1"/>
      <c r="U86" s="1"/>
      <c r="V86" s="1032" t="s">
        <v>438</v>
      </c>
      <c r="W86" s="203"/>
      <c r="X86" s="1"/>
      <c r="Y86" s="1"/>
      <c r="Z86" s="1032" t="s">
        <v>736</v>
      </c>
      <c r="AA86" s="179"/>
      <c r="AB86" s="1813">
        <f>AB74/$AA74-1</f>
        <v>1.2418368604860675E-3</v>
      </c>
      <c r="AC86" s="180">
        <f t="shared" ref="AC86:AX86" si="75">AC74/$AA74-1</f>
        <v>8.0990348248198174E-2</v>
      </c>
      <c r="AD86" s="180">
        <f t="shared" si="75"/>
        <v>6.2157499606508626E-2</v>
      </c>
      <c r="AE86" s="180">
        <f t="shared" si="75"/>
        <v>0.25354288385014812</v>
      </c>
      <c r="AF86" s="180">
        <f t="shared" si="75"/>
        <v>0.27273674106484291</v>
      </c>
      <c r="AG86" s="180">
        <f t="shared" si="75"/>
        <v>0.30443975682816959</v>
      </c>
      <c r="AH86" s="180">
        <f t="shared" si="75"/>
        <v>0.34887804039440273</v>
      </c>
      <c r="AI86" s="180">
        <f t="shared" si="75"/>
        <v>0.34775784871212867</v>
      </c>
      <c r="AJ86" s="180">
        <f t="shared" si="75"/>
        <v>0.33226667457848746</v>
      </c>
      <c r="AK86" s="180">
        <f t="shared" si="75"/>
        <v>0.34352163877880093</v>
      </c>
      <c r="AL86" s="180">
        <f t="shared" si="75"/>
        <v>0.24811440571142573</v>
      </c>
      <c r="AM86" s="180">
        <f t="shared" si="75"/>
        <v>0.20089447998627041</v>
      </c>
      <c r="AN86" s="180">
        <f t="shared" si="75"/>
        <v>0.19613855158866689</v>
      </c>
      <c r="AO86" s="180">
        <f t="shared" si="75"/>
        <v>0.15399778242922246</v>
      </c>
      <c r="AP86" s="180">
        <f t="shared" si="75"/>
        <v>0.11176746887820843</v>
      </c>
      <c r="AQ86" s="180">
        <f t="shared" si="75"/>
        <v>4.792885889800802E-2</v>
      </c>
      <c r="AR86" s="180">
        <f t="shared" si="75"/>
        <v>6.453015821687158E-2</v>
      </c>
      <c r="AS86" s="180">
        <f t="shared" si="75"/>
        <v>0.14590014580482236</v>
      </c>
      <c r="AT86" s="180">
        <f t="shared" si="75"/>
        <v>-4.2676208129819093E-2</v>
      </c>
      <c r="AU86" s="180">
        <f t="shared" si="75"/>
        <v>-2.3388697946269965E-2</v>
      </c>
      <c r="AV86" s="180">
        <f t="shared" si="75"/>
        <v>-8.0961667532445158E-2</v>
      </c>
      <c r="AW86" s="180">
        <f t="shared" si="75"/>
        <v>-3.2597211238995616E-2</v>
      </c>
      <c r="AX86" s="180">
        <f t="shared" si="75"/>
        <v>-3.4969237579098311E-2</v>
      </c>
      <c r="AY86" s="180">
        <f t="shared" si="61"/>
        <v>-7.2930997089348359E-2</v>
      </c>
      <c r="AZ86" s="180">
        <f t="shared" si="61"/>
        <v>-7.6245400021950349E-2</v>
      </c>
      <c r="BA86" s="180">
        <f t="shared" si="61"/>
        <v>-0.11971636323519896</v>
      </c>
      <c r="BB86" s="180">
        <f t="shared" si="61"/>
        <v>-0.12855290452536183</v>
      </c>
      <c r="BC86" s="180">
        <f t="shared" ref="BC86:BE86" si="76">BC74/$AA74-1</f>
        <v>-1</v>
      </c>
      <c r="BD86" s="180">
        <f t="shared" si="76"/>
        <v>-1</v>
      </c>
      <c r="BE86" s="180">
        <f t="shared" si="76"/>
        <v>-1</v>
      </c>
      <c r="BF86" s="174"/>
      <c r="BG86" s="174"/>
    </row>
    <row r="87" spans="1:59" s="26" customFormat="1" ht="15" customHeight="1" thickTop="1">
      <c r="A87" s="203"/>
      <c r="B87" s="1"/>
      <c r="C87" s="1"/>
      <c r="D87" s="1"/>
      <c r="E87" s="1"/>
      <c r="F87" s="1"/>
      <c r="G87" s="1"/>
      <c r="H87" s="1"/>
      <c r="I87" s="1"/>
      <c r="J87" s="1"/>
      <c r="K87" s="1"/>
      <c r="L87" s="1"/>
      <c r="M87" s="1"/>
      <c r="N87" s="1"/>
      <c r="O87" s="1"/>
      <c r="P87" s="1"/>
      <c r="Q87" s="1"/>
      <c r="R87" s="1"/>
      <c r="S87" s="1"/>
      <c r="T87" s="1"/>
      <c r="U87" s="1"/>
      <c r="V87" s="998" t="s">
        <v>439</v>
      </c>
      <c r="W87" s="203"/>
      <c r="X87" s="1"/>
      <c r="Y87" s="1"/>
      <c r="Z87" s="998" t="s">
        <v>5</v>
      </c>
      <c r="AA87" s="181"/>
      <c r="AB87" s="183">
        <f t="shared" ref="AB87:AP87" si="77">AB75/$AA75-1</f>
        <v>9.9546368250866824E-3</v>
      </c>
      <c r="AC87" s="183">
        <f t="shared" si="77"/>
        <v>1.833083355528875E-2</v>
      </c>
      <c r="AD87" s="183">
        <f t="shared" si="77"/>
        <v>1.2262276718807641E-2</v>
      </c>
      <c r="AE87" s="183">
        <f t="shared" si="77"/>
        <v>5.9663254767202467E-2</v>
      </c>
      <c r="AF87" s="183">
        <f t="shared" si="77"/>
        <v>7.0334225540326312E-2</v>
      </c>
      <c r="AG87" s="183">
        <f t="shared" si="77"/>
        <v>8.0755121163690768E-2</v>
      </c>
      <c r="AH87" s="183">
        <f t="shared" si="77"/>
        <v>7.4927721843692119E-2</v>
      </c>
      <c r="AI87" s="183">
        <f t="shared" si="77"/>
        <v>4.0634405362041992E-2</v>
      </c>
      <c r="AJ87" s="183">
        <f t="shared" si="77"/>
        <v>7.2227755715971176E-2</v>
      </c>
      <c r="AK87" s="183">
        <f t="shared" si="77"/>
        <v>9.1896080844065198E-2</v>
      </c>
      <c r="AL87" s="183">
        <f t="shared" si="77"/>
        <v>7.9264851058035379E-2</v>
      </c>
      <c r="AM87" s="183">
        <f t="shared" si="77"/>
        <v>0.10447909020731871</v>
      </c>
      <c r="AN87" s="183">
        <f t="shared" si="77"/>
        <v>0.1115798409163189</v>
      </c>
      <c r="AO87" s="183">
        <f t="shared" si="77"/>
        <v>0.10748991131387653</v>
      </c>
      <c r="AP87" s="183">
        <f t="shared" si="77"/>
        <v>0.11376180039569572</v>
      </c>
      <c r="AQ87" s="183">
        <f t="shared" ref="AQ87:AX87" si="78">AQ75/$AA75-1</f>
        <v>9.3777703187071682E-2</v>
      </c>
      <c r="AR87" s="183">
        <f t="shared" si="78"/>
        <v>0.12462458241707619</v>
      </c>
      <c r="AS87" s="183">
        <f t="shared" si="78"/>
        <v>6.363060990349001E-2</v>
      </c>
      <c r="AT87" s="1812">
        <f t="shared" si="78"/>
        <v>3.8379966016433009E-3</v>
      </c>
      <c r="AU87" s="183">
        <f t="shared" si="78"/>
        <v>4.8259117937974771E-2</v>
      </c>
      <c r="AV87" s="183">
        <f t="shared" si="78"/>
        <v>9.1499269436703612E-2</v>
      </c>
      <c r="AW87" s="183">
        <f t="shared" si="78"/>
        <v>0.12720659326194861</v>
      </c>
      <c r="AX87" s="183">
        <f t="shared" si="78"/>
        <v>0.13514039792484178</v>
      </c>
      <c r="AY87" s="183">
        <f t="shared" si="61"/>
        <v>9.1811946797230481E-2</v>
      </c>
      <c r="AZ87" s="183">
        <f t="shared" si="61"/>
        <v>5.6989859992659042E-2</v>
      </c>
      <c r="BA87" s="183">
        <f t="shared" si="61"/>
        <v>4.1130908511221254E-2</v>
      </c>
      <c r="BB87" s="183">
        <f t="shared" si="61"/>
        <v>2.555648224471363E-2</v>
      </c>
      <c r="BC87" s="183">
        <f t="shared" ref="BC87:BE87" si="79">BC75/$AA75-1</f>
        <v>-1</v>
      </c>
      <c r="BD87" s="183">
        <f t="shared" si="79"/>
        <v>-1</v>
      </c>
      <c r="BE87" s="183">
        <f t="shared" si="79"/>
        <v>-1</v>
      </c>
      <c r="BF87" s="184"/>
      <c r="BG87" s="184"/>
    </row>
    <row r="89" spans="1:59">
      <c r="V89" s="1" t="s">
        <v>441</v>
      </c>
      <c r="Z89" s="1" t="s">
        <v>1049</v>
      </c>
    </row>
    <row r="90" spans="1:59">
      <c r="V90" s="850" t="s">
        <v>431</v>
      </c>
      <c r="Z90" s="850" t="s">
        <v>992</v>
      </c>
      <c r="AA90" s="10">
        <v>1990</v>
      </c>
      <c r="AB90" s="10">
        <f t="shared" ref="AB90:BE90" si="80">AA90+1</f>
        <v>1991</v>
      </c>
      <c r="AC90" s="10">
        <f t="shared" si="80"/>
        <v>1992</v>
      </c>
      <c r="AD90" s="10">
        <f t="shared" si="80"/>
        <v>1993</v>
      </c>
      <c r="AE90" s="10">
        <f t="shared" si="80"/>
        <v>1994</v>
      </c>
      <c r="AF90" s="10">
        <f t="shared" si="80"/>
        <v>1995</v>
      </c>
      <c r="AG90" s="10">
        <f t="shared" si="80"/>
        <v>1996</v>
      </c>
      <c r="AH90" s="10">
        <f t="shared" si="80"/>
        <v>1997</v>
      </c>
      <c r="AI90" s="10">
        <f t="shared" si="80"/>
        <v>1998</v>
      </c>
      <c r="AJ90" s="10">
        <f t="shared" si="80"/>
        <v>1999</v>
      </c>
      <c r="AK90" s="10">
        <f t="shared" si="80"/>
        <v>2000</v>
      </c>
      <c r="AL90" s="10">
        <f t="shared" si="80"/>
        <v>2001</v>
      </c>
      <c r="AM90" s="10">
        <f t="shared" si="80"/>
        <v>2002</v>
      </c>
      <c r="AN90" s="10">
        <f t="shared" si="80"/>
        <v>2003</v>
      </c>
      <c r="AO90" s="10">
        <f t="shared" si="80"/>
        <v>2004</v>
      </c>
      <c r="AP90" s="10">
        <f t="shared" si="80"/>
        <v>2005</v>
      </c>
      <c r="AQ90" s="10">
        <f t="shared" si="80"/>
        <v>2006</v>
      </c>
      <c r="AR90" s="10">
        <f t="shared" si="80"/>
        <v>2007</v>
      </c>
      <c r="AS90" s="10">
        <f t="shared" si="80"/>
        <v>2008</v>
      </c>
      <c r="AT90" s="10">
        <f t="shared" si="80"/>
        <v>2009</v>
      </c>
      <c r="AU90" s="10">
        <f t="shared" si="80"/>
        <v>2010</v>
      </c>
      <c r="AV90" s="10">
        <f t="shared" si="80"/>
        <v>2011</v>
      </c>
      <c r="AW90" s="10">
        <f t="shared" si="80"/>
        <v>2012</v>
      </c>
      <c r="AX90" s="10">
        <f t="shared" si="80"/>
        <v>2013</v>
      </c>
      <c r="AY90" s="10">
        <f t="shared" si="80"/>
        <v>2014</v>
      </c>
      <c r="AZ90" s="10">
        <f t="shared" si="80"/>
        <v>2015</v>
      </c>
      <c r="BA90" s="10">
        <f t="shared" si="80"/>
        <v>2016</v>
      </c>
      <c r="BB90" s="10">
        <f t="shared" si="80"/>
        <v>2017</v>
      </c>
      <c r="BC90" s="10">
        <f t="shared" si="80"/>
        <v>2018</v>
      </c>
      <c r="BD90" s="10">
        <f t="shared" si="80"/>
        <v>2019</v>
      </c>
      <c r="BE90" s="10">
        <f t="shared" si="80"/>
        <v>2020</v>
      </c>
      <c r="BF90" s="10" t="s">
        <v>23</v>
      </c>
      <c r="BG90" s="118" t="s">
        <v>2</v>
      </c>
    </row>
    <row r="91" spans="1:59" s="26" customFormat="1" ht="15" customHeight="1">
      <c r="A91" s="203"/>
      <c r="B91" s="1"/>
      <c r="C91" s="1"/>
      <c r="D91" s="1"/>
      <c r="E91" s="1"/>
      <c r="F91" s="1"/>
      <c r="G91" s="1"/>
      <c r="H91" s="1"/>
      <c r="I91" s="1"/>
      <c r="J91" s="1"/>
      <c r="K91" s="1"/>
      <c r="L91" s="1"/>
      <c r="M91" s="1"/>
      <c r="N91" s="1"/>
      <c r="O91" s="1"/>
      <c r="P91" s="1"/>
      <c r="Q91" s="1"/>
      <c r="R91" s="1"/>
      <c r="S91" s="1"/>
      <c r="T91" s="1"/>
      <c r="U91" s="1"/>
      <c r="V91" s="1031" t="s">
        <v>432</v>
      </c>
      <c r="W91" s="203"/>
      <c r="X91" s="1"/>
      <c r="Y91" s="1"/>
      <c r="Z91" s="1031" t="s">
        <v>993</v>
      </c>
      <c r="AA91" s="177"/>
      <c r="AB91" s="1811">
        <f>AB67/AA67-1</f>
        <v>2.4376159495793637E-3</v>
      </c>
      <c r="AC91" s="178">
        <f t="shared" ref="AC91:AR91" si="81">AC67/AB67-1</f>
        <v>1.3276881968688148E-2</v>
      </c>
      <c r="AD91" s="178">
        <f t="shared" si="81"/>
        <v>-4.6181097402776761E-2</v>
      </c>
      <c r="AE91" s="178">
        <f t="shared" si="81"/>
        <v>9.6401009201364518E-2</v>
      </c>
      <c r="AF91" s="178">
        <f t="shared" si="81"/>
        <v>-3.2085106766994276E-2</v>
      </c>
      <c r="AG91" s="1811">
        <f t="shared" si="81"/>
        <v>6.1005187441831588E-3</v>
      </c>
      <c r="AH91" s="1811">
        <f t="shared" si="81"/>
        <v>-9.8750419131347078E-3</v>
      </c>
      <c r="AI91" s="178">
        <f t="shared" si="81"/>
        <v>-3.3058929495945133E-2</v>
      </c>
      <c r="AJ91" s="178">
        <f t="shared" si="81"/>
        <v>6.0200368161031692E-2</v>
      </c>
      <c r="AK91" s="178">
        <f t="shared" si="81"/>
        <v>2.2098009040997901E-2</v>
      </c>
      <c r="AL91" s="178">
        <f t="shared" si="81"/>
        <v>-2.2585030578242904E-2</v>
      </c>
      <c r="AM91" s="178">
        <f t="shared" si="81"/>
        <v>6.9522639656304897E-2</v>
      </c>
      <c r="AN91" s="178">
        <f t="shared" si="81"/>
        <v>4.6221951738736999E-2</v>
      </c>
      <c r="AO91" s="1811">
        <f t="shared" si="81"/>
        <v>-5.3684794305298711E-3</v>
      </c>
      <c r="AP91" s="178">
        <f t="shared" si="81"/>
        <v>4.5173588909358964E-2</v>
      </c>
      <c r="AQ91" s="178">
        <f t="shared" si="81"/>
        <v>-1.9939193259437715E-2</v>
      </c>
      <c r="AR91" s="178">
        <f t="shared" si="81"/>
        <v>0.1140065743581169</v>
      </c>
      <c r="AS91" s="178">
        <f t="shared" ref="AS91:BA96" si="82">AS67/AR67-1</f>
        <v>-3.9130822280578292E-2</v>
      </c>
      <c r="AT91" s="178">
        <f t="shared" si="82"/>
        <v>-6.4220133476416197E-2</v>
      </c>
      <c r="AU91" s="178">
        <f t="shared" si="82"/>
        <v>7.3436838168937646E-2</v>
      </c>
      <c r="AV91" s="178">
        <f t="shared" si="82"/>
        <v>0.12861176807465546</v>
      </c>
      <c r="AW91" s="178">
        <f t="shared" si="82"/>
        <v>8.7306358421646024E-2</v>
      </c>
      <c r="AX91" s="1811">
        <f t="shared" si="82"/>
        <v>8.3978615061752748E-4</v>
      </c>
      <c r="AY91" s="178">
        <f t="shared" si="82"/>
        <v>-5.0199063781573128E-2</v>
      </c>
      <c r="AZ91" s="178">
        <f t="shared" si="82"/>
        <v>-4.6736991273481743E-2</v>
      </c>
      <c r="BA91" s="1811">
        <f t="shared" si="82"/>
        <v>-9.2330584211600675E-3</v>
      </c>
      <c r="BB91" s="178">
        <f t="shared" ref="BB91:BB99" si="83">BB67/BA67-1</f>
        <v>-2.8668748865064431E-2</v>
      </c>
      <c r="BC91" s="178">
        <f t="shared" ref="BC91:BC99" si="84">BC67/BB67-1</f>
        <v>-1</v>
      </c>
      <c r="BD91" s="178" t="e">
        <f t="shared" ref="BD91:BD99" si="85">BD67/BC67-1</f>
        <v>#DIV/0!</v>
      </c>
      <c r="BE91" s="178" t="e">
        <f t="shared" ref="BE91:BE99" si="86">BE67/BD67-1</f>
        <v>#DIV/0!</v>
      </c>
      <c r="BF91" s="172"/>
      <c r="BG91" s="172"/>
    </row>
    <row r="92" spans="1:59" s="26" customFormat="1" ht="15" customHeight="1">
      <c r="A92" s="203"/>
      <c r="B92" s="1"/>
      <c r="C92" s="1"/>
      <c r="D92" s="1"/>
      <c r="E92" s="1"/>
      <c r="F92" s="1"/>
      <c r="G92" s="1"/>
      <c r="H92" s="1"/>
      <c r="I92" s="1"/>
      <c r="J92" s="1"/>
      <c r="K92" s="1"/>
      <c r="L92" s="1"/>
      <c r="M92" s="1"/>
      <c r="N92" s="1"/>
      <c r="O92" s="1"/>
      <c r="P92" s="1"/>
      <c r="Q92" s="1"/>
      <c r="R92" s="1"/>
      <c r="S92" s="1"/>
      <c r="T92" s="1"/>
      <c r="U92" s="1"/>
      <c r="V92" s="1031" t="s">
        <v>433</v>
      </c>
      <c r="W92" s="203"/>
      <c r="X92" s="1"/>
      <c r="Y92" s="1"/>
      <c r="Z92" s="1031" t="s">
        <v>994</v>
      </c>
      <c r="AA92" s="177"/>
      <c r="AB92" s="1811">
        <f t="shared" ref="AB92:AR92" si="87">AB68/AA68-1</f>
        <v>-9.8848315827528843E-3</v>
      </c>
      <c r="AC92" s="178">
        <f t="shared" si="87"/>
        <v>-1.4765415226112855E-2</v>
      </c>
      <c r="AD92" s="1811">
        <f t="shared" si="87"/>
        <v>2.6823243346882908E-3</v>
      </c>
      <c r="AE92" s="178">
        <f t="shared" si="87"/>
        <v>2.5579360372331106E-2</v>
      </c>
      <c r="AF92" s="178">
        <f t="shared" si="87"/>
        <v>1.9263939101185068E-2</v>
      </c>
      <c r="AG92" s="1811">
        <f t="shared" si="87"/>
        <v>8.199821369660798E-3</v>
      </c>
      <c r="AH92" s="178">
        <f t="shared" si="87"/>
        <v>-1.0210632193740077E-2</v>
      </c>
      <c r="AI92" s="178">
        <f t="shared" si="87"/>
        <v>-6.8887485704510198E-2</v>
      </c>
      <c r="AJ92" s="178">
        <f t="shared" si="87"/>
        <v>1.3234694410454884E-2</v>
      </c>
      <c r="AK92" s="178">
        <f t="shared" si="87"/>
        <v>2.9738821119098091E-2</v>
      </c>
      <c r="AL92" s="178">
        <f t="shared" si="87"/>
        <v>-1.7534980679181467E-2</v>
      </c>
      <c r="AM92" s="178">
        <f t="shared" si="87"/>
        <v>1.684848292936425E-2</v>
      </c>
      <c r="AN92" s="1811">
        <f t="shared" si="87"/>
        <v>-6.0745876817946964E-3</v>
      </c>
      <c r="AO92" s="1811">
        <f t="shared" si="87"/>
        <v>-1.4620175118338352E-3</v>
      </c>
      <c r="AP92" s="178">
        <f t="shared" si="87"/>
        <v>-2.7644000065206731E-2</v>
      </c>
      <c r="AQ92" s="1811">
        <f t="shared" si="87"/>
        <v>-7.8604979664633756E-3</v>
      </c>
      <c r="AR92" s="1811">
        <f t="shared" si="87"/>
        <v>-5.5246103915843614E-3</v>
      </c>
      <c r="AS92" s="178">
        <f t="shared" si="82"/>
        <v>-8.7803984316944805E-2</v>
      </c>
      <c r="AT92" s="178">
        <f t="shared" si="82"/>
        <v>-5.6349606929227858E-2</v>
      </c>
      <c r="AU92" s="178">
        <f t="shared" si="82"/>
        <v>5.8298569946908518E-2</v>
      </c>
      <c r="AV92" s="1811">
        <f t="shared" si="82"/>
        <v>-3.4423779272019228E-3</v>
      </c>
      <c r="AW92" s="1811">
        <f t="shared" si="82"/>
        <v>-1.1267475688429007E-3</v>
      </c>
      <c r="AX92" s="178">
        <f t="shared" si="82"/>
        <v>2.5251255147534346E-2</v>
      </c>
      <c r="AY92" s="178">
        <f t="shared" si="82"/>
        <v>-2.4079900367147355E-2</v>
      </c>
      <c r="AZ92" s="178">
        <f t="shared" si="82"/>
        <v>-2.9424870647301149E-2</v>
      </c>
      <c r="BA92" s="178">
        <f t="shared" si="82"/>
        <v>-4.9955952949460203E-2</v>
      </c>
      <c r="BB92" s="178">
        <f t="shared" si="83"/>
        <v>-1.1541262712456257E-2</v>
      </c>
      <c r="BC92" s="178">
        <f t="shared" si="84"/>
        <v>-1</v>
      </c>
      <c r="BD92" s="178" t="e">
        <f t="shared" si="85"/>
        <v>#DIV/0!</v>
      </c>
      <c r="BE92" s="178" t="e">
        <f t="shared" si="86"/>
        <v>#DIV/0!</v>
      </c>
      <c r="BF92" s="172"/>
      <c r="BG92" s="172"/>
    </row>
    <row r="93" spans="1:59" s="26" customFormat="1" ht="15" customHeight="1">
      <c r="A93" s="203"/>
      <c r="B93" s="1"/>
      <c r="C93" s="1"/>
      <c r="D93" s="1"/>
      <c r="E93" s="1"/>
      <c r="F93" s="1"/>
      <c r="G93" s="1"/>
      <c r="H93" s="1"/>
      <c r="I93" s="1"/>
      <c r="J93" s="1"/>
      <c r="K93" s="1"/>
      <c r="L93" s="1"/>
      <c r="M93" s="1"/>
      <c r="N93" s="1"/>
      <c r="O93" s="1"/>
      <c r="P93" s="1"/>
      <c r="Q93" s="1"/>
      <c r="R93" s="1"/>
      <c r="S93" s="1"/>
      <c r="T93" s="1"/>
      <c r="U93" s="1"/>
      <c r="V93" s="1031" t="s">
        <v>434</v>
      </c>
      <c r="W93" s="203"/>
      <c r="X93" s="1"/>
      <c r="Y93" s="1"/>
      <c r="Z93" s="1031" t="s">
        <v>995</v>
      </c>
      <c r="AA93" s="177"/>
      <c r="AB93" s="178">
        <f t="shared" ref="AB93:AR93" si="88">AB69/AA69-1</f>
        <v>5.8375531944040215E-2</v>
      </c>
      <c r="AC93" s="178">
        <f t="shared" si="88"/>
        <v>3.1488674658553206E-2</v>
      </c>
      <c r="AD93" s="178">
        <f t="shared" si="88"/>
        <v>1.7453114584075502E-2</v>
      </c>
      <c r="AE93" s="178">
        <f t="shared" si="88"/>
        <v>4.1908083060215651E-2</v>
      </c>
      <c r="AF93" s="178">
        <f t="shared" si="88"/>
        <v>4.0373391806315606E-2</v>
      </c>
      <c r="AG93" s="178">
        <f t="shared" si="88"/>
        <v>2.8032642634667537E-2</v>
      </c>
      <c r="AH93" s="1811">
        <f t="shared" si="88"/>
        <v>7.6399428051674434E-3</v>
      </c>
      <c r="AI93" s="1811">
        <f t="shared" si="88"/>
        <v>-7.0663963024227838E-3</v>
      </c>
      <c r="AJ93" s="178">
        <f t="shared" si="88"/>
        <v>1.655715403331226E-2</v>
      </c>
      <c r="AK93" s="1811">
        <f t="shared" si="88"/>
        <v>-1.46386734503412E-3</v>
      </c>
      <c r="AL93" s="178">
        <f t="shared" si="88"/>
        <v>1.6593571965049403E-2</v>
      </c>
      <c r="AM93" s="178">
        <f t="shared" si="88"/>
        <v>-1.4177495245015992E-2</v>
      </c>
      <c r="AN93" s="178">
        <f t="shared" si="88"/>
        <v>-1.5942059319759005E-2</v>
      </c>
      <c r="AO93" s="178">
        <f t="shared" si="88"/>
        <v>-2.3779560438285552E-2</v>
      </c>
      <c r="AP93" s="178">
        <f t="shared" si="88"/>
        <v>-2.2481359317838012E-2</v>
      </c>
      <c r="AQ93" s="178">
        <f t="shared" si="88"/>
        <v>-1.1135860195333303E-2</v>
      </c>
      <c r="AR93" s="178">
        <f t="shared" si="88"/>
        <v>-1.1676380357127591E-2</v>
      </c>
      <c r="AS93" s="178">
        <f t="shared" si="82"/>
        <v>-3.2749334660949314E-2</v>
      </c>
      <c r="AT93" s="178">
        <f t="shared" si="82"/>
        <v>-1.4615410577355603E-2</v>
      </c>
      <c r="AU93" s="1811">
        <f t="shared" si="82"/>
        <v>2.1688889483779672E-3</v>
      </c>
      <c r="AV93" s="178">
        <f t="shared" si="82"/>
        <v>-2.1762898127784758E-2</v>
      </c>
      <c r="AW93" s="1811">
        <f t="shared" si="82"/>
        <v>3.9891551107988921E-3</v>
      </c>
      <c r="AX93" s="178">
        <f t="shared" si="82"/>
        <v>-1.3254089000355296E-2</v>
      </c>
      <c r="AY93" s="178">
        <f t="shared" si="82"/>
        <v>-2.3172568546454886E-2</v>
      </c>
      <c r="AZ93" s="1811">
        <f t="shared" si="82"/>
        <v>-6.0770229134020637E-3</v>
      </c>
      <c r="BA93" s="1811">
        <f t="shared" si="82"/>
        <v>-9.0892941345322997E-3</v>
      </c>
      <c r="BB93" s="1811">
        <f t="shared" si="83"/>
        <v>-8.3541401811504379E-3</v>
      </c>
      <c r="BC93" s="178">
        <f t="shared" si="84"/>
        <v>-1</v>
      </c>
      <c r="BD93" s="178" t="e">
        <f t="shared" si="85"/>
        <v>#DIV/0!</v>
      </c>
      <c r="BE93" s="178" t="e">
        <f t="shared" si="86"/>
        <v>#DIV/0!</v>
      </c>
      <c r="BF93" s="172"/>
      <c r="BG93" s="172"/>
    </row>
    <row r="94" spans="1:59" s="26" customFormat="1" ht="15" customHeight="1">
      <c r="A94" s="203"/>
      <c r="B94" s="1"/>
      <c r="C94" s="1"/>
      <c r="D94" s="1"/>
      <c r="E94" s="1"/>
      <c r="F94" s="1"/>
      <c r="G94" s="1"/>
      <c r="H94" s="1"/>
      <c r="I94" s="1"/>
      <c r="J94" s="1"/>
      <c r="K94" s="1"/>
      <c r="L94" s="1"/>
      <c r="M94" s="1"/>
      <c r="N94" s="1"/>
      <c r="O94" s="1"/>
      <c r="P94" s="1"/>
      <c r="Q94" s="1"/>
      <c r="R94" s="1"/>
      <c r="S94" s="1"/>
      <c r="T94" s="1"/>
      <c r="U94" s="1"/>
      <c r="V94" s="1031" t="s">
        <v>435</v>
      </c>
      <c r="W94" s="203"/>
      <c r="X94" s="1"/>
      <c r="Y94" s="1"/>
      <c r="Z94" s="1031" t="s">
        <v>996</v>
      </c>
      <c r="AA94" s="177"/>
      <c r="AB94" s="1811">
        <f t="shared" ref="AB94:AR94" si="89">AB70/AA70-1</f>
        <v>8.0777687486111027E-3</v>
      </c>
      <c r="AC94" s="178">
        <f t="shared" si="89"/>
        <v>1.4230296354731164E-2</v>
      </c>
      <c r="AD94" s="178">
        <f t="shared" si="89"/>
        <v>4.2749578796545507E-2</v>
      </c>
      <c r="AE94" s="1811">
        <f t="shared" si="89"/>
        <v>-9.5887032650430193E-3</v>
      </c>
      <c r="AF94" s="178">
        <f t="shared" si="89"/>
        <v>4.6738607188439696E-2</v>
      </c>
      <c r="AG94" s="1811">
        <f t="shared" si="89"/>
        <v>-6.3922590244541722E-3</v>
      </c>
      <c r="AH94" s="1811">
        <f t="shared" si="89"/>
        <v>4.3804133977729531E-3</v>
      </c>
      <c r="AI94" s="178">
        <f t="shared" si="89"/>
        <v>3.0087046433385334E-2</v>
      </c>
      <c r="AJ94" s="178">
        <f t="shared" si="89"/>
        <v>3.2859560843403912E-2</v>
      </c>
      <c r="AK94" s="178">
        <f t="shared" si="89"/>
        <v>2.0958966988411598E-2</v>
      </c>
      <c r="AL94" s="1811">
        <f t="shared" si="89"/>
        <v>-6.253735264910687E-3</v>
      </c>
      <c r="AM94" s="178">
        <f t="shared" si="89"/>
        <v>1.8396247859755466E-2</v>
      </c>
      <c r="AN94" s="178">
        <f t="shared" si="89"/>
        <v>-2.0089157969214733E-2</v>
      </c>
      <c r="AO94" s="178">
        <f t="shared" si="89"/>
        <v>2.4370112034732605E-2</v>
      </c>
      <c r="AP94" s="178">
        <f t="shared" si="89"/>
        <v>1.0935488239716573E-2</v>
      </c>
      <c r="AQ94" s="178">
        <f t="shared" si="89"/>
        <v>-4.3220208093248114E-2</v>
      </c>
      <c r="AR94" s="178">
        <f t="shared" si="89"/>
        <v>-5.0853594387965995E-2</v>
      </c>
      <c r="AS94" s="178">
        <f t="shared" si="82"/>
        <v>-6.4068006599192873E-2</v>
      </c>
      <c r="AT94" s="178">
        <f t="shared" si="82"/>
        <v>-6.3283335333948365E-2</v>
      </c>
      <c r="AU94" s="1811">
        <f t="shared" si="82"/>
        <v>4.4293290293220267E-3</v>
      </c>
      <c r="AV94" s="178">
        <f t="shared" si="82"/>
        <v>-2.6066289511868734E-2</v>
      </c>
      <c r="AW94" s="178">
        <f t="shared" si="82"/>
        <v>-4.4137201258722003E-2</v>
      </c>
      <c r="AX94" s="178">
        <f t="shared" si="82"/>
        <v>1.5740830049389976E-2</v>
      </c>
      <c r="AY94" s="178">
        <f t="shared" si="82"/>
        <v>-5.0321359106059615E-2</v>
      </c>
      <c r="AZ94" s="178">
        <f t="shared" si="82"/>
        <v>-2.02557570483064E-2</v>
      </c>
      <c r="BA94" s="178">
        <f t="shared" si="82"/>
        <v>2.7914643504360903E-2</v>
      </c>
      <c r="BB94" s="1811">
        <f t="shared" si="83"/>
        <v>9.5517651945939974E-3</v>
      </c>
      <c r="BC94" s="178">
        <f t="shared" si="84"/>
        <v>-1</v>
      </c>
      <c r="BD94" s="178" t="e">
        <f t="shared" si="85"/>
        <v>#DIV/0!</v>
      </c>
      <c r="BE94" s="178" t="e">
        <f t="shared" si="86"/>
        <v>#DIV/0!</v>
      </c>
      <c r="BF94" s="172"/>
      <c r="BG94" s="172"/>
    </row>
    <row r="95" spans="1:59" s="26" customFormat="1" ht="15" customHeight="1">
      <c r="A95" s="203"/>
      <c r="B95" s="1"/>
      <c r="C95" s="1"/>
      <c r="D95" s="1"/>
      <c r="E95" s="1"/>
      <c r="F95" s="1"/>
      <c r="G95" s="1"/>
      <c r="H95" s="1"/>
      <c r="I95" s="1"/>
      <c r="J95" s="1"/>
      <c r="K95" s="1"/>
      <c r="L95" s="1"/>
      <c r="M95" s="1"/>
      <c r="N95" s="1"/>
      <c r="O95" s="1"/>
      <c r="P95" s="1"/>
      <c r="Q95" s="1"/>
      <c r="R95" s="1"/>
      <c r="S95" s="1"/>
      <c r="T95" s="1"/>
      <c r="U95" s="1"/>
      <c r="V95" s="1031" t="s">
        <v>436</v>
      </c>
      <c r="W95" s="203"/>
      <c r="X95" s="1"/>
      <c r="Y95" s="1"/>
      <c r="Z95" s="1031" t="s">
        <v>997</v>
      </c>
      <c r="AA95" s="177"/>
      <c r="AB95" s="178">
        <f t="shared" ref="AB95:AR95" si="90">AB71/AA71-1</f>
        <v>0.12162046209732491</v>
      </c>
      <c r="AC95" s="178">
        <f t="shared" si="90"/>
        <v>-3.0546961620475765E-2</v>
      </c>
      <c r="AD95" s="178">
        <f t="shared" si="90"/>
        <v>1.6095492560391111E-2</v>
      </c>
      <c r="AE95" s="178">
        <f t="shared" si="90"/>
        <v>9.1628377746920231E-2</v>
      </c>
      <c r="AF95" s="1810">
        <f t="shared" si="90"/>
        <v>1.2568469683878991</v>
      </c>
      <c r="AG95" s="178">
        <f t="shared" si="90"/>
        <v>9.4394986230658784E-2</v>
      </c>
      <c r="AH95" s="178">
        <f t="shared" si="90"/>
        <v>1.6965692769145946E-2</v>
      </c>
      <c r="AI95" s="178">
        <f t="shared" si="90"/>
        <v>-0.1408507635351185</v>
      </c>
      <c r="AJ95" s="178">
        <f t="shared" si="90"/>
        <v>8.1635750212908365E-2</v>
      </c>
      <c r="AK95" s="178">
        <f t="shared" si="90"/>
        <v>-5.1467712822765854E-2</v>
      </c>
      <c r="AL95" s="178">
        <f t="shared" si="90"/>
        <v>7.1553107530138105E-2</v>
      </c>
      <c r="AM95" s="178">
        <f t="shared" si="90"/>
        <v>-4.3053701372102071E-2</v>
      </c>
      <c r="AN95" s="178">
        <f t="shared" si="90"/>
        <v>-3.5856323064812012E-2</v>
      </c>
      <c r="AO95" s="178">
        <f t="shared" si="90"/>
        <v>-5.5547699538234574E-2</v>
      </c>
      <c r="AP95" s="178">
        <f t="shared" si="90"/>
        <v>6.3028544716037471E-2</v>
      </c>
      <c r="AQ95" s="178">
        <f t="shared" si="90"/>
        <v>8.9299622925789635E-2</v>
      </c>
      <c r="AR95" s="178">
        <f t="shared" si="90"/>
        <v>0.11305160040706319</v>
      </c>
      <c r="AS95" s="178">
        <f t="shared" si="82"/>
        <v>-8.1981379648593866E-2</v>
      </c>
      <c r="AT95" s="178">
        <f t="shared" si="82"/>
        <v>-0.11381601679611431</v>
      </c>
      <c r="AU95" s="178">
        <f t="shared" si="82"/>
        <v>-5.25078280174337E-2</v>
      </c>
      <c r="AV95" s="1811">
        <f t="shared" si="82"/>
        <v>6.1688547062035415E-3</v>
      </c>
      <c r="AW95" s="178">
        <f t="shared" si="82"/>
        <v>2.6789565411578176E-2</v>
      </c>
      <c r="AX95" s="178">
        <f t="shared" si="82"/>
        <v>-0.10633891261839301</v>
      </c>
      <c r="AY95" s="178">
        <f t="shared" si="82"/>
        <v>2.4860074046936242E-2</v>
      </c>
      <c r="AZ95" s="178">
        <f t="shared" si="82"/>
        <v>-5.4148523435451734E-2</v>
      </c>
      <c r="BA95" s="178">
        <f t="shared" si="82"/>
        <v>7.6274480203038619E-2</v>
      </c>
      <c r="BB95" s="178">
        <f t="shared" si="83"/>
        <v>4.2600775528670143E-2</v>
      </c>
      <c r="BC95" s="178">
        <f t="shared" si="84"/>
        <v>-1</v>
      </c>
      <c r="BD95" s="178" t="e">
        <f t="shared" si="85"/>
        <v>#DIV/0!</v>
      </c>
      <c r="BE95" s="178" t="e">
        <f t="shared" si="86"/>
        <v>#DIV/0!</v>
      </c>
      <c r="BF95" s="172"/>
      <c r="BG95" s="172"/>
    </row>
    <row r="96" spans="1:59" s="26" customFormat="1" ht="15" customHeight="1">
      <c r="A96" s="203"/>
      <c r="B96" s="1"/>
      <c r="C96" s="1"/>
      <c r="D96" s="1"/>
      <c r="E96" s="1"/>
      <c r="F96" s="1"/>
      <c r="G96" s="1"/>
      <c r="H96" s="1"/>
      <c r="I96" s="1"/>
      <c r="J96" s="1"/>
      <c r="K96" s="1"/>
      <c r="L96" s="1"/>
      <c r="M96" s="1"/>
      <c r="N96" s="1"/>
      <c r="O96" s="1"/>
      <c r="P96" s="1"/>
      <c r="Q96" s="1"/>
      <c r="R96" s="1"/>
      <c r="S96" s="1"/>
      <c r="T96" s="1"/>
      <c r="U96" s="1"/>
      <c r="V96" s="1031" t="s">
        <v>1418</v>
      </c>
      <c r="W96" s="203"/>
      <c r="X96" s="1"/>
      <c r="Y96" s="1"/>
      <c r="Z96" s="1031" t="s">
        <v>1419</v>
      </c>
      <c r="AA96" s="177"/>
      <c r="AB96" s="178">
        <f t="shared" ref="AB96:AR96" si="91">AB72/AA72-1</f>
        <v>1.6585537709348674E-2</v>
      </c>
      <c r="AC96" s="1811">
        <f t="shared" si="91"/>
        <v>-9.3209293608564892E-4</v>
      </c>
      <c r="AD96" s="178">
        <f t="shared" si="91"/>
        <v>-1.8739992710615549E-2</v>
      </c>
      <c r="AE96" s="178">
        <f t="shared" si="91"/>
        <v>2.548977405944175E-2</v>
      </c>
      <c r="AF96" s="1811">
        <f t="shared" si="91"/>
        <v>5.0206904278911058E-3</v>
      </c>
      <c r="AG96" s="178">
        <f t="shared" si="91"/>
        <v>1.0623106460287079E-2</v>
      </c>
      <c r="AH96" s="178">
        <f t="shared" si="91"/>
        <v>-3.7943393269866288E-2</v>
      </c>
      <c r="AI96" s="178">
        <f t="shared" si="91"/>
        <v>-9.3007535865718194E-2</v>
      </c>
      <c r="AJ96" s="1811">
        <f t="shared" si="91"/>
        <v>5.4023553175102101E-3</v>
      </c>
      <c r="AK96" s="1811">
        <f t="shared" si="91"/>
        <v>7.9607446889076172E-3</v>
      </c>
      <c r="AL96" s="178">
        <f t="shared" si="91"/>
        <v>-2.2010325402672448E-2</v>
      </c>
      <c r="AM96" s="178">
        <f t="shared" si="91"/>
        <v>-4.4953961085679173E-2</v>
      </c>
      <c r="AN96" s="178">
        <f t="shared" si="91"/>
        <v>-1.4120676103020369E-2</v>
      </c>
      <c r="AO96" s="1814">
        <f t="shared" si="91"/>
        <v>-4.625895443144401E-6</v>
      </c>
      <c r="AP96" s="178">
        <f t="shared" si="91"/>
        <v>2.1454850962192351E-2</v>
      </c>
      <c r="AQ96" s="1811">
        <f t="shared" si="91"/>
        <v>7.0019823980622675E-3</v>
      </c>
      <c r="AR96" s="178">
        <f t="shared" si="91"/>
        <v>-1.3457694974327028E-2</v>
      </c>
      <c r="AS96" s="178">
        <f t="shared" si="82"/>
        <v>-7.839349998456846E-2</v>
      </c>
      <c r="AT96" s="178">
        <f t="shared" si="82"/>
        <v>-0.10752083986341898</v>
      </c>
      <c r="AU96" s="178">
        <f t="shared" si="82"/>
        <v>2.3405489677887026E-2</v>
      </c>
      <c r="AV96" s="1811">
        <f t="shared" si="82"/>
        <v>-3.1191458220997115E-3</v>
      </c>
      <c r="AW96" s="1811">
        <f t="shared" si="82"/>
        <v>3.0847788761458883E-3</v>
      </c>
      <c r="AX96" s="178">
        <f t="shared" si="82"/>
        <v>3.7215660745663293E-2</v>
      </c>
      <c r="AY96" s="178">
        <f t="shared" si="82"/>
        <v>-1.2761023205516975E-2</v>
      </c>
      <c r="AZ96" s="178">
        <f t="shared" si="82"/>
        <v>-3.0921622730542553E-2</v>
      </c>
      <c r="BA96" s="1811">
        <f t="shared" si="82"/>
        <v>-8.9740979323998937E-3</v>
      </c>
      <c r="BB96" s="178">
        <f t="shared" si="83"/>
        <v>1.2340919796963057E-2</v>
      </c>
      <c r="BC96" s="178">
        <f t="shared" si="84"/>
        <v>-1</v>
      </c>
      <c r="BD96" s="178" t="e">
        <f t="shared" si="85"/>
        <v>#DIV/0!</v>
      </c>
      <c r="BE96" s="178" t="e">
        <f t="shared" si="86"/>
        <v>#DIV/0!</v>
      </c>
      <c r="BF96" s="172"/>
      <c r="BG96" s="172"/>
    </row>
    <row r="97" spans="1:59" s="26" customFormat="1" ht="15" customHeight="1">
      <c r="A97" s="203"/>
      <c r="B97" s="1"/>
      <c r="C97" s="1"/>
      <c r="D97" s="1"/>
      <c r="E97" s="1"/>
      <c r="F97" s="1"/>
      <c r="G97" s="1"/>
      <c r="H97" s="1"/>
      <c r="I97" s="1"/>
      <c r="J97" s="1"/>
      <c r="K97" s="1"/>
      <c r="L97" s="1"/>
      <c r="M97" s="1"/>
      <c r="N97" s="1"/>
      <c r="O97" s="1"/>
      <c r="P97" s="1"/>
      <c r="Q97" s="1"/>
      <c r="R97" s="1"/>
      <c r="S97" s="1"/>
      <c r="T97" s="1"/>
      <c r="U97" s="1"/>
      <c r="V97" s="1031" t="s">
        <v>437</v>
      </c>
      <c r="W97" s="203"/>
      <c r="X97" s="1"/>
      <c r="Y97" s="1"/>
      <c r="Z97" s="1031" t="s">
        <v>731</v>
      </c>
      <c r="AA97" s="326"/>
      <c r="AB97" s="178">
        <f>AB73/AA73-1</f>
        <v>-0.10019550711142888</v>
      </c>
      <c r="AC97" s="178">
        <f t="shared" ref="AC97:BA97" si="92">AC73/AB73-1</f>
        <v>-0.10014811000072343</v>
      </c>
      <c r="AD97" s="178">
        <f t="shared" si="92"/>
        <v>6.1894145293470482E-2</v>
      </c>
      <c r="AE97" s="178">
        <f t="shared" si="92"/>
        <v>-0.34569449585793666</v>
      </c>
      <c r="AF97" s="178">
        <f t="shared" si="92"/>
        <v>4.8410213235945188E-2</v>
      </c>
      <c r="AG97" s="178">
        <f t="shared" si="92"/>
        <v>-2.6472314680287656E-2</v>
      </c>
      <c r="AH97" s="178">
        <f t="shared" si="92"/>
        <v>6.259740603500763E-2</v>
      </c>
      <c r="AI97" s="178">
        <f t="shared" si="92"/>
        <v>1.4611476623071162E-2</v>
      </c>
      <c r="AJ97" s="178">
        <f t="shared" si="92"/>
        <v>-1.7608779616341774E-2</v>
      </c>
      <c r="AK97" s="178">
        <f t="shared" si="92"/>
        <v>0.195077318431228</v>
      </c>
      <c r="AL97" s="178">
        <f t="shared" si="92"/>
        <v>-0.16913233188324561</v>
      </c>
      <c r="AM97" s="178">
        <f t="shared" si="92"/>
        <v>0.11003346332149477</v>
      </c>
      <c r="AN97" s="178">
        <f t="shared" si="92"/>
        <v>5.401744997250546E-2</v>
      </c>
      <c r="AO97" s="178">
        <f t="shared" si="92"/>
        <v>-6.5009291565066851E-2</v>
      </c>
      <c r="AP97" s="178">
        <f t="shared" si="92"/>
        <v>2.0728249917492558E-2</v>
      </c>
      <c r="AQ97" s="178">
        <f t="shared" si="92"/>
        <v>-6.5952246917729607E-2</v>
      </c>
      <c r="AR97" s="178">
        <f t="shared" si="92"/>
        <v>0.30404680473936385</v>
      </c>
      <c r="AS97" s="178">
        <f t="shared" si="92"/>
        <v>-0.12018914166982897</v>
      </c>
      <c r="AT97" s="178">
        <f t="shared" si="92"/>
        <v>-0.11335770150796176</v>
      </c>
      <c r="AU97" s="178">
        <f t="shared" si="92"/>
        <v>3.2913998332969152E-2</v>
      </c>
      <c r="AV97" s="178">
        <f t="shared" si="92"/>
        <v>2.9064007383805324E-2</v>
      </c>
      <c r="AW97" s="178">
        <f t="shared" si="92"/>
        <v>0.25445374345409144</v>
      </c>
      <c r="AX97" s="178">
        <f t="shared" si="92"/>
        <v>0.11075210748499553</v>
      </c>
      <c r="AY97" s="178">
        <f t="shared" si="92"/>
        <v>-4.547226573058738E-2</v>
      </c>
      <c r="AZ97" s="178">
        <f t="shared" si="92"/>
        <v>0</v>
      </c>
      <c r="BA97" s="178">
        <f t="shared" si="92"/>
        <v>0</v>
      </c>
      <c r="BB97" s="178">
        <f t="shared" si="83"/>
        <v>0</v>
      </c>
      <c r="BC97" s="178">
        <f t="shared" si="84"/>
        <v>-1</v>
      </c>
      <c r="BD97" s="178" t="e">
        <f t="shared" si="85"/>
        <v>#DIV/0!</v>
      </c>
      <c r="BE97" s="178" t="e">
        <f t="shared" si="86"/>
        <v>#DIV/0!</v>
      </c>
      <c r="BF97" s="324"/>
      <c r="BG97" s="324"/>
    </row>
    <row r="98" spans="1:59" s="26" customFormat="1" ht="15" customHeight="1" thickBot="1">
      <c r="A98" s="203"/>
      <c r="B98" s="1"/>
      <c r="C98" s="1"/>
      <c r="D98" s="1"/>
      <c r="E98" s="1"/>
      <c r="F98" s="1"/>
      <c r="G98" s="1"/>
      <c r="H98" s="1"/>
      <c r="I98" s="1"/>
      <c r="J98" s="1"/>
      <c r="K98" s="1"/>
      <c r="L98" s="1"/>
      <c r="M98" s="1"/>
      <c r="N98" s="1"/>
      <c r="O98" s="1"/>
      <c r="P98" s="1"/>
      <c r="Q98" s="1"/>
      <c r="R98" s="1"/>
      <c r="S98" s="1"/>
      <c r="T98" s="1"/>
      <c r="U98" s="1"/>
      <c r="V98" s="1032" t="s">
        <v>442</v>
      </c>
      <c r="W98" s="203"/>
      <c r="X98" s="1"/>
      <c r="Y98" s="1"/>
      <c r="Z98" s="1032" t="s">
        <v>736</v>
      </c>
      <c r="AA98" s="179"/>
      <c r="AB98" s="1813">
        <f t="shared" ref="AB98:AR98" si="93">AB74/AA74-1</f>
        <v>1.2418368604860675E-3</v>
      </c>
      <c r="AC98" s="180">
        <f t="shared" si="93"/>
        <v>7.9649599579031838E-2</v>
      </c>
      <c r="AD98" s="180">
        <f t="shared" si="93"/>
        <v>-1.7421847172094718E-2</v>
      </c>
      <c r="AE98" s="180">
        <f t="shared" si="93"/>
        <v>0.18018550385845877</v>
      </c>
      <c r="AF98" s="180">
        <f t="shared" si="93"/>
        <v>1.5311687746766722E-2</v>
      </c>
      <c r="AG98" s="180">
        <f t="shared" si="93"/>
        <v>2.4909327074821519E-2</v>
      </c>
      <c r="AH98" s="180">
        <f t="shared" si="93"/>
        <v>3.4066949687494796E-2</v>
      </c>
      <c r="AI98" s="1813">
        <f t="shared" si="93"/>
        <v>-8.3046179767787276E-4</v>
      </c>
      <c r="AJ98" s="180">
        <f t="shared" si="93"/>
        <v>-1.1494033700819473E-2</v>
      </c>
      <c r="AK98" s="1813">
        <f t="shared" si="93"/>
        <v>8.4479814852940205E-3</v>
      </c>
      <c r="AL98" s="180">
        <f t="shared" si="93"/>
        <v>-7.101279972989194E-2</v>
      </c>
      <c r="AM98" s="180">
        <f t="shared" si="93"/>
        <v>-3.7833010747312157E-2</v>
      </c>
      <c r="AN98" s="1813">
        <f t="shared" si="93"/>
        <v>-3.9603216409637154E-3</v>
      </c>
      <c r="AO98" s="180">
        <f t="shared" si="93"/>
        <v>-3.5230675496141006E-2</v>
      </c>
      <c r="AP98" s="180">
        <f t="shared" si="93"/>
        <v>-3.6594796102742078E-2</v>
      </c>
      <c r="AQ98" s="180">
        <f t="shared" si="93"/>
        <v>-5.7420829235644621E-2</v>
      </c>
      <c r="AR98" s="180">
        <f t="shared" si="93"/>
        <v>1.5842009863457074E-2</v>
      </c>
      <c r="AS98" s="180">
        <f t="shared" ref="AS98:BA99" si="94">AS74/AR74-1</f>
        <v>7.6437465824593209E-2</v>
      </c>
      <c r="AT98" s="180">
        <f t="shared" si="94"/>
        <v>-0.16456613137281262</v>
      </c>
      <c r="AU98" s="180">
        <f t="shared" si="94"/>
        <v>2.0147321467765877E-2</v>
      </c>
      <c r="AV98" s="180">
        <f t="shared" si="94"/>
        <v>-5.8951774841335736E-2</v>
      </c>
      <c r="AW98" s="180">
        <f t="shared" si="94"/>
        <v>5.2625069689524517E-2</v>
      </c>
      <c r="AX98" s="1813">
        <f t="shared" si="94"/>
        <v>-2.4519531757197788E-3</v>
      </c>
      <c r="AY98" s="180">
        <f t="shared" si="94"/>
        <v>-3.9337356889036501E-2</v>
      </c>
      <c r="AZ98" s="1813">
        <f t="shared" si="94"/>
        <v>-3.5751415721980706E-3</v>
      </c>
      <c r="BA98" s="180">
        <f t="shared" si="94"/>
        <v>-4.7058995120870306E-2</v>
      </c>
      <c r="BB98" s="1813">
        <f t="shared" si="83"/>
        <v>-1.003828870730672E-2</v>
      </c>
      <c r="BC98" s="180">
        <f t="shared" si="84"/>
        <v>-1</v>
      </c>
      <c r="BD98" s="180" t="e">
        <f t="shared" si="85"/>
        <v>#DIV/0!</v>
      </c>
      <c r="BE98" s="180" t="e">
        <f t="shared" si="86"/>
        <v>#DIV/0!</v>
      </c>
      <c r="BF98" s="174"/>
      <c r="BG98" s="174"/>
    </row>
    <row r="99" spans="1:59" s="26" customFormat="1" ht="15" customHeight="1" thickTop="1">
      <c r="A99" s="203"/>
      <c r="B99" s="1"/>
      <c r="C99" s="1"/>
      <c r="D99" s="1"/>
      <c r="E99" s="1"/>
      <c r="F99" s="1"/>
      <c r="G99" s="1"/>
      <c r="H99" s="1"/>
      <c r="I99" s="1"/>
      <c r="J99" s="1"/>
      <c r="K99" s="1"/>
      <c r="L99" s="1"/>
      <c r="M99" s="1"/>
      <c r="N99" s="1"/>
      <c r="O99" s="1"/>
      <c r="P99" s="1"/>
      <c r="Q99" s="1"/>
      <c r="R99" s="1"/>
      <c r="S99" s="1"/>
      <c r="T99" s="1"/>
      <c r="U99" s="1"/>
      <c r="V99" s="998" t="s">
        <v>439</v>
      </c>
      <c r="W99" s="203"/>
      <c r="X99" s="1"/>
      <c r="Y99" s="1"/>
      <c r="Z99" s="998" t="s">
        <v>5</v>
      </c>
      <c r="AA99" s="181"/>
      <c r="AB99" s="182">
        <f t="shared" ref="AB99:AR99" si="95">AB75/AA75-1</f>
        <v>9.9546368250866824E-3</v>
      </c>
      <c r="AC99" s="1815">
        <f t="shared" si="95"/>
        <v>8.2936365899894948E-3</v>
      </c>
      <c r="AD99" s="1815">
        <f t="shared" si="95"/>
        <v>-5.9593175778583918E-3</v>
      </c>
      <c r="AE99" s="182">
        <f t="shared" si="95"/>
        <v>4.6826775173369528E-2</v>
      </c>
      <c r="AF99" s="182">
        <f t="shared" si="95"/>
        <v>1.0070152687768896E-2</v>
      </c>
      <c r="AG99" s="1815">
        <f t="shared" si="95"/>
        <v>9.7361136126463688E-3</v>
      </c>
      <c r="AH99" s="1815">
        <f t="shared" si="95"/>
        <v>-5.391970119673517E-3</v>
      </c>
      <c r="AI99" s="182">
        <f t="shared" si="95"/>
        <v>-3.190290452536737E-2</v>
      </c>
      <c r="AJ99" s="182">
        <f t="shared" si="95"/>
        <v>3.03597019194628E-2</v>
      </c>
      <c r="AK99" s="182">
        <f t="shared" si="95"/>
        <v>1.834342099730546E-2</v>
      </c>
      <c r="AL99" s="182">
        <f t="shared" si="95"/>
        <v>-1.1568161116821352E-2</v>
      </c>
      <c r="AM99" s="182">
        <f t="shared" si="95"/>
        <v>2.336242037769054E-2</v>
      </c>
      <c r="AN99" s="1815">
        <f t="shared" si="95"/>
        <v>6.4290494695262712E-3</v>
      </c>
      <c r="AO99" s="1815">
        <f t="shared" si="95"/>
        <v>-3.6793844687494914E-3</v>
      </c>
      <c r="AP99" s="1815">
        <f t="shared" si="95"/>
        <v>5.6631568538432209E-3</v>
      </c>
      <c r="AQ99" s="182">
        <f t="shared" si="95"/>
        <v>-1.7942882581826858E-2</v>
      </c>
      <c r="AR99" s="182">
        <f t="shared" si="95"/>
        <v>2.8202146688602436E-2</v>
      </c>
      <c r="AS99" s="182">
        <f t="shared" si="94"/>
        <v>-5.4234962908685458E-2</v>
      </c>
      <c r="AT99" s="182">
        <f t="shared" si="94"/>
        <v>-5.6215581561038452E-2</v>
      </c>
      <c r="AU99" s="182">
        <f t="shared" si="94"/>
        <v>4.4251285054673239E-2</v>
      </c>
      <c r="AV99" s="182">
        <f t="shared" si="94"/>
        <v>4.1249487611217939E-2</v>
      </c>
      <c r="AW99" s="182">
        <f t="shared" si="94"/>
        <v>3.2714015322862E-2</v>
      </c>
      <c r="AX99" s="1815">
        <f t="shared" si="94"/>
        <v>7.0384654510704525E-3</v>
      </c>
      <c r="AY99" s="182">
        <f t="shared" si="94"/>
        <v>-3.8170125216951289E-2</v>
      </c>
      <c r="AZ99" s="182">
        <f t="shared" si="94"/>
        <v>-3.1893850316183192E-2</v>
      </c>
      <c r="BA99" s="182">
        <f t="shared" si="94"/>
        <v>-1.500388232820693E-2</v>
      </c>
      <c r="BB99" s="182">
        <f t="shared" si="83"/>
        <v>-1.4959143119455121E-2</v>
      </c>
      <c r="BC99" s="182">
        <f t="shared" si="84"/>
        <v>-1</v>
      </c>
      <c r="BD99" s="182" t="e">
        <f t="shared" si="85"/>
        <v>#DIV/0!</v>
      </c>
      <c r="BE99" s="182" t="e">
        <f t="shared" si="86"/>
        <v>#DIV/0!</v>
      </c>
      <c r="BF99" s="176"/>
      <c r="BG99" s="176"/>
    </row>
  </sheetData>
  <mergeCells count="13">
    <mergeCell ref="X61:Z61"/>
    <mergeCell ref="X62:Z62"/>
    <mergeCell ref="T62:V62"/>
    <mergeCell ref="T61:V61"/>
    <mergeCell ref="T1:V1"/>
    <mergeCell ref="T58:V58"/>
    <mergeCell ref="T59:V59"/>
    <mergeCell ref="T60:V60"/>
    <mergeCell ref="X1:Z1"/>
    <mergeCell ref="X58:Z58"/>
    <mergeCell ref="X59:Z59"/>
    <mergeCell ref="X60:Z60"/>
    <mergeCell ref="Y51:Z51"/>
  </mergeCells>
  <phoneticPr fontId="9"/>
  <pageMargins left="0.19685039370078741" right="0.19685039370078741" top="0.98425196850393704" bottom="0.98425196850393704" header="0.51181102362204722" footer="0.51181102362204722"/>
  <pageSetup paperSize="9" scale="38"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I82"/>
  <sheetViews>
    <sheetView topLeftCell="U22" zoomScale="70" zoomScaleNormal="70" workbookViewId="0">
      <pane xSplit="3" topLeftCell="X1" activePane="topRight" state="frozen"/>
      <selection activeCell="U1" sqref="U1"/>
      <selection pane="topRight" activeCell="X45" sqref="X45"/>
    </sheetView>
  </sheetViews>
  <sheetFormatPr defaultRowHeight="13.5"/>
  <cols>
    <col min="1" max="1" width="2.875" style="452" customWidth="1"/>
    <col min="2" max="20" width="9" style="452" customWidth="1"/>
    <col min="21" max="21" width="3.875" style="452" customWidth="1"/>
    <col min="22" max="22" width="6" style="452" customWidth="1"/>
    <col min="23" max="23" width="19.25" style="452" customWidth="1"/>
    <col min="24" max="24" width="25.875" customWidth="1"/>
    <col min="25" max="25" width="5.875" style="452" customWidth="1"/>
    <col min="26" max="26" width="1.875" style="452" customWidth="1"/>
    <col min="27" max="27" width="15.125" style="452" customWidth="1"/>
    <col min="28" max="41" width="8.75" style="452" hidden="1" customWidth="1"/>
    <col min="42" max="42" width="15.125" style="452" customWidth="1"/>
    <col min="43" max="49" width="9" style="452" hidden="1" customWidth="1"/>
    <col min="50" max="50" width="15.125" style="452" customWidth="1"/>
    <col min="51" max="51" width="15.125" style="452" hidden="1" customWidth="1"/>
    <col min="52" max="59" width="15.125" style="452" customWidth="1"/>
    <col min="60" max="16384" width="9" style="452"/>
  </cols>
  <sheetData>
    <row r="1" spans="1:61">
      <c r="W1"/>
      <c r="Y1" s="452" t="s">
        <v>52</v>
      </c>
    </row>
    <row r="2" spans="1:61">
      <c r="V2" s="596" t="s">
        <v>3</v>
      </c>
      <c r="W2" s="597"/>
      <c r="X2" s="597"/>
      <c r="Y2" s="598"/>
      <c r="Z2" s="598"/>
      <c r="AA2" s="598"/>
      <c r="AB2" s="598"/>
      <c r="AC2" s="598"/>
      <c r="AD2" s="598"/>
      <c r="AE2" s="598"/>
      <c r="AF2" s="598"/>
      <c r="AG2" s="598"/>
      <c r="AH2" s="598"/>
      <c r="AI2" s="598"/>
      <c r="AJ2" s="598"/>
      <c r="AK2" s="598"/>
      <c r="AL2" s="598"/>
      <c r="AM2" s="598"/>
      <c r="AN2" s="598"/>
      <c r="AO2" s="598"/>
      <c r="AP2" s="598"/>
      <c r="AQ2" s="598"/>
      <c r="AR2" s="598"/>
      <c r="AS2" s="598"/>
      <c r="AT2" s="598"/>
      <c r="AU2" s="598"/>
      <c r="AV2" s="598"/>
      <c r="AW2" s="598"/>
      <c r="AX2" s="598"/>
      <c r="AY2" s="598"/>
      <c r="AZ2" s="598"/>
      <c r="BA2" s="598"/>
      <c r="BB2" s="598"/>
      <c r="BC2" s="598"/>
      <c r="BD2" s="598"/>
      <c r="BE2" s="598"/>
      <c r="BF2" s="598"/>
      <c r="BG2" s="598"/>
    </row>
    <row r="3" spans="1:61" ht="18">
      <c r="A3" s="462"/>
      <c r="V3" s="598"/>
      <c r="W3" s="597" t="s">
        <v>539</v>
      </c>
      <c r="X3" s="597"/>
      <c r="Y3" s="599" t="s">
        <v>1290</v>
      </c>
      <c r="Z3" s="600"/>
      <c r="AA3" s="600"/>
      <c r="AB3" s="600"/>
      <c r="AC3" s="600"/>
      <c r="AD3" s="600"/>
      <c r="AE3" s="600"/>
      <c r="AF3" s="600"/>
      <c r="AG3" s="600"/>
      <c r="AH3" s="600"/>
      <c r="AI3" s="600"/>
      <c r="AJ3" s="600"/>
      <c r="AK3" s="600"/>
      <c r="AL3" s="600"/>
      <c r="AM3" s="600"/>
      <c r="AN3" s="600"/>
      <c r="AO3" s="600"/>
      <c r="AP3" s="600"/>
      <c r="AQ3" s="600"/>
      <c r="AR3" s="600"/>
      <c r="AS3" s="600"/>
      <c r="AT3" s="600"/>
      <c r="AU3" s="600"/>
      <c r="AV3" s="600"/>
      <c r="AW3" s="600"/>
      <c r="AX3" s="600"/>
      <c r="AY3" s="600"/>
      <c r="AZ3" s="601" t="s">
        <v>70</v>
      </c>
      <c r="BA3" s="601" t="s">
        <v>1165</v>
      </c>
      <c r="BB3" s="601" t="s">
        <v>1159</v>
      </c>
      <c r="BC3" s="601" t="s">
        <v>1160</v>
      </c>
      <c r="BD3" s="601" t="s">
        <v>1161</v>
      </c>
      <c r="BE3" s="601" t="s">
        <v>1162</v>
      </c>
      <c r="BF3" s="601" t="s">
        <v>1163</v>
      </c>
      <c r="BG3" s="601" t="s">
        <v>1164</v>
      </c>
    </row>
    <row r="4" spans="1:61" ht="18">
      <c r="V4" s="598"/>
      <c r="W4" s="597" t="s">
        <v>540</v>
      </c>
      <c r="X4" s="597"/>
      <c r="Y4" s="599" t="s">
        <v>43</v>
      </c>
      <c r="Z4" s="602"/>
      <c r="AA4" s="602"/>
      <c r="AB4" s="602"/>
      <c r="AC4" s="602"/>
      <c r="AD4" s="602"/>
      <c r="AE4" s="602"/>
      <c r="AF4" s="602"/>
      <c r="AG4" s="602"/>
      <c r="AH4" s="602"/>
      <c r="AI4" s="602"/>
      <c r="AJ4" s="602"/>
      <c r="AK4" s="602"/>
      <c r="AL4" s="602"/>
      <c r="AM4" s="602"/>
      <c r="AN4" s="602"/>
      <c r="AO4" s="602"/>
      <c r="AP4" s="602"/>
      <c r="AQ4" s="602"/>
      <c r="AR4" s="602"/>
      <c r="AS4" s="602"/>
      <c r="AT4" s="602"/>
      <c r="AU4" s="602"/>
      <c r="AV4" s="602"/>
      <c r="AW4" s="602"/>
      <c r="AX4" s="602"/>
      <c r="AY4" s="602"/>
      <c r="AZ4" s="1480"/>
      <c r="BA4" s="1480"/>
      <c r="BB4" s="1481" t="s">
        <v>1158</v>
      </c>
      <c r="BC4" s="1481" t="s">
        <v>1158</v>
      </c>
      <c r="BD4" s="1481" t="s">
        <v>1158</v>
      </c>
      <c r="BE4" s="1481" t="s">
        <v>1158</v>
      </c>
      <c r="BF4" s="1481" t="s">
        <v>1158</v>
      </c>
      <c r="BG4" s="1481" t="s">
        <v>1158</v>
      </c>
      <c r="BI4" s="593"/>
    </row>
    <row r="5" spans="1:61" ht="14.25">
      <c r="V5" s="598"/>
      <c r="W5" s="597"/>
      <c r="X5" s="597"/>
      <c r="Y5" s="599" t="s">
        <v>44</v>
      </c>
      <c r="Z5" s="602"/>
      <c r="AA5" s="602"/>
      <c r="AB5" s="602"/>
      <c r="AC5" s="602"/>
      <c r="AD5" s="602"/>
      <c r="AE5" s="602"/>
      <c r="AF5" s="602"/>
      <c r="AG5" s="602"/>
      <c r="AH5" s="602"/>
      <c r="AI5" s="602"/>
      <c r="AJ5" s="602"/>
      <c r="AK5" s="602"/>
      <c r="AL5" s="602"/>
      <c r="AM5" s="602"/>
      <c r="AN5" s="602"/>
      <c r="AO5" s="602"/>
      <c r="AP5" s="602"/>
      <c r="AQ5" s="602"/>
      <c r="AR5" s="602"/>
      <c r="AS5" s="602"/>
      <c r="AT5" s="602"/>
      <c r="AU5" s="602"/>
      <c r="AV5" s="602"/>
      <c r="AW5" s="602"/>
      <c r="AX5" s="602"/>
      <c r="AY5" s="602"/>
      <c r="AZ5" s="603">
        <f>ROUND('1.Total'!AZ15*10^2,-2 )</f>
        <v>132400</v>
      </c>
      <c r="BA5" s="603">
        <f>ROUND('1.Total'!BA15*10^2,-2 )</f>
        <v>130800</v>
      </c>
      <c r="BB5" s="603">
        <f>ROUND('1.Total'!BB15*10^2,-2 )</f>
        <v>129200</v>
      </c>
      <c r="BC5" s="603">
        <f>ROUND('1.Total'!BC15*10^2,-2 )</f>
        <v>0</v>
      </c>
      <c r="BD5" s="603">
        <f>ROUND('1.Total'!BD15*10^2,-2 )</f>
        <v>0</v>
      </c>
      <c r="BE5" s="603">
        <f>ROUND('1.Total'!BE15*10^2,-2 )</f>
        <v>0</v>
      </c>
      <c r="BF5" s="603">
        <f>ROUND('1.Total'!BG15*10^2,-2 )</f>
        <v>0</v>
      </c>
      <c r="BG5" s="603">
        <f>ROUND('1.Total'!BH15*10^2,-2 )</f>
        <v>0</v>
      </c>
      <c r="BI5" s="593"/>
    </row>
    <row r="6" spans="1:61" ht="14.25">
      <c r="V6" s="598"/>
      <c r="W6" s="597"/>
      <c r="X6" s="597"/>
      <c r="Y6" s="599" t="s">
        <v>42</v>
      </c>
      <c r="Z6" s="602"/>
      <c r="AA6" s="602"/>
      <c r="AB6" s="602"/>
      <c r="AC6" s="602"/>
      <c r="AD6" s="602"/>
      <c r="AE6" s="602"/>
      <c r="AF6" s="602"/>
      <c r="AG6" s="602"/>
      <c r="AH6" s="602"/>
      <c r="AI6" s="602"/>
      <c r="AJ6" s="602"/>
      <c r="AK6" s="602"/>
      <c r="AL6" s="602"/>
      <c r="AM6" s="602"/>
      <c r="AN6" s="602"/>
      <c r="AO6" s="602"/>
      <c r="AP6" s="602"/>
      <c r="AQ6" s="602"/>
      <c r="AR6" s="602"/>
      <c r="AS6" s="602"/>
      <c r="AT6" s="602"/>
      <c r="AU6" s="602"/>
      <c r="AV6" s="602"/>
      <c r="AW6" s="602"/>
      <c r="AX6" s="602"/>
      <c r="AY6" s="602"/>
      <c r="AZ6" s="603"/>
      <c r="BA6" s="603"/>
      <c r="BB6" s="603"/>
      <c r="BC6" s="603"/>
      <c r="BD6" s="603"/>
      <c r="BE6" s="603"/>
      <c r="BF6" s="603"/>
      <c r="BG6" s="603"/>
      <c r="BI6" s="593"/>
    </row>
    <row r="7" spans="1:61" ht="15.75">
      <c r="V7" s="598"/>
      <c r="W7" s="597"/>
      <c r="X7" s="597"/>
      <c r="Y7" s="599" t="s">
        <v>45</v>
      </c>
      <c r="Z7" s="602"/>
      <c r="AA7" s="602"/>
      <c r="AB7" s="602"/>
      <c r="AC7" s="602"/>
      <c r="AD7" s="602"/>
      <c r="AE7" s="602"/>
      <c r="AF7" s="602"/>
      <c r="AG7" s="602"/>
      <c r="AH7" s="602"/>
      <c r="AI7" s="602"/>
      <c r="AJ7" s="602"/>
      <c r="AK7" s="602"/>
      <c r="AL7" s="602"/>
      <c r="AM7" s="602"/>
      <c r="AN7" s="602"/>
      <c r="AO7" s="602"/>
      <c r="AP7" s="602"/>
      <c r="AQ7" s="602"/>
      <c r="AR7" s="602"/>
      <c r="AS7" s="602"/>
      <c r="AT7" s="602"/>
      <c r="AU7" s="602"/>
      <c r="AV7" s="602"/>
      <c r="AW7" s="602"/>
      <c r="AX7" s="602"/>
      <c r="AY7" s="602"/>
      <c r="AZ7" s="1174" t="s">
        <v>541</v>
      </c>
      <c r="BA7" s="1174" t="s">
        <v>1166</v>
      </c>
      <c r="BB7" s="1174" t="s">
        <v>1167</v>
      </c>
      <c r="BC7" s="1174" t="s">
        <v>1168</v>
      </c>
      <c r="BD7" s="1174" t="s">
        <v>1169</v>
      </c>
      <c r="BE7" s="1174" t="s">
        <v>1170</v>
      </c>
      <c r="BF7" s="603"/>
      <c r="BG7" s="603"/>
      <c r="BI7" s="593"/>
    </row>
    <row r="8" spans="1:61" ht="15.75">
      <c r="V8" s="598"/>
      <c r="W8" s="597"/>
      <c r="X8" s="597"/>
      <c r="Y8" s="599" t="s">
        <v>46</v>
      </c>
      <c r="Z8" s="602"/>
      <c r="AA8" s="602"/>
      <c r="AB8" s="602"/>
      <c r="AC8" s="602"/>
      <c r="AD8" s="602"/>
      <c r="AE8" s="602"/>
      <c r="AF8" s="602"/>
      <c r="AG8" s="602"/>
      <c r="AH8" s="602"/>
      <c r="AI8" s="602"/>
      <c r="AJ8" s="602"/>
      <c r="AK8" s="602"/>
      <c r="AL8" s="602"/>
      <c r="AM8" s="602"/>
      <c r="AN8" s="602"/>
      <c r="AO8" s="602"/>
      <c r="AP8" s="602"/>
      <c r="AQ8" s="602"/>
      <c r="AR8" s="602"/>
      <c r="AS8" s="602"/>
      <c r="AT8" s="602"/>
      <c r="AU8" s="602"/>
      <c r="AV8" s="602"/>
      <c r="AW8" s="602"/>
      <c r="AX8" s="602"/>
      <c r="AY8" s="602"/>
      <c r="AZ8" s="1175">
        <f>'1.Total'!AZ15</f>
        <v>1323.6176823062488</v>
      </c>
      <c r="BA8" s="1175">
        <f>'1.Total'!BA15</f>
        <v>1307.8539170513739</v>
      </c>
      <c r="BB8" s="1175">
        <f>'1.Total'!BB15</f>
        <v>1291.7484304727293</v>
      </c>
      <c r="BC8" s="1175">
        <f>'1.Total'!BC15</f>
        <v>0</v>
      </c>
      <c r="BD8" s="1175">
        <f>'1.Total'!BD15</f>
        <v>0</v>
      </c>
      <c r="BE8" s="1175">
        <f>'1.Total'!BE15</f>
        <v>0</v>
      </c>
      <c r="BF8" s="603"/>
      <c r="BG8" s="603"/>
      <c r="BI8" s="594"/>
    </row>
    <row r="9" spans="1:61" ht="14.25">
      <c r="V9" s="598"/>
      <c r="W9" s="597"/>
      <c r="X9" s="597"/>
      <c r="Y9" s="599" t="s">
        <v>47</v>
      </c>
      <c r="Z9" s="604"/>
      <c r="AA9" s="604"/>
      <c r="AB9" s="604"/>
      <c r="AC9" s="604"/>
      <c r="AD9" s="604"/>
      <c r="AE9" s="604"/>
      <c r="AF9" s="604"/>
      <c r="AG9" s="604"/>
      <c r="AH9" s="604"/>
      <c r="AI9" s="604"/>
      <c r="AJ9" s="604"/>
      <c r="AK9" s="604"/>
      <c r="AL9" s="604"/>
      <c r="AM9" s="604"/>
      <c r="AN9" s="604"/>
      <c r="AO9" s="604"/>
      <c r="AP9" s="604"/>
      <c r="AQ9" s="604"/>
      <c r="AR9" s="604"/>
      <c r="AS9" s="604"/>
      <c r="AT9" s="604"/>
      <c r="AU9" s="604"/>
      <c r="AV9" s="604"/>
      <c r="AW9" s="604"/>
      <c r="AX9" s="604"/>
      <c r="AY9" s="604"/>
      <c r="AZ9" s="604"/>
      <c r="BA9" s="604"/>
      <c r="BB9" s="604"/>
      <c r="BC9" s="604"/>
      <c r="BD9" s="604"/>
      <c r="BE9" s="604"/>
      <c r="BF9" s="604"/>
      <c r="BG9" s="604"/>
      <c r="BI9" s="593"/>
    </row>
    <row r="10" spans="1:61" ht="14.25">
      <c r="W10"/>
      <c r="Y10" s="463"/>
      <c r="Z10" s="453"/>
      <c r="AA10" s="453"/>
      <c r="AB10" s="453"/>
      <c r="AC10" s="453"/>
      <c r="AD10" s="453"/>
      <c r="AE10" s="453"/>
      <c r="AF10" s="453"/>
      <c r="AG10" s="453"/>
      <c r="AH10" s="453"/>
      <c r="AI10" s="453"/>
      <c r="AJ10" s="453"/>
      <c r="AK10" s="453"/>
      <c r="AL10" s="453"/>
      <c r="AM10" s="453"/>
      <c r="AN10" s="453"/>
      <c r="AO10" s="453"/>
      <c r="AP10" s="453"/>
      <c r="AQ10" s="453"/>
      <c r="AR10" s="453"/>
      <c r="AS10" s="453"/>
      <c r="AT10" s="453"/>
      <c r="AU10" s="453"/>
      <c r="AV10" s="453"/>
      <c r="AW10" s="453"/>
      <c r="AX10" s="453"/>
      <c r="AY10" s="453"/>
      <c r="AZ10" s="453"/>
      <c r="BA10" s="453"/>
      <c r="BB10" s="453"/>
      <c r="BC10" s="453"/>
      <c r="BD10" s="453"/>
      <c r="BE10" s="453"/>
      <c r="BF10" s="453"/>
      <c r="BG10" s="453"/>
      <c r="BI10" s="594"/>
    </row>
    <row r="11" spans="1:61">
      <c r="V11" s="1173" t="s">
        <v>538</v>
      </c>
      <c r="W11" s="1173"/>
      <c r="X11" s="1173"/>
      <c r="Y11" s="602"/>
      <c r="Z11" s="602"/>
      <c r="AA11" s="602"/>
      <c r="AB11" s="453"/>
      <c r="AC11" s="453"/>
      <c r="AD11" s="453"/>
      <c r="AE11" s="453"/>
      <c r="AF11" s="453"/>
      <c r="AG11" s="453"/>
      <c r="AH11" s="453"/>
      <c r="AI11" s="453"/>
      <c r="AJ11" s="453"/>
      <c r="AK11" s="453"/>
      <c r="AL11" s="453"/>
      <c r="AM11" s="453"/>
      <c r="AN11" s="453"/>
      <c r="AO11" s="453"/>
      <c r="AP11" s="453"/>
      <c r="AQ11" s="453"/>
      <c r="AR11" s="453"/>
      <c r="AS11" s="453"/>
      <c r="AT11" s="453"/>
      <c r="AU11" s="453"/>
      <c r="AV11" s="453"/>
      <c r="AW11" s="453"/>
      <c r="AX11" s="453"/>
      <c r="AY11" s="453"/>
      <c r="AZ11" s="453"/>
      <c r="BA11" s="453"/>
      <c r="BB11" s="453"/>
      <c r="BC11" s="453"/>
      <c r="BD11" s="453"/>
      <c r="BE11" s="453"/>
      <c r="BF11" s="453"/>
      <c r="BG11" s="453"/>
      <c r="BI11" s="594"/>
    </row>
    <row r="12" spans="1:61" ht="14.25">
      <c r="V12" s="1169"/>
      <c r="W12" s="1169" t="s">
        <v>533</v>
      </c>
      <c r="X12" s="1172" t="s">
        <v>537</v>
      </c>
      <c r="Y12" s="602"/>
      <c r="Z12" s="602"/>
      <c r="AA12" s="602"/>
      <c r="AB12" s="453"/>
      <c r="AC12" s="453"/>
      <c r="AD12" s="453"/>
      <c r="AE12" s="453"/>
      <c r="AF12" s="453"/>
      <c r="AG12" s="453"/>
      <c r="AH12" s="453"/>
      <c r="AI12" s="453"/>
      <c r="AJ12" s="453"/>
      <c r="AK12" s="453"/>
      <c r="AL12" s="453"/>
      <c r="AM12" s="453"/>
      <c r="AN12" s="453"/>
      <c r="AO12" s="453"/>
      <c r="AP12" s="453"/>
      <c r="AQ12" s="453"/>
      <c r="AR12" s="453"/>
      <c r="AS12" s="453"/>
      <c r="AT12" s="453"/>
      <c r="AU12" s="453"/>
      <c r="AV12" s="453"/>
      <c r="AW12" s="453"/>
      <c r="AX12" s="453"/>
      <c r="AY12" s="453"/>
      <c r="AZ12" s="453"/>
      <c r="BA12" s="453"/>
      <c r="BB12" s="453"/>
      <c r="BC12" s="453"/>
      <c r="BD12" s="453"/>
      <c r="BE12" s="453"/>
      <c r="BF12" s="453"/>
      <c r="BG12" s="453"/>
      <c r="BI12" s="594"/>
    </row>
    <row r="13" spans="1:61" ht="14.25">
      <c r="V13" s="1170"/>
      <c r="W13" s="1169" t="s">
        <v>534</v>
      </c>
      <c r="X13" s="1170"/>
      <c r="Y13" s="602"/>
      <c r="Z13" s="602"/>
      <c r="AA13" s="602"/>
      <c r="AB13" s="453"/>
      <c r="AC13" s="453"/>
      <c r="AD13" s="453"/>
      <c r="AE13" s="453"/>
      <c r="AF13" s="453"/>
      <c r="AG13" s="453"/>
      <c r="AH13" s="453"/>
      <c r="AI13" s="453"/>
      <c r="AJ13" s="453"/>
      <c r="AK13" s="453"/>
      <c r="AL13" s="453"/>
      <c r="AM13" s="453"/>
      <c r="AN13" s="453"/>
      <c r="AO13" s="453"/>
      <c r="AP13" s="453"/>
      <c r="AQ13" s="453"/>
      <c r="AR13" s="453"/>
      <c r="AS13" s="453"/>
      <c r="AT13" s="453"/>
      <c r="AU13" s="453"/>
      <c r="AV13" s="453"/>
      <c r="AW13" s="453"/>
      <c r="AX13" s="453"/>
      <c r="AY13" s="453"/>
      <c r="AZ13" s="453"/>
      <c r="BA13" s="453"/>
      <c r="BB13" s="453"/>
      <c r="BC13" s="453"/>
      <c r="BD13" s="453"/>
      <c r="BE13" s="453"/>
      <c r="BF13" s="453"/>
      <c r="BG13" s="453"/>
      <c r="BI13" s="594"/>
    </row>
    <row r="14" spans="1:61" ht="14.25">
      <c r="V14" s="1170"/>
      <c r="W14" s="1169" t="s">
        <v>1291</v>
      </c>
      <c r="X14" s="1170"/>
      <c r="Y14" s="602"/>
      <c r="Z14" s="602"/>
      <c r="AA14" s="602"/>
      <c r="AB14" s="453"/>
      <c r="AC14" s="453"/>
      <c r="AD14" s="453"/>
      <c r="AE14" s="453"/>
      <c r="AF14" s="453"/>
      <c r="AG14" s="453"/>
      <c r="AH14" s="453"/>
      <c r="AI14" s="453"/>
      <c r="AJ14" s="453"/>
      <c r="AK14" s="453"/>
      <c r="AL14" s="453"/>
      <c r="AM14" s="453"/>
      <c r="AN14" s="453"/>
      <c r="AO14" s="453"/>
      <c r="AP14" s="453"/>
      <c r="AQ14" s="453"/>
      <c r="AR14" s="453"/>
      <c r="AS14" s="453"/>
      <c r="AT14" s="453"/>
      <c r="AU14" s="453"/>
      <c r="AV14" s="453"/>
      <c r="AW14" s="453"/>
      <c r="AX14" s="453"/>
      <c r="AY14" s="453"/>
      <c r="AZ14" s="453"/>
      <c r="BA14" s="453"/>
      <c r="BB14" s="453"/>
      <c r="BC14" s="453"/>
      <c r="BD14" s="453"/>
      <c r="BE14" s="453"/>
      <c r="BF14" s="453"/>
      <c r="BG14" s="453"/>
      <c r="BI14" s="594"/>
    </row>
    <row r="15" spans="1:61" ht="14.25">
      <c r="V15" s="1171"/>
      <c r="W15" s="1179" t="s">
        <v>531</v>
      </c>
      <c r="X15" s="1171"/>
      <c r="Y15" s="602"/>
      <c r="Z15" s="602"/>
      <c r="AA15" s="602"/>
      <c r="AB15" s="453"/>
      <c r="AC15" s="453"/>
      <c r="AD15" s="453"/>
      <c r="AE15" s="453"/>
      <c r="AF15" s="453"/>
      <c r="AG15" s="453"/>
      <c r="AH15" s="453"/>
      <c r="AI15" s="453"/>
      <c r="AJ15" s="453"/>
      <c r="AK15" s="453"/>
      <c r="AL15" s="453"/>
      <c r="AM15" s="453"/>
      <c r="AN15" s="453"/>
      <c r="AO15" s="453"/>
      <c r="AP15" s="453"/>
      <c r="AQ15" s="453"/>
      <c r="AR15" s="453"/>
      <c r="AS15" s="453"/>
      <c r="AT15" s="453"/>
      <c r="AU15" s="453"/>
      <c r="AV15" s="453"/>
      <c r="AW15" s="453"/>
      <c r="AX15" s="453"/>
      <c r="AY15" s="453"/>
      <c r="AZ15" s="453"/>
      <c r="BA15" s="453"/>
      <c r="BB15" s="453"/>
      <c r="BC15" s="453"/>
      <c r="BD15" s="453"/>
      <c r="BE15" s="453"/>
      <c r="BF15" s="453"/>
      <c r="BG15" s="453"/>
      <c r="BI15" s="594"/>
    </row>
    <row r="16" spans="1:61" ht="14.25">
      <c r="V16" s="1171"/>
      <c r="W16" s="1179" t="s">
        <v>532</v>
      </c>
      <c r="X16" s="1171"/>
      <c r="Y16" s="602"/>
      <c r="Z16" s="602"/>
      <c r="AA16" s="602"/>
      <c r="AB16" s="453"/>
      <c r="AC16" s="453"/>
      <c r="AD16" s="453"/>
      <c r="AE16" s="453"/>
      <c r="AF16" s="453"/>
      <c r="AG16" s="453"/>
      <c r="AH16" s="453"/>
      <c r="AI16" s="453"/>
      <c r="AJ16" s="453"/>
      <c r="AK16" s="453"/>
      <c r="AL16" s="453"/>
      <c r="AM16" s="453"/>
      <c r="AN16" s="453"/>
      <c r="AO16" s="453"/>
      <c r="AP16" s="453"/>
      <c r="AQ16" s="453"/>
      <c r="AR16" s="453"/>
      <c r="AS16" s="453"/>
      <c r="AT16" s="453"/>
      <c r="AU16" s="453"/>
      <c r="AV16" s="453"/>
      <c r="AW16" s="453"/>
      <c r="AX16" s="453"/>
      <c r="AY16" s="453"/>
      <c r="AZ16" s="453"/>
      <c r="BA16" s="453"/>
      <c r="BB16" s="453"/>
      <c r="BC16" s="453"/>
      <c r="BD16" s="453"/>
      <c r="BE16" s="453"/>
      <c r="BF16" s="453"/>
      <c r="BG16" s="453"/>
      <c r="BI16" s="594"/>
    </row>
    <row r="17" spans="22:61" ht="14.25">
      <c r="V17" s="1170"/>
      <c r="W17" s="1169" t="s">
        <v>535</v>
      </c>
      <c r="X17" s="1170"/>
      <c r="Y17" s="602"/>
      <c r="Z17" s="602"/>
      <c r="AA17" s="602"/>
      <c r="AB17" s="453"/>
      <c r="AC17" s="453"/>
      <c r="AD17" s="453"/>
      <c r="AE17" s="453"/>
      <c r="AF17" s="453"/>
      <c r="AG17" s="453"/>
      <c r="AH17" s="453"/>
      <c r="AI17" s="453"/>
      <c r="AJ17" s="453"/>
      <c r="AK17" s="453"/>
      <c r="AL17" s="453"/>
      <c r="AM17" s="453"/>
      <c r="AN17" s="453"/>
      <c r="AO17" s="453"/>
      <c r="AP17" s="453"/>
      <c r="AQ17" s="453"/>
      <c r="AR17" s="453"/>
      <c r="AS17" s="453"/>
      <c r="AT17" s="453"/>
      <c r="AU17" s="453"/>
      <c r="AV17" s="453"/>
      <c r="AW17" s="453"/>
      <c r="AX17" s="453"/>
      <c r="AY17" s="453"/>
      <c r="AZ17" s="453"/>
      <c r="BA17" s="453"/>
      <c r="BB17" s="453"/>
      <c r="BC17" s="453"/>
      <c r="BD17" s="453"/>
      <c r="BE17" s="453"/>
      <c r="BF17" s="453"/>
      <c r="BG17" s="453"/>
      <c r="BI17" s="594"/>
    </row>
    <row r="18" spans="22:61" ht="14.25">
      <c r="V18" s="1170"/>
      <c r="W18" s="1169" t="s">
        <v>536</v>
      </c>
      <c r="X18" s="1170"/>
      <c r="Y18" s="602"/>
      <c r="Z18" s="602"/>
      <c r="AA18" s="602"/>
      <c r="AB18" s="453"/>
      <c r="AC18" s="453"/>
      <c r="AD18" s="453"/>
      <c r="AE18" s="453"/>
      <c r="AF18" s="453"/>
      <c r="AG18" s="453"/>
      <c r="AH18" s="453"/>
      <c r="AI18" s="453"/>
      <c r="AJ18" s="453"/>
      <c r="AK18" s="453"/>
      <c r="AL18" s="453"/>
      <c r="AM18" s="453"/>
      <c r="AN18" s="453"/>
      <c r="AO18" s="453"/>
      <c r="AP18" s="453"/>
      <c r="AQ18" s="453"/>
      <c r="AR18" s="453"/>
      <c r="AS18" s="453"/>
      <c r="AT18" s="453"/>
      <c r="AU18" s="453"/>
      <c r="AV18" s="453"/>
      <c r="AW18" s="453"/>
      <c r="AX18" s="453"/>
      <c r="AY18" s="453"/>
      <c r="AZ18" s="453"/>
      <c r="BA18" s="453"/>
      <c r="BB18" s="453"/>
      <c r="BC18" s="453"/>
      <c r="BD18" s="453"/>
      <c r="BE18" s="453"/>
      <c r="BF18" s="453"/>
      <c r="BG18" s="453"/>
      <c r="BI18" s="594"/>
    </row>
    <row r="19" spans="22:61">
      <c r="V19" s="457"/>
      <c r="W19" s="1168"/>
      <c r="Y19" s="453"/>
      <c r="AA19" s="454"/>
      <c r="AB19" s="454"/>
      <c r="AC19" s="454"/>
      <c r="AD19" s="454"/>
      <c r="AE19" s="454"/>
      <c r="AF19" s="454"/>
      <c r="AG19" s="454"/>
      <c r="AH19" s="454"/>
      <c r="AI19" s="454"/>
      <c r="AJ19" s="454"/>
      <c r="AK19" s="454"/>
      <c r="AL19" s="454"/>
      <c r="AM19" s="454"/>
      <c r="AN19" s="454"/>
      <c r="AO19" s="454"/>
      <c r="AP19" s="454"/>
      <c r="AQ19" s="454"/>
      <c r="AR19" s="454"/>
      <c r="AS19" s="454"/>
      <c r="AT19" s="454"/>
      <c r="AU19" s="454"/>
      <c r="AV19" s="454"/>
      <c r="AW19" s="454"/>
      <c r="AX19" s="454"/>
      <c r="AY19" s="454"/>
      <c r="AZ19" s="454"/>
      <c r="BA19" s="454"/>
      <c r="BB19" s="454"/>
      <c r="BC19" s="454"/>
      <c r="BD19" s="454"/>
      <c r="BE19" s="454"/>
      <c r="BF19" s="454"/>
      <c r="BG19" s="454"/>
      <c r="BI19" s="595"/>
    </row>
    <row r="20" spans="22:61">
      <c r="W20"/>
      <c r="Y20" s="453"/>
      <c r="Z20" s="453"/>
      <c r="AA20" s="466"/>
      <c r="AB20" s="466"/>
      <c r="AC20" s="466"/>
      <c r="AD20" s="466"/>
      <c r="AE20" s="466"/>
      <c r="AF20" s="466"/>
      <c r="AG20" s="466"/>
      <c r="AH20" s="466"/>
      <c r="AI20" s="466"/>
      <c r="AJ20" s="466"/>
      <c r="AK20" s="466"/>
      <c r="AL20" s="466"/>
      <c r="AM20" s="466"/>
      <c r="AN20" s="466"/>
      <c r="AO20" s="466"/>
      <c r="AP20" s="467"/>
      <c r="AQ20" s="467"/>
      <c r="AR20" s="467"/>
      <c r="AS20" s="467"/>
      <c r="AT20" s="467"/>
      <c r="AU20" s="467"/>
      <c r="AV20" s="467"/>
      <c r="AW20" s="467"/>
      <c r="AX20" s="467"/>
      <c r="AY20" s="467"/>
      <c r="AZ20" s="467"/>
      <c r="BA20" s="467"/>
      <c r="BB20" s="467"/>
      <c r="BC20" s="467"/>
      <c r="BD20" s="467"/>
      <c r="BE20" s="467"/>
      <c r="BF20" s="467"/>
      <c r="BG20" s="467"/>
    </row>
    <row r="21" spans="22:61">
      <c r="V21" s="615" t="s">
        <v>71</v>
      </c>
      <c r="W21" s="616"/>
      <c r="X21" s="616"/>
      <c r="Y21" s="617"/>
      <c r="Z21" s="617"/>
      <c r="AA21" s="617"/>
      <c r="AB21" s="617"/>
      <c r="AC21" s="617"/>
      <c r="AD21" s="617"/>
      <c r="AE21" s="617"/>
      <c r="AF21" s="617"/>
      <c r="AG21" s="617"/>
      <c r="AH21" s="617"/>
      <c r="AI21" s="617"/>
      <c r="AJ21" s="617"/>
      <c r="AK21" s="617"/>
      <c r="AL21" s="617"/>
      <c r="AM21" s="617"/>
      <c r="AN21" s="617"/>
      <c r="AO21" s="617"/>
      <c r="AP21" s="617"/>
      <c r="AQ21" s="617"/>
      <c r="AR21" s="617"/>
      <c r="AS21" s="617"/>
      <c r="AT21" s="617"/>
      <c r="AU21" s="617"/>
      <c r="AV21" s="617"/>
      <c r="AW21" s="617"/>
      <c r="AX21" s="617"/>
      <c r="AY21" s="617"/>
      <c r="AZ21" s="617"/>
      <c r="BA21" s="618"/>
      <c r="BB21" s="618"/>
      <c r="BC21" s="618"/>
      <c r="BD21" s="618"/>
      <c r="BE21" s="618"/>
      <c r="BF21" s="618"/>
      <c r="BG21" s="618"/>
    </row>
    <row r="22" spans="22:61" ht="25.5">
      <c r="V22" s="617"/>
      <c r="W22" s="619" t="s">
        <v>1203</v>
      </c>
      <c r="X22" s="1176" t="s">
        <v>542</v>
      </c>
      <c r="Y22" s="617" t="s">
        <v>554</v>
      </c>
      <c r="Z22" s="617"/>
      <c r="AA22" s="638" t="s">
        <v>1177</v>
      </c>
      <c r="AB22" s="638"/>
      <c r="AC22" s="638"/>
      <c r="AD22" s="638"/>
      <c r="AE22" s="638"/>
      <c r="AF22" s="638"/>
      <c r="AG22" s="638"/>
      <c r="AH22" s="638"/>
      <c r="AI22" s="638"/>
      <c r="AJ22" s="638"/>
      <c r="AK22" s="638"/>
      <c r="AL22" s="638"/>
      <c r="AM22" s="638"/>
      <c r="AN22" s="638"/>
      <c r="AO22" s="638"/>
      <c r="AP22" s="639" t="s">
        <v>1178</v>
      </c>
      <c r="AQ22" s="639"/>
      <c r="AR22" s="639"/>
      <c r="AS22" s="639"/>
      <c r="AT22" s="639"/>
      <c r="AU22" s="639"/>
      <c r="AV22" s="639"/>
      <c r="AW22" s="639"/>
      <c r="AX22" s="639" t="s">
        <v>1179</v>
      </c>
      <c r="AY22" s="639"/>
      <c r="AZ22" s="639" t="s">
        <v>1180</v>
      </c>
      <c r="BA22" s="639" t="s">
        <v>1181</v>
      </c>
      <c r="BB22" s="639" t="s">
        <v>1182</v>
      </c>
      <c r="BC22" s="639" t="s">
        <v>1183</v>
      </c>
      <c r="BD22" s="639" t="s">
        <v>1184</v>
      </c>
      <c r="BE22" s="639" t="s">
        <v>1185</v>
      </c>
      <c r="BF22" s="639" t="s">
        <v>1186</v>
      </c>
      <c r="BG22" s="639"/>
    </row>
    <row r="23" spans="22:61" ht="25.5">
      <c r="V23" s="617"/>
      <c r="W23" s="619" t="s">
        <v>76</v>
      </c>
      <c r="X23" s="1176" t="s">
        <v>547</v>
      </c>
      <c r="Y23" s="620" t="s">
        <v>53</v>
      </c>
      <c r="Z23" s="620"/>
      <c r="AA23" s="621">
        <f>ROUND('2.CO2-Sector'!$AA$80*100,-2)</f>
        <v>116400</v>
      </c>
      <c r="AB23" s="621"/>
      <c r="AC23" s="621"/>
      <c r="AD23" s="621"/>
      <c r="AE23" s="621"/>
      <c r="AF23" s="621"/>
      <c r="AG23" s="621"/>
      <c r="AH23" s="621"/>
      <c r="AI23" s="621"/>
      <c r="AJ23" s="621"/>
      <c r="AK23" s="621"/>
      <c r="AL23" s="621"/>
      <c r="AM23" s="621"/>
      <c r="AN23" s="621"/>
      <c r="AO23" s="621"/>
      <c r="AP23" s="621">
        <f>ROUND('2.CO2-Sector'!$AP$80*100,-2)</f>
        <v>129300</v>
      </c>
      <c r="AQ23" s="621"/>
      <c r="AR23" s="621"/>
      <c r="AS23" s="621"/>
      <c r="AT23" s="621"/>
      <c r="AU23" s="621"/>
      <c r="AV23" s="621"/>
      <c r="AW23" s="621"/>
      <c r="AX23" s="621">
        <f>ROUND('2.CO2-Sector'!$AX$80*100,-2)</f>
        <v>131700</v>
      </c>
      <c r="AY23" s="621"/>
      <c r="AZ23" s="621">
        <f>ROUND('2.CO2-Sector'!AZ$80*100,-2)</f>
        <v>122700</v>
      </c>
      <c r="BA23" s="621">
        <f>ROUND('2.CO2-Sector'!BA$80*100,-2)</f>
        <v>120800</v>
      </c>
      <c r="BB23" s="621">
        <f>ROUND('2.CO2-Sector'!BB$80*100,-2)</f>
        <v>119000</v>
      </c>
      <c r="BC23" s="621">
        <f>ROUND('2.CO2-Sector'!BC$80*100,-2)</f>
        <v>0</v>
      </c>
      <c r="BD23" s="621">
        <f>ROUND('2.CO2-Sector'!BD$80*100,-2)</f>
        <v>0</v>
      </c>
      <c r="BE23" s="621">
        <f>ROUND('2.CO2-Sector'!BE$80*100,-2)</f>
        <v>0</v>
      </c>
      <c r="BF23" s="621">
        <f>ROUND('2.CO2-Sector'!BF$80*100,-2)</f>
        <v>0</v>
      </c>
      <c r="BG23" s="621">
        <f>ROUND('2.CO2-Sector'!BG$80*100,-2)</f>
        <v>0</v>
      </c>
    </row>
    <row r="24" spans="22:61" ht="25.5">
      <c r="V24" s="617"/>
      <c r="W24" s="619" t="s">
        <v>75</v>
      </c>
      <c r="X24" s="1176" t="s">
        <v>548</v>
      </c>
      <c r="Y24" s="616"/>
      <c r="Z24" s="617"/>
      <c r="AA24" s="617"/>
      <c r="AB24" s="617"/>
      <c r="AC24" s="617"/>
      <c r="AD24" s="617"/>
      <c r="AE24" s="617"/>
      <c r="AF24" s="617"/>
      <c r="AG24" s="617"/>
      <c r="AH24" s="617"/>
      <c r="AI24" s="617"/>
      <c r="AJ24" s="617"/>
      <c r="AK24" s="617"/>
      <c r="AL24" s="617"/>
      <c r="AM24" s="617"/>
      <c r="AN24" s="617"/>
      <c r="AO24" s="617"/>
      <c r="AP24" s="617"/>
      <c r="AQ24" s="617"/>
      <c r="AR24" s="617"/>
      <c r="AS24" s="617"/>
      <c r="AT24" s="617"/>
      <c r="AU24" s="617"/>
      <c r="AV24" s="617"/>
      <c r="AW24" s="617"/>
      <c r="AX24" s="617"/>
      <c r="AY24" s="617"/>
      <c r="AZ24" s="617"/>
      <c r="BA24" s="618"/>
      <c r="BB24" s="618"/>
      <c r="BC24" s="618"/>
      <c r="BD24" s="618"/>
      <c r="BE24" s="618"/>
      <c r="BF24" s="623"/>
      <c r="BG24" s="623"/>
    </row>
    <row r="25" spans="22:61" ht="25.5">
      <c r="V25" s="617"/>
      <c r="W25" s="619" t="s">
        <v>74</v>
      </c>
      <c r="X25" s="1176" t="s">
        <v>543</v>
      </c>
      <c r="Y25" s="616" t="s">
        <v>555</v>
      </c>
      <c r="Z25" s="617"/>
      <c r="AA25" s="638" t="s">
        <v>1247</v>
      </c>
      <c r="AB25" s="638"/>
      <c r="AC25" s="638"/>
      <c r="AD25" s="638"/>
      <c r="AE25" s="638"/>
      <c r="AF25" s="638"/>
      <c r="AG25" s="638"/>
      <c r="AH25" s="638"/>
      <c r="AI25" s="638"/>
      <c r="AJ25" s="638"/>
      <c r="AK25" s="638"/>
      <c r="AL25" s="638"/>
      <c r="AM25" s="638"/>
      <c r="AN25" s="638"/>
      <c r="AO25" s="638"/>
      <c r="AP25" s="638" t="s">
        <v>1246</v>
      </c>
      <c r="AQ25" s="639"/>
      <c r="AR25" s="639"/>
      <c r="AS25" s="639"/>
      <c r="AT25" s="639"/>
      <c r="AU25" s="639"/>
      <c r="AV25" s="639"/>
      <c r="AW25" s="639"/>
      <c r="AX25" s="638" t="s">
        <v>1245</v>
      </c>
      <c r="AY25" s="638" t="s">
        <v>1271</v>
      </c>
      <c r="AZ25" s="638" t="s">
        <v>1270</v>
      </c>
      <c r="BA25" s="638" t="s">
        <v>1269</v>
      </c>
      <c r="BB25" s="638" t="s">
        <v>1244</v>
      </c>
      <c r="BC25" s="638" t="s">
        <v>1248</v>
      </c>
      <c r="BD25" s="638" t="s">
        <v>1249</v>
      </c>
      <c r="BE25" s="638" t="s">
        <v>1250</v>
      </c>
      <c r="BF25" s="623"/>
      <c r="BG25" s="623"/>
    </row>
    <row r="26" spans="22:61">
      <c r="V26" s="617"/>
      <c r="W26" s="624" t="s">
        <v>50</v>
      </c>
      <c r="X26" s="1177" t="s">
        <v>544</v>
      </c>
      <c r="Y26" s="616"/>
      <c r="Z26" s="620"/>
      <c r="AA26" s="1178">
        <f>'2.CO2-Sector'!AA$80</f>
        <v>1163.9886450339372</v>
      </c>
      <c r="AB26" s="1178">
        <f>'2.CO2-Sector'!AB$80</f>
        <v>1175.3262675197607</v>
      </c>
      <c r="AC26" s="1178">
        <f>'2.CO2-Sector'!AC$80</f>
        <v>1184.7944928500406</v>
      </c>
      <c r="AD26" s="1178">
        <f>'2.CO2-Sector'!AD$80</f>
        <v>1177.5320978307348</v>
      </c>
      <c r="AE26" s="1178">
        <f>'2.CO2-Sector'!AE$80</f>
        <v>1232.4136786333615</v>
      </c>
      <c r="AF26" s="1178">
        <f>'2.CO2-Sector'!AF$80</f>
        <v>1244.6805960671065</v>
      </c>
      <c r="AG26" s="1178">
        <f>'2.CO2-Sector'!AG$80</f>
        <v>1256.7737410865802</v>
      </c>
      <c r="AH26" s="1178">
        <f>'2.CO2-Sector'!AH$80</f>
        <v>1249.8600905781873</v>
      </c>
      <c r="AI26" s="1178">
        <f>'2.CO2-Sector'!AI$80</f>
        <v>1209.7460123643209</v>
      </c>
      <c r="AJ26" s="1178">
        <f>'2.CO2-Sector'!AJ$80</f>
        <v>1246.3374044733866</v>
      </c>
      <c r="AK26" s="1178">
        <f>'2.CO2-Sector'!AK$80</f>
        <v>1269.1982435303962</v>
      </c>
      <c r="AL26" s="1178">
        <f>'2.CO2-Sector'!AL$80</f>
        <v>1254.1204749989874</v>
      </c>
      <c r="AM26" s="1178">
        <f>'2.CO2-Sector'!AM$80</f>
        <v>1283.0798150699588</v>
      </c>
      <c r="AN26" s="1178">
        <f>'2.CO2-Sector'!AN$80</f>
        <v>1291.1596445416963</v>
      </c>
      <c r="AO26" s="1178">
        <f>'2.CO2-Sector'!AO$80</f>
        <v>1286.3338439546203</v>
      </c>
      <c r="AP26" s="1178">
        <f>'2.CO2-Sector'!AP$80</f>
        <v>1293.4972985206002</v>
      </c>
      <c r="AQ26" s="1178">
        <f>'2.CO2-Sector'!AQ$80</f>
        <v>1270.2792133738408</v>
      </c>
      <c r="AR26" s="1178">
        <f>'2.CO2-Sector'!AR$80</f>
        <v>1305.8678733330139</v>
      </c>
      <c r="AS26" s="1178">
        <f>'2.CO2-Sector'!AS$80</f>
        <v>1234.9232494547091</v>
      </c>
      <c r="AT26" s="1178">
        <f>'2.CO2-Sector'!AT$80</f>
        <v>1165.4335499664894</v>
      </c>
      <c r="AU26" s="1178">
        <f>'2.CO2-Sector'!AU$80</f>
        <v>1216.8294512394466</v>
      </c>
      <c r="AV26" s="1178">
        <f>'2.CO2-Sector'!AV$80</f>
        <v>1266.8342720110538</v>
      </c>
      <c r="AW26" s="1178">
        <f>'2.CO2-Sector'!AW$80</f>
        <v>1308.123151796294</v>
      </c>
      <c r="AX26" s="1178">
        <f>'2.CO2-Sector'!AX$80</f>
        <v>1317.3177662972216</v>
      </c>
      <c r="AY26" s="1178">
        <f>'2.CO2-Sector'!AY$80</f>
        <v>1267.0466510048991</v>
      </c>
      <c r="AZ26" s="1178">
        <f>'2.CO2-Sector'!AZ$80</f>
        <v>1226.6896581677534</v>
      </c>
      <c r="BA26" s="1178">
        <f>'2.CO2-Sector'!BA$80</f>
        <v>1208.2682679298557</v>
      </c>
      <c r="BB26" s="1178">
        <f>'2.CO2-Sector'!BB$80</f>
        <v>1190.2403217692538</v>
      </c>
      <c r="BC26" s="1178">
        <f>'2.CO2-Sector'!BC$80</f>
        <v>0</v>
      </c>
      <c r="BD26" s="1178">
        <f>'2.CO2-Sector'!BD$80</f>
        <v>0</v>
      </c>
      <c r="BE26" s="1178">
        <f>'2.CO2-Sector'!BE$80</f>
        <v>0</v>
      </c>
      <c r="BF26" s="623"/>
      <c r="BG26" s="623"/>
    </row>
    <row r="27" spans="22:61" ht="36.75">
      <c r="V27" s="617"/>
      <c r="W27" s="619" t="s">
        <v>1202</v>
      </c>
      <c r="X27" s="1177" t="s">
        <v>1420</v>
      </c>
      <c r="Y27" s="616"/>
      <c r="Z27" s="622"/>
      <c r="AA27" s="623"/>
      <c r="AB27" s="623"/>
      <c r="AC27" s="623"/>
      <c r="AD27" s="623"/>
      <c r="AE27" s="623"/>
      <c r="AF27" s="623"/>
      <c r="AG27" s="623"/>
      <c r="AH27" s="623"/>
      <c r="AI27" s="623"/>
      <c r="AJ27" s="623"/>
      <c r="AK27" s="623"/>
      <c r="AL27" s="623"/>
      <c r="AM27" s="623"/>
      <c r="AN27" s="623"/>
      <c r="AO27" s="623"/>
      <c r="AP27" s="623"/>
      <c r="AQ27" s="623"/>
      <c r="AR27" s="623"/>
      <c r="AS27" s="623"/>
      <c r="AT27" s="623"/>
      <c r="AU27" s="623"/>
      <c r="AV27" s="623"/>
      <c r="AW27" s="623"/>
      <c r="AX27" s="623"/>
      <c r="AY27" s="623"/>
      <c r="AZ27" s="623"/>
      <c r="BA27" s="623"/>
      <c r="BB27" s="623"/>
      <c r="BC27" s="623"/>
      <c r="BD27" s="623"/>
      <c r="BE27" s="623"/>
      <c r="BF27" s="623"/>
      <c r="BG27" s="623"/>
    </row>
    <row r="28" spans="22:61" ht="38.25">
      <c r="V28" s="617"/>
      <c r="W28" s="619" t="s">
        <v>73</v>
      </c>
      <c r="X28" s="1176" t="s">
        <v>545</v>
      </c>
      <c r="Y28" s="616"/>
      <c r="Z28" s="622"/>
      <c r="AA28" s="623"/>
      <c r="AB28" s="623"/>
      <c r="AC28" s="623"/>
      <c r="AD28" s="623"/>
      <c r="AE28" s="623"/>
      <c r="AF28" s="623"/>
      <c r="AG28" s="623"/>
      <c r="AH28" s="623"/>
      <c r="AI28" s="623"/>
      <c r="AJ28" s="623"/>
      <c r="AK28" s="623"/>
      <c r="AL28" s="623"/>
      <c r="AM28" s="623"/>
      <c r="AN28" s="623"/>
      <c r="AO28" s="623"/>
      <c r="AP28" s="623"/>
      <c r="AQ28" s="623"/>
      <c r="AR28" s="623"/>
      <c r="AS28" s="623"/>
      <c r="AT28" s="623"/>
      <c r="AU28" s="623"/>
      <c r="AV28" s="623"/>
      <c r="AW28" s="623"/>
      <c r="AX28" s="623"/>
      <c r="AY28" s="623"/>
      <c r="AZ28" s="623"/>
      <c r="BA28" s="623"/>
      <c r="BB28" s="623"/>
      <c r="BC28" s="623"/>
      <c r="BD28" s="623"/>
      <c r="BE28" s="623"/>
      <c r="BF28" s="623"/>
      <c r="BG28" s="623"/>
    </row>
    <row r="29" spans="22:61" ht="25.5">
      <c r="V29" s="617"/>
      <c r="W29" s="619" t="s">
        <v>87</v>
      </c>
      <c r="X29" s="1176" t="s">
        <v>546</v>
      </c>
      <c r="Y29" s="616"/>
      <c r="Z29" s="622"/>
      <c r="AA29" s="623"/>
      <c r="AB29" s="623"/>
      <c r="AC29" s="623"/>
      <c r="AD29" s="623"/>
      <c r="AE29" s="623"/>
      <c r="AF29" s="623"/>
      <c r="AG29" s="623"/>
      <c r="AH29" s="623"/>
      <c r="AI29" s="623"/>
      <c r="AJ29" s="623"/>
      <c r="AK29" s="623"/>
      <c r="AL29" s="623"/>
      <c r="AM29" s="623"/>
      <c r="AN29" s="623"/>
      <c r="AO29" s="623"/>
      <c r="AP29" s="623"/>
      <c r="AQ29" s="623"/>
      <c r="AR29" s="623"/>
      <c r="AS29" s="623"/>
      <c r="AT29" s="623"/>
      <c r="AU29" s="623"/>
      <c r="AV29" s="623"/>
      <c r="AW29" s="623"/>
      <c r="AX29" s="623"/>
      <c r="AY29" s="623"/>
      <c r="AZ29" s="623"/>
      <c r="BA29" s="623"/>
      <c r="BB29" s="623"/>
      <c r="BC29" s="623"/>
      <c r="BD29" s="623"/>
      <c r="BE29" s="623"/>
      <c r="BF29" s="623"/>
      <c r="BG29" s="623"/>
    </row>
    <row r="30" spans="22:61" ht="25.5">
      <c r="V30" s="617"/>
      <c r="W30" s="625" t="s">
        <v>88</v>
      </c>
      <c r="X30" s="1176" t="s">
        <v>549</v>
      </c>
      <c r="Y30" s="616"/>
      <c r="Z30" s="622"/>
      <c r="AA30" s="623"/>
      <c r="AB30" s="623"/>
      <c r="AC30" s="623"/>
      <c r="AD30" s="623"/>
      <c r="AE30" s="623"/>
      <c r="AF30" s="623"/>
      <c r="AG30" s="623"/>
      <c r="AH30" s="623"/>
      <c r="AI30" s="623"/>
      <c r="AJ30" s="623"/>
      <c r="AK30" s="623"/>
      <c r="AL30" s="623"/>
      <c r="AM30" s="623"/>
      <c r="AN30" s="623"/>
      <c r="AO30" s="623"/>
      <c r="AP30" s="623"/>
      <c r="AQ30" s="623"/>
      <c r="AR30" s="623"/>
      <c r="AS30" s="623"/>
      <c r="AT30" s="623"/>
      <c r="AU30" s="623"/>
      <c r="AV30" s="623"/>
      <c r="AW30" s="623"/>
      <c r="AX30" s="623"/>
      <c r="AY30" s="623"/>
      <c r="AZ30" s="623"/>
      <c r="BA30" s="623"/>
      <c r="BB30" s="623"/>
      <c r="BC30" s="623"/>
      <c r="BD30" s="623"/>
      <c r="BE30" s="623"/>
      <c r="BF30" s="623"/>
      <c r="BG30" s="623"/>
    </row>
    <row r="31" spans="22:61">
      <c r="W31"/>
      <c r="Y31" s="453"/>
      <c r="Z31" s="453"/>
      <c r="AA31" s="464"/>
      <c r="AB31" s="464"/>
      <c r="AC31" s="464"/>
      <c r="AD31" s="464"/>
      <c r="AE31" s="464"/>
      <c r="AF31" s="464"/>
      <c r="AG31" s="464"/>
      <c r="AH31" s="464"/>
      <c r="AI31" s="464"/>
      <c r="AJ31" s="464"/>
      <c r="AK31" s="464"/>
      <c r="AL31" s="464"/>
      <c r="AM31" s="464"/>
      <c r="AN31" s="464"/>
      <c r="AO31" s="464"/>
      <c r="AP31" s="464"/>
      <c r="AQ31" s="464"/>
      <c r="AR31" s="464"/>
      <c r="AS31" s="464"/>
      <c r="AT31" s="464"/>
      <c r="AU31" s="464"/>
      <c r="AV31" s="464"/>
      <c r="AW31" s="464"/>
      <c r="AX31" s="464"/>
      <c r="AY31" s="464"/>
      <c r="AZ31" s="464"/>
      <c r="BA31" s="464"/>
      <c r="BB31" s="464"/>
      <c r="BC31" s="464"/>
      <c r="BD31" s="464"/>
      <c r="BE31" s="464"/>
      <c r="BF31" s="464"/>
      <c r="BG31" s="464"/>
    </row>
    <row r="32" spans="22:61">
      <c r="W32"/>
      <c r="Y32" s="453"/>
      <c r="Z32" s="453"/>
      <c r="AA32" s="464"/>
      <c r="AB32" s="464"/>
      <c r="AC32" s="464"/>
      <c r="AD32" s="464"/>
      <c r="AE32" s="464"/>
      <c r="AF32" s="464"/>
      <c r="AG32" s="464"/>
      <c r="AH32" s="464"/>
      <c r="AI32" s="464"/>
      <c r="AJ32" s="464"/>
      <c r="AK32" s="464"/>
      <c r="AL32" s="464"/>
      <c r="AM32" s="464"/>
      <c r="AN32" s="464"/>
      <c r="AO32" s="464"/>
      <c r="AP32" s="464"/>
      <c r="AQ32" s="464"/>
      <c r="AR32" s="464"/>
      <c r="AS32" s="464"/>
      <c r="AT32" s="464"/>
      <c r="AU32" s="464"/>
      <c r="AV32" s="464"/>
      <c r="AW32" s="464"/>
      <c r="AX32" s="464"/>
      <c r="AY32" s="464"/>
      <c r="AZ32" s="464"/>
      <c r="BA32" s="464"/>
      <c r="BB32" s="464"/>
      <c r="BC32" s="464"/>
      <c r="BD32" s="464"/>
      <c r="BE32" s="464"/>
      <c r="BF32" s="464"/>
      <c r="BG32" s="464"/>
    </row>
    <row r="33" spans="22:59">
      <c r="V33" s="630" t="s">
        <v>60</v>
      </c>
      <c r="W33" s="606"/>
      <c r="X33" s="606"/>
      <c r="Y33" s="605"/>
      <c r="Z33" s="605"/>
      <c r="AA33" s="631"/>
      <c r="AB33" s="631"/>
      <c r="AC33" s="631"/>
      <c r="AD33" s="631"/>
      <c r="AE33" s="631"/>
      <c r="AF33" s="631"/>
      <c r="AG33" s="631"/>
      <c r="AH33" s="631"/>
      <c r="AI33" s="631"/>
      <c r="AJ33" s="631"/>
      <c r="AK33" s="631"/>
      <c r="AL33" s="631"/>
      <c r="AM33" s="631"/>
      <c r="AN33" s="631"/>
      <c r="AO33" s="631"/>
      <c r="AP33" s="631"/>
      <c r="AQ33" s="631"/>
      <c r="AR33" s="631"/>
      <c r="AS33" s="631"/>
      <c r="AT33" s="631"/>
      <c r="AU33" s="631"/>
      <c r="AV33" s="631"/>
      <c r="AW33" s="631"/>
      <c r="AX33" s="631"/>
      <c r="AY33" s="631"/>
      <c r="AZ33" s="631"/>
      <c r="BA33" s="631"/>
      <c r="BB33" s="631"/>
      <c r="BC33" s="631"/>
      <c r="BD33" s="631"/>
      <c r="BE33" s="631"/>
      <c r="BF33" s="631"/>
      <c r="BG33" s="631"/>
    </row>
    <row r="34" spans="22:59" ht="45">
      <c r="V34" s="605"/>
      <c r="W34" s="632" t="s">
        <v>1337</v>
      </c>
      <c r="X34" s="1180" t="s">
        <v>550</v>
      </c>
      <c r="Y34" s="605"/>
      <c r="Z34" s="607"/>
      <c r="AA34" s="608" t="s">
        <v>1187</v>
      </c>
      <c r="AB34" s="608"/>
      <c r="AC34" s="608"/>
      <c r="AD34" s="608"/>
      <c r="AE34" s="608"/>
      <c r="AF34" s="608"/>
      <c r="AG34" s="608"/>
      <c r="AH34" s="608"/>
      <c r="AI34" s="608"/>
      <c r="AJ34" s="608"/>
      <c r="AK34" s="608"/>
      <c r="AL34" s="608"/>
      <c r="AM34" s="608"/>
      <c r="AN34" s="608"/>
      <c r="AO34" s="608"/>
      <c r="AP34" s="609" t="s">
        <v>1178</v>
      </c>
      <c r="AQ34" s="609"/>
      <c r="AR34" s="609"/>
      <c r="AS34" s="609"/>
      <c r="AT34" s="609"/>
      <c r="AU34" s="609"/>
      <c r="AV34" s="609"/>
      <c r="AW34" s="609"/>
      <c r="AX34" s="609" t="s">
        <v>1179</v>
      </c>
      <c r="AY34" s="609"/>
      <c r="AZ34" s="609" t="s">
        <v>1180</v>
      </c>
      <c r="BA34" s="609" t="s">
        <v>1181</v>
      </c>
      <c r="BB34" s="609" t="s">
        <v>1188</v>
      </c>
      <c r="BC34" s="609" t="s">
        <v>1189</v>
      </c>
      <c r="BD34" s="609" t="s">
        <v>1190</v>
      </c>
      <c r="BE34" s="609" t="s">
        <v>1185</v>
      </c>
      <c r="BF34" s="609" t="s">
        <v>1186</v>
      </c>
      <c r="BG34" s="609"/>
    </row>
    <row r="35" spans="22:59" ht="45">
      <c r="V35" s="605"/>
      <c r="W35" s="635" t="s">
        <v>78</v>
      </c>
      <c r="X35" s="1180" t="s">
        <v>551</v>
      </c>
      <c r="Y35" s="633" t="s">
        <v>54</v>
      </c>
      <c r="Z35" s="633"/>
      <c r="AA35" s="634">
        <f>ROUND('9.CH4'!AA10/10, -1)</f>
        <v>4430</v>
      </c>
      <c r="AB35" s="634"/>
      <c r="AC35" s="634"/>
      <c r="AD35" s="634"/>
      <c r="AE35" s="634"/>
      <c r="AF35" s="634"/>
      <c r="AG35" s="634"/>
      <c r="AH35" s="634"/>
      <c r="AI35" s="634"/>
      <c r="AJ35" s="634"/>
      <c r="AK35" s="634"/>
      <c r="AL35" s="634"/>
      <c r="AM35" s="634"/>
      <c r="AN35" s="634"/>
      <c r="AO35" s="634"/>
      <c r="AP35" s="634">
        <f>ROUND('9.CH4'!AP10/10, -1)</f>
        <v>3570</v>
      </c>
      <c r="AQ35" s="634"/>
      <c r="AR35" s="634"/>
      <c r="AS35" s="634"/>
      <c r="AT35" s="634"/>
      <c r="AU35" s="634"/>
      <c r="AV35" s="634"/>
      <c r="AW35" s="634"/>
      <c r="AX35" s="634">
        <f>ROUND('9.CH4'!AX10/10, -1)</f>
        <v>3230</v>
      </c>
      <c r="AY35" s="634"/>
      <c r="AZ35" s="634">
        <f>ROUND('9.CH4'!AZ10/10, -1)</f>
        <v>3080</v>
      </c>
      <c r="BA35" s="634">
        <f>ROUND('9.CH4'!BA10/10, -1)</f>
        <v>3050</v>
      </c>
      <c r="BB35" s="634">
        <f>ROUND('9.CH4'!BB10/10, -1)</f>
        <v>3010</v>
      </c>
      <c r="BC35" s="634">
        <f>ROUND('9.CH4'!BC10/10, -1)</f>
        <v>0</v>
      </c>
      <c r="BD35" s="634">
        <f>ROUND('9.CH4'!BD10/10, -1)</f>
        <v>0</v>
      </c>
      <c r="BE35" s="634">
        <f>ROUND('9.CH4'!BE10/10, -1)</f>
        <v>0</v>
      </c>
      <c r="BF35" s="634">
        <f>ROUND('9.CH4'!BG10/10, -1)</f>
        <v>0</v>
      </c>
      <c r="BG35" s="634">
        <f>ROUND('9.CH4'!BH10/10, -1)</f>
        <v>0</v>
      </c>
    </row>
    <row r="36" spans="22:59" ht="15">
      <c r="V36" s="605"/>
      <c r="W36" s="605" t="s">
        <v>51</v>
      </c>
      <c r="X36" s="1181" t="s">
        <v>552</v>
      </c>
      <c r="Y36" s="636"/>
      <c r="Z36" s="636"/>
      <c r="AA36" s="627"/>
      <c r="AB36" s="626"/>
      <c r="AC36" s="626"/>
      <c r="AD36" s="626"/>
      <c r="AE36" s="626"/>
      <c r="AF36" s="626"/>
      <c r="AG36" s="626"/>
      <c r="AH36" s="626"/>
      <c r="AI36" s="626"/>
      <c r="AJ36" s="626"/>
      <c r="AK36" s="626"/>
      <c r="AL36" s="626"/>
      <c r="AM36" s="626"/>
      <c r="AN36" s="626"/>
      <c r="AO36" s="626"/>
      <c r="AP36" s="626"/>
      <c r="AQ36" s="626"/>
      <c r="AR36" s="626"/>
      <c r="AS36" s="626"/>
      <c r="AT36" s="626"/>
      <c r="AU36" s="626"/>
      <c r="AV36" s="626"/>
      <c r="AW36" s="626"/>
      <c r="AX36" s="626"/>
      <c r="AY36" s="626"/>
      <c r="AZ36" s="626"/>
      <c r="BA36" s="626"/>
      <c r="BB36" s="626"/>
      <c r="BC36" s="626"/>
      <c r="BD36" s="626"/>
      <c r="BE36" s="626"/>
      <c r="BF36" s="626"/>
      <c r="BG36" s="626"/>
    </row>
    <row r="37" spans="22:59" ht="36">
      <c r="V37" s="605"/>
      <c r="W37" s="635" t="s">
        <v>79</v>
      </c>
      <c r="X37" s="1180" t="s">
        <v>553</v>
      </c>
      <c r="Y37" s="636"/>
      <c r="Z37" s="607"/>
      <c r="AA37" s="608" t="s">
        <v>1251</v>
      </c>
      <c r="AB37" s="608"/>
      <c r="AC37" s="608"/>
      <c r="AD37" s="608"/>
      <c r="AE37" s="608"/>
      <c r="AF37" s="608"/>
      <c r="AG37" s="608"/>
      <c r="AH37" s="608"/>
      <c r="AI37" s="608"/>
      <c r="AJ37" s="608"/>
      <c r="AK37" s="608"/>
      <c r="AL37" s="608"/>
      <c r="AM37" s="608"/>
      <c r="AN37" s="608"/>
      <c r="AO37" s="608"/>
      <c r="AP37" s="609" t="s">
        <v>1252</v>
      </c>
      <c r="AQ37" s="609"/>
      <c r="AR37" s="609"/>
      <c r="AS37" s="609"/>
      <c r="AT37" s="609"/>
      <c r="AU37" s="609"/>
      <c r="AV37" s="609"/>
      <c r="AW37" s="609"/>
      <c r="AX37" s="609" t="s">
        <v>1253</v>
      </c>
      <c r="AY37" s="609"/>
      <c r="AZ37" s="609" t="s">
        <v>718</v>
      </c>
      <c r="BA37" s="609" t="s">
        <v>1254</v>
      </c>
      <c r="BB37" s="609" t="s">
        <v>1255</v>
      </c>
      <c r="BC37" s="609" t="s">
        <v>1256</v>
      </c>
      <c r="BD37" s="609" t="s">
        <v>1258</v>
      </c>
      <c r="BE37" s="609" t="s">
        <v>1259</v>
      </c>
      <c r="BF37" s="626"/>
      <c r="BG37" s="626"/>
    </row>
    <row r="38" spans="22:59" ht="15">
      <c r="V38" s="605"/>
      <c r="W38" s="637" t="s">
        <v>77</v>
      </c>
      <c r="X38" s="1181" t="s">
        <v>1421</v>
      </c>
      <c r="Y38" s="636"/>
      <c r="Z38" s="633"/>
      <c r="AA38" s="1182">
        <f>ROUND('9.CH4'!AA10/10^3, 1)</f>
        <v>44.3</v>
      </c>
      <c r="AB38" s="1182">
        <f>ROUND('9.CH4'!AB10/10^3, 1)</f>
        <v>43.2</v>
      </c>
      <c r="AC38" s="1182">
        <f>ROUND('9.CH4'!AC10/10^3, 1)</f>
        <v>44</v>
      </c>
      <c r="AD38" s="1182">
        <f>ROUND('9.CH4'!AD10/10^3, 1)</f>
        <v>40</v>
      </c>
      <c r="AE38" s="1182">
        <f>ROUND('9.CH4'!AE10/10^3, 1)</f>
        <v>43.3</v>
      </c>
      <c r="AF38" s="1182">
        <f>ROUND('9.CH4'!AF10/10^3, 1)</f>
        <v>41.9</v>
      </c>
      <c r="AG38" s="1182">
        <f>ROUND('9.CH4'!AG10/10^3, 1)</f>
        <v>40.700000000000003</v>
      </c>
      <c r="AH38" s="1182">
        <f>ROUND('9.CH4'!AH10/10^3, 1)</f>
        <v>39.9</v>
      </c>
      <c r="AI38" s="1182">
        <f>ROUND('9.CH4'!AI10/10^3, 1)</f>
        <v>38.1</v>
      </c>
      <c r="AJ38" s="1182">
        <f>ROUND('9.CH4'!AJ10/10^3, 1)</f>
        <v>38</v>
      </c>
      <c r="AK38" s="1182">
        <f>ROUND('9.CH4'!AK10/10^3, 1)</f>
        <v>38</v>
      </c>
      <c r="AL38" s="1182">
        <f>ROUND('9.CH4'!AL10/10^3, 1)</f>
        <v>37.1</v>
      </c>
      <c r="AM38" s="1182">
        <f>ROUND('9.CH4'!AM10/10^3, 1)</f>
        <v>36.299999999999997</v>
      </c>
      <c r="AN38" s="1182">
        <f>ROUND('9.CH4'!AN10/10^3, 1)</f>
        <v>34.9</v>
      </c>
      <c r="AO38" s="1182">
        <f>ROUND('9.CH4'!AO10/10^3, 1)</f>
        <v>35.9</v>
      </c>
      <c r="AP38" s="1182">
        <f>ROUND('9.CH4'!AP10/10^3, 1)</f>
        <v>35.700000000000003</v>
      </c>
      <c r="AQ38" s="1182">
        <f>ROUND('9.CH4'!AQ10/10^3, 1)</f>
        <v>35</v>
      </c>
      <c r="AR38" s="1182">
        <f>ROUND('9.CH4'!AR10/10^3, 1)</f>
        <v>35.299999999999997</v>
      </c>
      <c r="AS38" s="1182">
        <f>ROUND('9.CH4'!AS10/10^3, 1)</f>
        <v>34.9</v>
      </c>
      <c r="AT38" s="1182">
        <f>ROUND('9.CH4'!AT10/10^3, 1)</f>
        <v>34</v>
      </c>
      <c r="AU38" s="1182">
        <f>ROUND('9.CH4'!AU10/10^3, 1)</f>
        <v>34.5</v>
      </c>
      <c r="AV38" s="1182">
        <f>ROUND('9.CH4'!AV10/10^3, 1)</f>
        <v>33.5</v>
      </c>
      <c r="AW38" s="1182">
        <f>ROUND('9.CH4'!AW10/10^3, 1)</f>
        <v>32.6</v>
      </c>
      <c r="AX38" s="1182">
        <f>ROUND('9.CH4'!AX10/10^3, 1)</f>
        <v>32.299999999999997</v>
      </c>
      <c r="AY38" s="1182">
        <f>ROUND('9.CH4'!AY10/10^3, 1)</f>
        <v>31.7</v>
      </c>
      <c r="AZ38" s="1182">
        <f>ROUND('9.CH4'!AZ10/10^3, 1)</f>
        <v>30.8</v>
      </c>
      <c r="BA38" s="1182">
        <f>ROUND('9.CH4'!BA10/10^3, 1)</f>
        <v>30.5</v>
      </c>
      <c r="BB38" s="1182">
        <f>ROUND('9.CH4'!BB10/10^3, 1)</f>
        <v>30.1</v>
      </c>
      <c r="BC38" s="1182">
        <f>ROUND('9.CH4'!BC10/10^3, 1)</f>
        <v>0</v>
      </c>
      <c r="BD38" s="1182">
        <f>ROUND('9.CH4'!BD10/10^3, 1)</f>
        <v>0</v>
      </c>
      <c r="BE38" s="1182">
        <f>ROUND('9.CH4'!BE10/10^3, 1)</f>
        <v>0</v>
      </c>
      <c r="BF38" s="626"/>
      <c r="BG38" s="626"/>
    </row>
    <row r="39" spans="22:59">
      <c r="W39"/>
      <c r="Y39" s="453"/>
      <c r="Z39" s="453"/>
      <c r="AA39" s="629"/>
      <c r="AB39" s="465"/>
      <c r="AC39" s="465"/>
      <c r="AD39" s="465"/>
      <c r="AE39" s="465"/>
      <c r="AF39" s="465"/>
      <c r="AG39" s="465"/>
      <c r="AH39" s="465"/>
      <c r="AI39" s="465"/>
      <c r="AJ39" s="465"/>
      <c r="AK39" s="465"/>
      <c r="AL39" s="465"/>
      <c r="AM39" s="465"/>
      <c r="AN39" s="465"/>
      <c r="AO39" s="465"/>
      <c r="AP39" s="465"/>
      <c r="AQ39" s="465"/>
      <c r="AR39" s="465"/>
      <c r="AS39" s="465"/>
      <c r="AT39" s="465"/>
      <c r="AU39" s="465"/>
      <c r="AV39" s="465"/>
      <c r="AW39" s="465"/>
      <c r="AX39" s="465"/>
      <c r="AY39" s="465"/>
      <c r="AZ39" s="465"/>
      <c r="BA39" s="465"/>
      <c r="BB39" s="465"/>
      <c r="BC39" s="465"/>
      <c r="BD39" s="465"/>
      <c r="BE39" s="465"/>
      <c r="BF39" s="465"/>
      <c r="BG39" s="465"/>
    </row>
    <row r="40" spans="22:59">
      <c r="W40"/>
      <c r="Y40" s="453"/>
      <c r="Z40" s="453"/>
      <c r="AA40" s="628"/>
      <c r="AB40" s="465"/>
      <c r="AC40" s="465"/>
      <c r="AD40" s="465"/>
      <c r="AE40" s="465"/>
      <c r="AF40" s="465"/>
      <c r="AG40" s="465"/>
      <c r="AH40" s="465"/>
      <c r="AI40" s="465"/>
      <c r="AJ40" s="465"/>
      <c r="AK40" s="465"/>
      <c r="AL40" s="465"/>
      <c r="AM40" s="465"/>
      <c r="AN40" s="465"/>
      <c r="AO40" s="465"/>
      <c r="AP40" s="465"/>
      <c r="AQ40" s="465"/>
      <c r="AR40" s="465"/>
      <c r="AS40" s="465"/>
      <c r="AT40" s="465"/>
      <c r="AU40" s="465"/>
      <c r="AV40" s="465"/>
      <c r="AW40" s="465"/>
      <c r="AX40" s="465"/>
      <c r="AY40" s="465"/>
      <c r="AZ40" s="465"/>
      <c r="BA40" s="465"/>
      <c r="BB40" s="465"/>
      <c r="BC40" s="465"/>
      <c r="BD40" s="465"/>
      <c r="BE40" s="465"/>
      <c r="BF40" s="465"/>
      <c r="BG40" s="465"/>
    </row>
    <row r="41" spans="22:59">
      <c r="V41" s="640" t="s">
        <v>62</v>
      </c>
      <c r="W41" s="641"/>
      <c r="X41" s="641"/>
      <c r="Y41" s="642"/>
      <c r="Z41" s="642"/>
      <c r="AA41" s="643"/>
      <c r="AB41" s="643"/>
      <c r="AC41" s="643"/>
      <c r="AD41" s="643"/>
      <c r="AE41" s="643"/>
      <c r="AF41" s="643"/>
      <c r="AG41" s="643"/>
      <c r="AH41" s="643"/>
      <c r="AI41" s="643"/>
      <c r="AJ41" s="643"/>
      <c r="AK41" s="643"/>
      <c r="AL41" s="643"/>
      <c r="AM41" s="643"/>
      <c r="AN41" s="643"/>
      <c r="AO41" s="643"/>
      <c r="AP41" s="643"/>
      <c r="AQ41" s="643"/>
      <c r="AR41" s="643"/>
      <c r="AS41" s="643"/>
      <c r="AT41" s="643"/>
      <c r="AU41" s="643"/>
      <c r="AV41" s="643"/>
      <c r="AW41" s="643"/>
      <c r="AX41" s="643"/>
      <c r="AY41" s="643"/>
      <c r="AZ41" s="643"/>
      <c r="BA41" s="643"/>
      <c r="BB41" s="643"/>
      <c r="BC41" s="643"/>
      <c r="BD41" s="643"/>
      <c r="BE41" s="643"/>
      <c r="BF41" s="643"/>
      <c r="BG41" s="643"/>
    </row>
    <row r="42" spans="22:59" ht="40.5">
      <c r="V42" s="642"/>
      <c r="W42" s="644" t="s">
        <v>82</v>
      </c>
      <c r="X42" s="1183" t="s">
        <v>557</v>
      </c>
      <c r="Y42" s="642"/>
      <c r="Z42" s="645"/>
      <c r="AA42" s="646" t="s">
        <v>1187</v>
      </c>
      <c r="AB42" s="646"/>
      <c r="AC42" s="646"/>
      <c r="AD42" s="646"/>
      <c r="AE42" s="646"/>
      <c r="AF42" s="646"/>
      <c r="AG42" s="646"/>
      <c r="AH42" s="646"/>
      <c r="AI42" s="646"/>
      <c r="AJ42" s="646"/>
      <c r="AK42" s="646"/>
      <c r="AL42" s="646"/>
      <c r="AM42" s="646"/>
      <c r="AN42" s="646"/>
      <c r="AO42" s="646"/>
      <c r="AP42" s="647" t="s">
        <v>1178</v>
      </c>
      <c r="AQ42" s="647"/>
      <c r="AR42" s="647"/>
      <c r="AS42" s="647"/>
      <c r="AT42" s="647"/>
      <c r="AU42" s="647"/>
      <c r="AV42" s="647"/>
      <c r="AW42" s="647"/>
      <c r="AX42" s="647" t="s">
        <v>1179</v>
      </c>
      <c r="AY42" s="647"/>
      <c r="AZ42" s="647" t="s">
        <v>1180</v>
      </c>
      <c r="BA42" s="647" t="s">
        <v>1181</v>
      </c>
      <c r="BB42" s="647" t="s">
        <v>1182</v>
      </c>
      <c r="BC42" s="647" t="s">
        <v>1183</v>
      </c>
      <c r="BD42" s="647" t="s">
        <v>1190</v>
      </c>
      <c r="BE42" s="647" t="s">
        <v>1185</v>
      </c>
      <c r="BF42" s="647" t="s">
        <v>1186</v>
      </c>
      <c r="BG42" s="647"/>
    </row>
    <row r="43" spans="22:59" ht="36">
      <c r="V43" s="642"/>
      <c r="W43" s="648" t="s">
        <v>80</v>
      </c>
      <c r="X43" s="1183" t="s">
        <v>1085</v>
      </c>
      <c r="Y43" s="649" t="s">
        <v>55</v>
      </c>
      <c r="Z43" s="649"/>
      <c r="AA43" s="650">
        <f>ROUND('11.N2O'!AA9/10, -1)</f>
        <v>3180</v>
      </c>
      <c r="AB43" s="650"/>
      <c r="AC43" s="650"/>
      <c r="AD43" s="650"/>
      <c r="AE43" s="650"/>
      <c r="AF43" s="650"/>
      <c r="AG43" s="650"/>
      <c r="AH43" s="650"/>
      <c r="AI43" s="650"/>
      <c r="AJ43" s="650"/>
      <c r="AK43" s="650"/>
      <c r="AL43" s="650"/>
      <c r="AM43" s="650"/>
      <c r="AN43" s="650"/>
      <c r="AO43" s="650"/>
      <c r="AP43" s="650">
        <f>ROUND('11.N2O'!AP9/10, -1)</f>
        <v>2500</v>
      </c>
      <c r="AQ43" s="650"/>
      <c r="AR43" s="650"/>
      <c r="AS43" s="650"/>
      <c r="AT43" s="650"/>
      <c r="AU43" s="650"/>
      <c r="AV43" s="650"/>
      <c r="AW43" s="650"/>
      <c r="AX43" s="650">
        <f>ROUND('11.N2O'!AX9/10, -1)</f>
        <v>2160</v>
      </c>
      <c r="AY43" s="650"/>
      <c r="AZ43" s="650">
        <f>ROUND('11.N2O'!AZ9/10, -1)</f>
        <v>2080</v>
      </c>
      <c r="BA43" s="650">
        <f>ROUND('11.N2O'!BA9/10, -1)</f>
        <v>2030</v>
      </c>
      <c r="BB43" s="650">
        <f>ROUND('11.N2O'!BB9/10, -1)</f>
        <v>2050</v>
      </c>
      <c r="BC43" s="650">
        <f>ROUND('11.N2O'!BC9/10, -1)</f>
        <v>0</v>
      </c>
      <c r="BD43" s="650">
        <f>ROUND('11.N2O'!BD9/10, -1)</f>
        <v>0</v>
      </c>
      <c r="BE43" s="650">
        <f>ROUND('11.N2O'!BE9/10, -1)</f>
        <v>0</v>
      </c>
      <c r="BF43" s="650">
        <f>ROUND('11.N2O'!BG9/10, -1)</f>
        <v>0</v>
      </c>
      <c r="BG43" s="650">
        <f>ROUND('11.N2O'!BH9/10, -1)</f>
        <v>0</v>
      </c>
    </row>
    <row r="44" spans="22:59" ht="36">
      <c r="V44" s="642"/>
      <c r="W44" s="651" t="s">
        <v>81</v>
      </c>
      <c r="X44" s="1183" t="s">
        <v>558</v>
      </c>
      <c r="Y44" s="642"/>
      <c r="Z44" s="645"/>
      <c r="AA44" s="646" t="s">
        <v>1251</v>
      </c>
      <c r="AB44" s="646"/>
      <c r="AC44" s="646"/>
      <c r="AD44" s="646"/>
      <c r="AE44" s="646"/>
      <c r="AF44" s="646"/>
      <c r="AG44" s="646"/>
      <c r="AH44" s="646"/>
      <c r="AI44" s="646"/>
      <c r="AJ44" s="646"/>
      <c r="AK44" s="646"/>
      <c r="AL44" s="646"/>
      <c r="AM44" s="646"/>
      <c r="AN44" s="646"/>
      <c r="AO44" s="646"/>
      <c r="AP44" s="646" t="s">
        <v>1252</v>
      </c>
      <c r="AQ44" s="647"/>
      <c r="AR44" s="647"/>
      <c r="AS44" s="647"/>
      <c r="AT44" s="647"/>
      <c r="AU44" s="647"/>
      <c r="AV44" s="647"/>
      <c r="AW44" s="647"/>
      <c r="AX44" s="646" t="s">
        <v>1253</v>
      </c>
      <c r="AY44" s="647"/>
      <c r="AZ44" s="646" t="s">
        <v>718</v>
      </c>
      <c r="BA44" s="646" t="s">
        <v>1254</v>
      </c>
      <c r="BB44" s="646" t="s">
        <v>1255</v>
      </c>
      <c r="BC44" s="646" t="s">
        <v>1256</v>
      </c>
      <c r="BD44" s="646" t="s">
        <v>1257</v>
      </c>
      <c r="BE44" s="646" t="s">
        <v>556</v>
      </c>
      <c r="BF44" s="643"/>
      <c r="BG44" s="643"/>
    </row>
    <row r="45" spans="22:59" ht="33.75">
      <c r="V45" s="642"/>
      <c r="W45" s="651" t="s">
        <v>1204</v>
      </c>
      <c r="X45" s="1184" t="s">
        <v>1420</v>
      </c>
      <c r="Y45" s="642"/>
      <c r="Z45" s="649"/>
      <c r="AA45" s="1185">
        <f>ROUND('11.N2O'!AA9/10^3,1)</f>
        <v>31.8</v>
      </c>
      <c r="AB45" s="1185">
        <f>ROUND('11.N2O'!AB9/10^3,1)</f>
        <v>31.5</v>
      </c>
      <c r="AC45" s="1185">
        <f>ROUND('11.N2O'!AC9/10^3,1)</f>
        <v>31.7</v>
      </c>
      <c r="AD45" s="1185">
        <f>ROUND('11.N2O'!AD9/10^3,1)</f>
        <v>31.6</v>
      </c>
      <c r="AE45" s="1185">
        <f>ROUND('11.N2O'!AE9/10^3,1)</f>
        <v>32.799999999999997</v>
      </c>
      <c r="AF45" s="1185">
        <f>ROUND('11.N2O'!AF9/10^3,1)</f>
        <v>33.200000000000003</v>
      </c>
      <c r="AG45" s="1185">
        <f>ROUND('11.N2O'!AG9/10^3,1)</f>
        <v>34.299999999999997</v>
      </c>
      <c r="AH45" s="1185">
        <f>ROUND('11.N2O'!AH9/10^3,1)</f>
        <v>35.1</v>
      </c>
      <c r="AI45" s="1185">
        <f>ROUND('11.N2O'!AI9/10^3,1)</f>
        <v>33.5</v>
      </c>
      <c r="AJ45" s="1185">
        <f>ROUND('11.N2O'!AJ9/10^3,1)</f>
        <v>27.4</v>
      </c>
      <c r="AK45" s="1185">
        <f>ROUND('11.N2O'!AK9/10^3,1)</f>
        <v>29.9</v>
      </c>
      <c r="AL45" s="1185">
        <f>ROUND('11.N2O'!AL9/10^3,1)</f>
        <v>26.3</v>
      </c>
      <c r="AM45" s="1185">
        <f>ROUND('11.N2O'!AM9/10^3,1)</f>
        <v>25.8</v>
      </c>
      <c r="AN45" s="1185">
        <f>ROUND('11.N2O'!AN9/10^3,1)</f>
        <v>25.6</v>
      </c>
      <c r="AO45" s="1185">
        <f>ROUND('11.N2O'!AO9/10^3,1)</f>
        <v>25.5</v>
      </c>
      <c r="AP45" s="1186">
        <f>ROUND('11.N2O'!AP9/10^3,1)</f>
        <v>25</v>
      </c>
      <c r="AQ45" s="1185">
        <f>ROUND('11.N2O'!AQ9/10^3,1)</f>
        <v>24.9</v>
      </c>
      <c r="AR45" s="1185">
        <f>ROUND('11.N2O'!AR9/10^3,1)</f>
        <v>24.3</v>
      </c>
      <c r="AS45" s="1185">
        <f>ROUND('11.N2O'!AS9/10^3,1)</f>
        <v>23.5</v>
      </c>
      <c r="AT45" s="1185">
        <f>ROUND('11.N2O'!AT9/10^3,1)</f>
        <v>22.9</v>
      </c>
      <c r="AU45" s="1185">
        <f>ROUND('11.N2O'!AU9/10^3,1)</f>
        <v>22.3</v>
      </c>
      <c r="AV45" s="1185">
        <f>ROUND('11.N2O'!AV9/10^3,1)</f>
        <v>21.9</v>
      </c>
      <c r="AW45" s="1185">
        <f>ROUND('11.N2O'!AW9/10^3,1)</f>
        <v>21.5</v>
      </c>
      <c r="AX45" s="1185">
        <f>ROUND('11.N2O'!AX9/10^3,1)</f>
        <v>21.6</v>
      </c>
      <c r="AY45" s="1185">
        <f>ROUND('11.N2O'!AY9/10^3,1)</f>
        <v>21.2</v>
      </c>
      <c r="AZ45" s="1186">
        <f>ROUND('11.N2O'!AZ9/10^3,1)</f>
        <v>20.8</v>
      </c>
      <c r="BA45" s="1185">
        <f>ROUND('11.N2O'!BA9/10^3,1)</f>
        <v>20.3</v>
      </c>
      <c r="BB45" s="1185">
        <f>ROUND('11.N2O'!BB9/10^3,1)</f>
        <v>20.5</v>
      </c>
      <c r="BC45" s="1185">
        <f>ROUND('11.N2O'!BC9/10^3,1)</f>
        <v>0</v>
      </c>
      <c r="BD45" s="1185">
        <f>ROUND('11.N2O'!BD9/10^3,1)</f>
        <v>0</v>
      </c>
      <c r="BE45" s="1185">
        <f>ROUND('11.N2O'!BE9/10^3,1)</f>
        <v>0</v>
      </c>
      <c r="BF45" s="643"/>
      <c r="BG45" s="643"/>
    </row>
    <row r="46" spans="22:59">
      <c r="V46" s="642"/>
      <c r="W46" s="641"/>
      <c r="X46" s="641"/>
      <c r="Y46" s="642"/>
      <c r="Z46" s="642"/>
      <c r="AA46" s="643"/>
      <c r="AB46" s="643"/>
      <c r="AC46" s="643"/>
      <c r="AD46" s="643"/>
      <c r="AE46" s="643"/>
      <c r="AF46" s="643"/>
      <c r="AG46" s="643"/>
      <c r="AH46" s="643"/>
      <c r="AI46" s="643"/>
      <c r="AJ46" s="643"/>
      <c r="AK46" s="643"/>
      <c r="AL46" s="643"/>
      <c r="AM46" s="643"/>
      <c r="AN46" s="643"/>
      <c r="AO46" s="643"/>
      <c r="AP46" s="643"/>
      <c r="AQ46" s="643"/>
      <c r="AR46" s="643"/>
      <c r="AS46" s="643"/>
      <c r="AT46" s="643"/>
      <c r="AU46" s="643"/>
      <c r="AV46" s="643"/>
      <c r="AW46" s="643"/>
      <c r="AX46" s="643"/>
      <c r="AY46" s="643"/>
      <c r="AZ46" s="643"/>
      <c r="BA46" s="643"/>
      <c r="BB46" s="643"/>
      <c r="BC46" s="643"/>
      <c r="BD46" s="643"/>
      <c r="BE46" s="643"/>
      <c r="BF46" s="643"/>
      <c r="BG46" s="643"/>
    </row>
    <row r="47" spans="22:59">
      <c r="W47"/>
      <c r="AA47" s="455"/>
      <c r="AB47" s="455"/>
      <c r="AC47" s="455"/>
      <c r="AD47" s="455"/>
      <c r="AE47" s="455"/>
      <c r="AF47" s="455"/>
      <c r="AG47" s="455"/>
      <c r="AH47" s="455"/>
      <c r="AI47" s="455"/>
      <c r="AJ47" s="455"/>
      <c r="AK47" s="455"/>
      <c r="AL47" s="455"/>
      <c r="AM47" s="455"/>
      <c r="AN47" s="455"/>
      <c r="AO47" s="455"/>
      <c r="AP47" s="455"/>
      <c r="AQ47" s="455"/>
      <c r="AR47" s="455"/>
      <c r="AS47" s="455"/>
      <c r="AT47" s="455"/>
      <c r="AU47" s="455"/>
      <c r="AV47" s="455"/>
      <c r="AW47" s="455"/>
      <c r="AX47" s="455"/>
      <c r="AY47" s="455"/>
      <c r="AZ47" s="455"/>
      <c r="BA47" s="455"/>
      <c r="BB47" s="455"/>
      <c r="BC47" s="455"/>
      <c r="BD47" s="455"/>
      <c r="BE47" s="455"/>
      <c r="BF47" s="455"/>
      <c r="BG47" s="455"/>
    </row>
    <row r="48" spans="22:59">
      <c r="W48"/>
      <c r="AA48" s="455"/>
      <c r="AB48" s="455"/>
      <c r="AC48" s="455"/>
      <c r="AD48" s="455"/>
      <c r="AE48" s="455"/>
      <c r="AF48" s="455"/>
      <c r="AG48" s="455"/>
      <c r="AH48" s="455"/>
      <c r="AI48" s="455"/>
      <c r="AJ48" s="455"/>
      <c r="AK48" s="455"/>
      <c r="AL48" s="455"/>
      <c r="AM48" s="455"/>
      <c r="AN48" s="455"/>
      <c r="AO48" s="455"/>
      <c r="AP48" s="455"/>
      <c r="AQ48" s="455"/>
      <c r="AR48" s="455"/>
      <c r="AS48" s="455"/>
      <c r="AT48" s="455"/>
      <c r="AU48" s="455"/>
      <c r="AV48" s="455"/>
      <c r="AW48" s="455"/>
      <c r="AX48" s="455"/>
      <c r="AY48" s="455"/>
      <c r="AZ48" s="455"/>
      <c r="BA48" s="455"/>
      <c r="BB48" s="455"/>
      <c r="BC48" s="455"/>
      <c r="BD48" s="455"/>
      <c r="BE48" s="455"/>
      <c r="BF48" s="455"/>
      <c r="BG48" s="455"/>
    </row>
    <row r="49" spans="22:59">
      <c r="V49" s="1188" t="s">
        <v>63</v>
      </c>
      <c r="W49" s="611"/>
      <c r="X49" s="611"/>
      <c r="Y49" s="612"/>
      <c r="Z49" s="612"/>
      <c r="AA49" s="613" t="s">
        <v>1191</v>
      </c>
      <c r="AB49" s="613"/>
      <c r="AC49" s="613"/>
      <c r="AD49" s="613"/>
      <c r="AE49" s="613"/>
      <c r="AF49" s="613"/>
      <c r="AG49" s="613"/>
      <c r="AH49" s="613"/>
      <c r="AI49" s="613"/>
      <c r="AJ49" s="613"/>
      <c r="AK49" s="613"/>
      <c r="AL49" s="613"/>
      <c r="AM49" s="613"/>
      <c r="AN49" s="613"/>
      <c r="AO49" s="613"/>
      <c r="AP49" s="614" t="s">
        <v>1192</v>
      </c>
      <c r="AQ49" s="614"/>
      <c r="AR49" s="614"/>
      <c r="AS49" s="614"/>
      <c r="AT49" s="614"/>
      <c r="AU49" s="614"/>
      <c r="AV49" s="614"/>
      <c r="AW49" s="614"/>
      <c r="AX49" s="614" t="s">
        <v>1193</v>
      </c>
      <c r="AY49" s="614"/>
      <c r="AZ49" s="614" t="s">
        <v>1194</v>
      </c>
      <c r="BA49" s="614" t="s">
        <v>1195</v>
      </c>
      <c r="BB49" s="614" t="s">
        <v>1196</v>
      </c>
      <c r="BC49" s="614" t="s">
        <v>1197</v>
      </c>
      <c r="BD49" s="614" t="s">
        <v>1198</v>
      </c>
      <c r="BE49" s="614" t="s">
        <v>1199</v>
      </c>
      <c r="BF49" s="614" t="s">
        <v>1200</v>
      </c>
      <c r="BG49" s="614"/>
    </row>
    <row r="50" spans="22:59">
      <c r="V50" s="610"/>
      <c r="W50" s="611"/>
      <c r="X50" s="611"/>
      <c r="Y50" s="1189"/>
      <c r="Z50" s="1189"/>
      <c r="AA50" s="1190"/>
      <c r="AB50" s="1190"/>
      <c r="AC50" s="1190"/>
      <c r="AD50" s="1190"/>
      <c r="AE50" s="1190"/>
      <c r="AF50" s="1190"/>
      <c r="AG50" s="1190"/>
      <c r="AH50" s="1190"/>
      <c r="AI50" s="1190"/>
      <c r="AJ50" s="1190"/>
      <c r="AK50" s="1190"/>
      <c r="AL50" s="1190"/>
      <c r="AM50" s="1190"/>
      <c r="AN50" s="1190"/>
      <c r="AO50" s="1190"/>
      <c r="AP50" s="1191"/>
      <c r="AQ50" s="1191"/>
      <c r="AR50" s="1191"/>
      <c r="AS50" s="1191"/>
      <c r="AT50" s="1191"/>
      <c r="AU50" s="1191"/>
      <c r="AV50" s="1191"/>
      <c r="AW50" s="1191"/>
      <c r="AX50" s="1191"/>
      <c r="AY50" s="1191"/>
      <c r="AZ50" s="1191"/>
      <c r="BA50" s="1191"/>
      <c r="BB50" s="1191"/>
      <c r="BC50" s="1191"/>
      <c r="BD50" s="1191"/>
      <c r="BE50" s="1191"/>
      <c r="BF50" s="1191"/>
      <c r="BG50" s="1191"/>
    </row>
    <row r="51" spans="22:59">
      <c r="V51" s="610"/>
      <c r="W51" s="611"/>
      <c r="X51" s="611"/>
      <c r="Y51" s="1192"/>
      <c r="Z51" s="1192"/>
      <c r="AA51" s="1193" t="s">
        <v>1261</v>
      </c>
      <c r="AB51" s="1193"/>
      <c r="AC51" s="1193"/>
      <c r="AD51" s="1193"/>
      <c r="AE51" s="1193"/>
      <c r="AF51" s="1193"/>
      <c r="AG51" s="1193"/>
      <c r="AH51" s="1193"/>
      <c r="AI51" s="1193"/>
      <c r="AJ51" s="1193"/>
      <c r="AK51" s="1193"/>
      <c r="AL51" s="1193"/>
      <c r="AM51" s="1193"/>
      <c r="AN51" s="1193"/>
      <c r="AO51" s="1193"/>
      <c r="AP51" s="1194" t="s">
        <v>1260</v>
      </c>
      <c r="AQ51" s="1194"/>
      <c r="AR51" s="1194"/>
      <c r="AS51" s="1194"/>
      <c r="AT51" s="1194"/>
      <c r="AU51" s="1194"/>
      <c r="AV51" s="1194"/>
      <c r="AW51" s="1194"/>
      <c r="AX51" s="1194" t="s">
        <v>1262</v>
      </c>
      <c r="AY51" s="1194"/>
      <c r="AZ51" s="1194" t="s">
        <v>1263</v>
      </c>
      <c r="BA51" s="1194" t="s">
        <v>1264</v>
      </c>
      <c r="BB51" s="1194" t="s">
        <v>1265</v>
      </c>
      <c r="BC51" s="1194" t="s">
        <v>1266</v>
      </c>
      <c r="BD51" s="1194" t="s">
        <v>1267</v>
      </c>
      <c r="BE51" s="1194" t="s">
        <v>1268</v>
      </c>
      <c r="BF51" s="1194"/>
      <c r="BG51" s="1194"/>
    </row>
    <row r="52" spans="22:59">
      <c r="V52" s="610"/>
      <c r="W52" s="611"/>
      <c r="X52" s="611"/>
      <c r="Y52" s="610"/>
      <c r="Z52" s="610"/>
      <c r="AA52" s="1195"/>
      <c r="AB52" s="1195"/>
      <c r="AC52" s="1195"/>
      <c r="AD52" s="1195"/>
      <c r="AE52" s="1195"/>
      <c r="AF52" s="1195"/>
      <c r="AG52" s="1195"/>
      <c r="AH52" s="1195"/>
      <c r="AI52" s="1195"/>
      <c r="AJ52" s="1195"/>
      <c r="AK52" s="1195"/>
      <c r="AL52" s="1195"/>
      <c r="AM52" s="1195"/>
      <c r="AN52" s="1195"/>
      <c r="AO52" s="1195"/>
      <c r="AP52" s="1196"/>
      <c r="AQ52" s="1196"/>
      <c r="AR52" s="1196"/>
      <c r="AS52" s="1196"/>
      <c r="AT52" s="1196"/>
      <c r="AU52" s="1196"/>
      <c r="AV52" s="1196"/>
      <c r="AW52" s="1196"/>
      <c r="AX52" s="1196"/>
      <c r="AY52" s="1196"/>
      <c r="AZ52" s="1196"/>
      <c r="BA52" s="1196"/>
      <c r="BB52" s="1196"/>
      <c r="BC52" s="1196"/>
      <c r="BD52" s="1196"/>
      <c r="BE52" s="1196"/>
      <c r="BF52" s="1196"/>
      <c r="BG52" s="1196"/>
    </row>
    <row r="53" spans="22:59">
      <c r="V53" s="610"/>
      <c r="W53" s="611"/>
      <c r="X53" s="611"/>
      <c r="Y53" s="1189" t="s">
        <v>56</v>
      </c>
      <c r="Z53" s="1189" t="s">
        <v>554</v>
      </c>
      <c r="AA53" s="1189"/>
      <c r="AB53" s="1189"/>
      <c r="AC53" s="1189"/>
      <c r="AD53" s="1189"/>
      <c r="AE53" s="1189"/>
      <c r="AF53" s="1189"/>
      <c r="AG53" s="1189"/>
      <c r="AH53" s="1189"/>
      <c r="AI53" s="1189"/>
      <c r="AJ53" s="1189"/>
      <c r="AK53" s="1189"/>
      <c r="AL53" s="1189"/>
      <c r="AM53" s="1189"/>
      <c r="AN53" s="1189"/>
      <c r="AO53" s="1189"/>
      <c r="AP53" s="1197">
        <f>ROUND('13.F-gas'!$AP$5/10, -1)</f>
        <v>1280</v>
      </c>
      <c r="AQ53" s="1197"/>
      <c r="AR53" s="1197"/>
      <c r="AS53" s="1197"/>
      <c r="AT53" s="1197"/>
      <c r="AU53" s="1197"/>
      <c r="AV53" s="1197"/>
      <c r="AW53" s="1197"/>
      <c r="AX53" s="1197">
        <f>ROUND('13.F-gas'!$AX$5/10, -1)</f>
        <v>3210</v>
      </c>
      <c r="AY53" s="1197"/>
      <c r="AZ53" s="1197">
        <f>ROUND('13.F-gas'!AZ$5/10, -1)</f>
        <v>3930</v>
      </c>
      <c r="BA53" s="1197">
        <f>ROUND('13.F-gas'!BA$5/10, -1)</f>
        <v>4260</v>
      </c>
      <c r="BB53" s="1197">
        <f>ROUND('13.F-gas'!BB$5/10, -1)</f>
        <v>4490</v>
      </c>
      <c r="BC53" s="1197">
        <f>ROUND('13.F-gas'!BC$5/10, -1)</f>
        <v>0</v>
      </c>
      <c r="BD53" s="1197">
        <f>ROUND('13.F-gas'!BD$5/10, -1)</f>
        <v>0</v>
      </c>
      <c r="BE53" s="1197">
        <f>ROUND('13.F-gas'!BE$5/10, -1)</f>
        <v>0</v>
      </c>
      <c r="BF53" s="1197">
        <f>ROUND('13.F-gas'!BG$5/10, -1)</f>
        <v>0</v>
      </c>
      <c r="BG53" s="1197">
        <f>ROUND('13.F-gas'!BH$5/10, -1)</f>
        <v>0</v>
      </c>
    </row>
    <row r="54" spans="22:59">
      <c r="V54" s="610"/>
      <c r="W54" s="611"/>
      <c r="X54" s="611"/>
      <c r="Y54" s="1192"/>
      <c r="Z54" s="1192" t="s">
        <v>555</v>
      </c>
      <c r="AA54" s="1192"/>
      <c r="AB54" s="1192"/>
      <c r="AC54" s="1192"/>
      <c r="AD54" s="1192"/>
      <c r="AE54" s="1192"/>
      <c r="AF54" s="1192"/>
      <c r="AG54" s="1192"/>
      <c r="AH54" s="1192"/>
      <c r="AI54" s="1192"/>
      <c r="AJ54" s="1192"/>
      <c r="AK54" s="1192"/>
      <c r="AL54" s="1192"/>
      <c r="AM54" s="1192"/>
      <c r="AN54" s="1192"/>
      <c r="AO54" s="1192"/>
      <c r="AP54" s="1198">
        <f>ROUND('13.F-gas'!AP$5/10^3,1)</f>
        <v>12.8</v>
      </c>
      <c r="AQ54" s="1198">
        <f>ROUND('13.F-gas'!AQ$5/10^3,1)</f>
        <v>14.6</v>
      </c>
      <c r="AR54" s="1198">
        <f>ROUND('13.F-gas'!AR$5/10^3,1)</f>
        <v>16.7</v>
      </c>
      <c r="AS54" s="1198">
        <f>ROUND('13.F-gas'!AS$5/10^3,1)</f>
        <v>19.3</v>
      </c>
      <c r="AT54" s="1198">
        <f>ROUND('13.F-gas'!AT$5/10^3,1)</f>
        <v>20.9</v>
      </c>
      <c r="AU54" s="1198">
        <f>ROUND('13.F-gas'!AU$5/10^3,1)</f>
        <v>23.3</v>
      </c>
      <c r="AV54" s="1198">
        <f>ROUND('13.F-gas'!AV$5/10^3,1)</f>
        <v>26.1</v>
      </c>
      <c r="AW54" s="1198">
        <f>ROUND('13.F-gas'!AW$5/10^3,1)</f>
        <v>29.4</v>
      </c>
      <c r="AX54" s="1198">
        <f>ROUND('13.F-gas'!AX$5/10^3,1)</f>
        <v>32.1</v>
      </c>
      <c r="AY54" s="1198">
        <f>ROUND('13.F-gas'!AY$5/10^3,1)</f>
        <v>35.799999999999997</v>
      </c>
      <c r="AZ54" s="1198">
        <f>ROUND('13.F-gas'!AZ$5/10^3,1)</f>
        <v>39.299999999999997</v>
      </c>
      <c r="BA54" s="1198">
        <f>ROUND('13.F-gas'!BA$5/10^3,1)</f>
        <v>42.6</v>
      </c>
      <c r="BB54" s="1198">
        <f>ROUND('13.F-gas'!BB$5/10^3,1)</f>
        <v>44.9</v>
      </c>
      <c r="BC54" s="1198">
        <f>ROUND('13.F-gas'!BC$5/10^3,1)</f>
        <v>0</v>
      </c>
      <c r="BD54" s="1198">
        <f>ROUND('13.F-gas'!BD$5/10^3,1)</f>
        <v>0</v>
      </c>
      <c r="BE54" s="1198">
        <f>ROUND('13.F-gas'!BE$5/10^3,1)</f>
        <v>0</v>
      </c>
      <c r="BF54" s="1199"/>
      <c r="BG54" s="1199"/>
    </row>
    <row r="55" spans="22:59">
      <c r="V55" s="610"/>
      <c r="W55" s="611"/>
      <c r="X55" s="611"/>
      <c r="Y55" s="610"/>
      <c r="Z55" s="610"/>
      <c r="AA55" s="610"/>
      <c r="AB55" s="610"/>
      <c r="AC55" s="610"/>
      <c r="AD55" s="610"/>
      <c r="AE55" s="610"/>
      <c r="AF55" s="610"/>
      <c r="AG55" s="610"/>
      <c r="AH55" s="610"/>
      <c r="AI55" s="610"/>
      <c r="AJ55" s="610"/>
      <c r="AK55" s="610"/>
      <c r="AL55" s="610"/>
      <c r="AM55" s="610"/>
      <c r="AN55" s="610"/>
      <c r="AO55" s="610"/>
      <c r="AP55" s="1200"/>
      <c r="AQ55" s="1200"/>
      <c r="AR55" s="1200"/>
      <c r="AS55" s="1200"/>
      <c r="AT55" s="1200"/>
      <c r="AU55" s="1200"/>
      <c r="AV55" s="1200"/>
      <c r="AW55" s="1200"/>
      <c r="AX55" s="1200"/>
      <c r="AY55" s="1200"/>
      <c r="AZ55" s="1200"/>
      <c r="BA55" s="1200"/>
      <c r="BB55" s="1200"/>
      <c r="BC55" s="1200"/>
      <c r="BD55" s="1200"/>
      <c r="BE55" s="1200"/>
      <c r="BF55" s="1200"/>
      <c r="BG55" s="1200"/>
    </row>
    <row r="56" spans="22:59">
      <c r="V56" s="610"/>
      <c r="W56" s="611"/>
      <c r="X56" s="611"/>
      <c r="Y56" s="1189" t="s">
        <v>20</v>
      </c>
      <c r="Z56" s="1189" t="s">
        <v>561</v>
      </c>
      <c r="AA56" s="1189"/>
      <c r="AB56" s="1189"/>
      <c r="AC56" s="1189"/>
      <c r="AD56" s="1189"/>
      <c r="AE56" s="1189"/>
      <c r="AF56" s="1189"/>
      <c r="AG56" s="1189"/>
      <c r="AH56" s="1189"/>
      <c r="AI56" s="1189"/>
      <c r="AJ56" s="1189"/>
      <c r="AK56" s="1189"/>
      <c r="AL56" s="1189"/>
      <c r="AM56" s="1189"/>
      <c r="AN56" s="1189"/>
      <c r="AO56" s="1189"/>
      <c r="AP56" s="1197">
        <f>ROUND('13.F-gas'!$AP$16/10, -1)</f>
        <v>860</v>
      </c>
      <c r="AQ56" s="1197"/>
      <c r="AR56" s="1197"/>
      <c r="AS56" s="1197"/>
      <c r="AT56" s="1197"/>
      <c r="AU56" s="1197"/>
      <c r="AV56" s="1197"/>
      <c r="AW56" s="1197"/>
      <c r="AX56" s="1197">
        <f>ROUND('13.F-gas'!$AX$16/10, -1)</f>
        <v>330</v>
      </c>
      <c r="AY56" s="1197"/>
      <c r="AZ56" s="1197">
        <f>ROUND('13.F-gas'!AZ$16/10, -1)</f>
        <v>330</v>
      </c>
      <c r="BA56" s="1197">
        <f>ROUND('13.F-gas'!BA$16/10, -1)</f>
        <v>340</v>
      </c>
      <c r="BB56" s="1197">
        <f>ROUND('13.F-gas'!BB$16/10, -1)</f>
        <v>350</v>
      </c>
      <c r="BC56" s="1197">
        <f>ROUND('13.F-gas'!BC$16/10, -1)</f>
        <v>0</v>
      </c>
      <c r="BD56" s="1197">
        <f>ROUND('13.F-gas'!BD$16/10, -1)</f>
        <v>0</v>
      </c>
      <c r="BE56" s="1197">
        <f>ROUND('13.F-gas'!BE$16/10, -1)</f>
        <v>0</v>
      </c>
      <c r="BF56" s="1197">
        <f>ROUND('13.F-gas'!BG$16/10, -1)</f>
        <v>0</v>
      </c>
      <c r="BG56" s="1197">
        <f>ROUND('13.F-gas'!BH$16/10, -1)</f>
        <v>0</v>
      </c>
    </row>
    <row r="57" spans="22:59">
      <c r="V57" s="610"/>
      <c r="W57" s="611"/>
      <c r="X57" s="611"/>
      <c r="Y57" s="1192"/>
      <c r="Z57" s="1192" t="s">
        <v>555</v>
      </c>
      <c r="AA57" s="1192"/>
      <c r="AB57" s="1192"/>
      <c r="AC57" s="1192"/>
      <c r="AD57" s="1192"/>
      <c r="AE57" s="1192"/>
      <c r="AF57" s="1192"/>
      <c r="AG57" s="1192"/>
      <c r="AH57" s="1192"/>
      <c r="AI57" s="1192"/>
      <c r="AJ57" s="1192"/>
      <c r="AK57" s="1192"/>
      <c r="AL57" s="1192"/>
      <c r="AM57" s="1192"/>
      <c r="AN57" s="1192"/>
      <c r="AO57" s="1192"/>
      <c r="AP57" s="1198">
        <f>ROUND('13.F-gas'!AP$16/10^3,1)</f>
        <v>8.6</v>
      </c>
      <c r="AQ57" s="1198">
        <f>ROUND('13.F-gas'!AQ$16/10^3,1)</f>
        <v>9</v>
      </c>
      <c r="AR57" s="1198">
        <f>ROUND('13.F-gas'!AR$16/10^3,1)</f>
        <v>7.9</v>
      </c>
      <c r="AS57" s="1198">
        <f>ROUND('13.F-gas'!AS$16/10^3,1)</f>
        <v>5.7</v>
      </c>
      <c r="AT57" s="1198">
        <f>ROUND('13.F-gas'!AT$16/10^3,1)</f>
        <v>4</v>
      </c>
      <c r="AU57" s="1198">
        <f>ROUND('13.F-gas'!AU$16/10^3,1)</f>
        <v>4.2</v>
      </c>
      <c r="AV57" s="1198">
        <f>ROUND('13.F-gas'!AV$16/10^3,1)</f>
        <v>3.8</v>
      </c>
      <c r="AW57" s="1198">
        <f>ROUND('13.F-gas'!AW$16/10^3,1)</f>
        <v>3.4</v>
      </c>
      <c r="AX57" s="1198">
        <f>ROUND('13.F-gas'!AX$16/10^3,1)</f>
        <v>3.3</v>
      </c>
      <c r="AY57" s="1198">
        <f>ROUND('13.F-gas'!AY$16/10^3,1)</f>
        <v>3.4</v>
      </c>
      <c r="AZ57" s="1198">
        <f>ROUND('13.F-gas'!AZ$16/10^3,1)</f>
        <v>3.3</v>
      </c>
      <c r="BA57" s="1198">
        <f>ROUND('13.F-gas'!BA$16/10^3,1)</f>
        <v>3.4</v>
      </c>
      <c r="BB57" s="1198">
        <f>ROUND('13.F-gas'!BB$16/10^3,1)</f>
        <v>3.5</v>
      </c>
      <c r="BC57" s="1198">
        <f>ROUND('13.F-gas'!BC$16/10^3,1)</f>
        <v>0</v>
      </c>
      <c r="BD57" s="1198">
        <f>ROUND('13.F-gas'!BD$16/10^3,1)</f>
        <v>0</v>
      </c>
      <c r="BE57" s="1198">
        <f>ROUND('13.F-gas'!BE$16/10^3,1)</f>
        <v>0</v>
      </c>
      <c r="BF57" s="1199"/>
      <c r="BG57" s="1199"/>
    </row>
    <row r="58" spans="22:59">
      <c r="V58" s="610"/>
      <c r="W58" s="611"/>
      <c r="X58" s="611"/>
      <c r="Y58" s="610"/>
      <c r="Z58" s="610"/>
      <c r="AA58" s="610"/>
      <c r="AB58" s="610"/>
      <c r="AC58" s="610"/>
      <c r="AD58" s="610"/>
      <c r="AE58" s="610"/>
      <c r="AF58" s="610"/>
      <c r="AG58" s="610"/>
      <c r="AH58" s="610"/>
      <c r="AI58" s="610"/>
      <c r="AJ58" s="610"/>
      <c r="AK58" s="610"/>
      <c r="AL58" s="610"/>
      <c r="AM58" s="610"/>
      <c r="AN58" s="610"/>
      <c r="AO58" s="610"/>
      <c r="AP58" s="1200"/>
      <c r="AQ58" s="1200"/>
      <c r="AR58" s="1200"/>
      <c r="AS58" s="1200"/>
      <c r="AT58" s="1200"/>
      <c r="AU58" s="1200"/>
      <c r="AV58" s="1200"/>
      <c r="AW58" s="1200"/>
      <c r="AX58" s="1200"/>
      <c r="AY58" s="1200"/>
      <c r="AZ58" s="1200"/>
      <c r="BA58" s="1200"/>
      <c r="BB58" s="1200"/>
      <c r="BC58" s="1200"/>
      <c r="BD58" s="1200"/>
      <c r="BE58" s="1200"/>
      <c r="BF58" s="1200"/>
      <c r="BG58" s="1200"/>
    </row>
    <row r="59" spans="22:59">
      <c r="V59" s="610"/>
      <c r="W59" s="611"/>
      <c r="X59" s="611"/>
      <c r="Y59" s="1189" t="s">
        <v>57</v>
      </c>
      <c r="Z59" s="1189" t="s">
        <v>561</v>
      </c>
      <c r="AA59" s="1189"/>
      <c r="AB59" s="1189"/>
      <c r="AC59" s="1189"/>
      <c r="AD59" s="1189"/>
      <c r="AE59" s="1189"/>
      <c r="AF59" s="1189"/>
      <c r="AG59" s="1189"/>
      <c r="AH59" s="1189"/>
      <c r="AI59" s="1189"/>
      <c r="AJ59" s="1189"/>
      <c r="AK59" s="1189"/>
      <c r="AL59" s="1189"/>
      <c r="AM59" s="1189"/>
      <c r="AN59" s="1189"/>
      <c r="AO59" s="1189"/>
      <c r="AP59" s="1197">
        <f>ROUND('13.F-gas'!$AP$23/10, -1)</f>
        <v>510</v>
      </c>
      <c r="AQ59" s="1197"/>
      <c r="AR59" s="1197"/>
      <c r="AS59" s="1197"/>
      <c r="AT59" s="1197"/>
      <c r="AU59" s="1197"/>
      <c r="AV59" s="1197"/>
      <c r="AW59" s="1197"/>
      <c r="AX59" s="1197">
        <f>ROUND('13.F-gas'!$AX$23/10, -1)</f>
        <v>210</v>
      </c>
      <c r="AY59" s="1197"/>
      <c r="AZ59" s="1197">
        <f>ROUND('13.F-gas'!AZ$23/10, -1)</f>
        <v>220</v>
      </c>
      <c r="BA59" s="1197">
        <f>ROUND('13.F-gas'!BA$23/10, -1)</f>
        <v>220</v>
      </c>
      <c r="BB59" s="1197">
        <f>ROUND('13.F-gas'!BB$23/10, -1)</f>
        <v>210</v>
      </c>
      <c r="BC59" s="1197">
        <f>ROUND('13.F-gas'!BC$23/10, -1)</f>
        <v>0</v>
      </c>
      <c r="BD59" s="1197">
        <f>ROUND('13.F-gas'!BD$23/10, -1)</f>
        <v>0</v>
      </c>
      <c r="BE59" s="1197">
        <f>ROUND('13.F-gas'!BE$23/10, -1)</f>
        <v>0</v>
      </c>
      <c r="BF59" s="1197">
        <f>ROUND('13.F-gas'!BG$23/10, -1)</f>
        <v>0</v>
      </c>
      <c r="BG59" s="1197">
        <f>ROUND('13.F-gas'!BH$23/10, -1)</f>
        <v>0</v>
      </c>
    </row>
    <row r="60" spans="22:59">
      <c r="V60" s="610"/>
      <c r="W60" s="611"/>
      <c r="X60" s="611"/>
      <c r="Y60" s="1192"/>
      <c r="Z60" s="1192" t="s">
        <v>562</v>
      </c>
      <c r="AA60" s="1192"/>
      <c r="AB60" s="1192"/>
      <c r="AC60" s="1192"/>
      <c r="AD60" s="1192"/>
      <c r="AE60" s="1192"/>
      <c r="AF60" s="1192"/>
      <c r="AG60" s="1192"/>
      <c r="AH60" s="1192"/>
      <c r="AI60" s="1192"/>
      <c r="AJ60" s="1192"/>
      <c r="AK60" s="1192"/>
      <c r="AL60" s="1192"/>
      <c r="AM60" s="1192"/>
      <c r="AN60" s="1192"/>
      <c r="AO60" s="1192"/>
      <c r="AP60" s="1198">
        <f>ROUND('13.F-gas'!AP$23/10^3, 1)</f>
        <v>5.0999999999999996</v>
      </c>
      <c r="AQ60" s="1198">
        <f>ROUND('13.F-gas'!AQ$23/10^3, 1)</f>
        <v>5.2</v>
      </c>
      <c r="AR60" s="1198">
        <f>ROUND('13.F-gas'!AR$23/10^3, 1)</f>
        <v>4.7</v>
      </c>
      <c r="AS60" s="1198">
        <f>ROUND('13.F-gas'!AS$23/10^3, 1)</f>
        <v>4.2</v>
      </c>
      <c r="AT60" s="1198">
        <f>ROUND('13.F-gas'!AT$23/10^3, 1)</f>
        <v>2.4</v>
      </c>
      <c r="AU60" s="1198">
        <f>ROUND('13.F-gas'!AU$23/10^3, 1)</f>
        <v>2.4</v>
      </c>
      <c r="AV60" s="1198">
        <f>ROUND('13.F-gas'!AV$23/10^3, 1)</f>
        <v>2.2000000000000002</v>
      </c>
      <c r="AW60" s="1198">
        <f>ROUND('13.F-gas'!AW$23/10^3, 1)</f>
        <v>2.2000000000000002</v>
      </c>
      <c r="AX60" s="1198">
        <f>ROUND('13.F-gas'!AX$23/10^3, 1)</f>
        <v>2.1</v>
      </c>
      <c r="AY60" s="1198">
        <f>ROUND('13.F-gas'!AY$23/10^3, 1)</f>
        <v>2.1</v>
      </c>
      <c r="AZ60" s="1198">
        <f>ROUND('13.F-gas'!AZ$23/10^3, 1)</f>
        <v>2.2000000000000002</v>
      </c>
      <c r="BA60" s="1198">
        <f>ROUND('13.F-gas'!BA$23/10^3, 1)</f>
        <v>2.2000000000000002</v>
      </c>
      <c r="BB60" s="1198">
        <f>ROUND('13.F-gas'!BB$23/10^3, 1)</f>
        <v>2.1</v>
      </c>
      <c r="BC60" s="1198">
        <f>ROUND('13.F-gas'!BC$23/10^3, 1)</f>
        <v>0</v>
      </c>
      <c r="BD60" s="1198">
        <f>ROUND('13.F-gas'!BD$23/10^3, 1)</f>
        <v>0</v>
      </c>
      <c r="BE60" s="1198">
        <f>ROUND('13.F-gas'!BE$23/10^3, 1)</f>
        <v>0</v>
      </c>
      <c r="BF60" s="1199"/>
      <c r="BG60" s="1199"/>
    </row>
    <row r="61" spans="22:59">
      <c r="V61" s="610"/>
      <c r="W61" s="611"/>
      <c r="X61" s="611"/>
      <c r="Y61" s="610"/>
      <c r="Z61" s="610"/>
      <c r="AA61" s="610"/>
      <c r="AB61" s="610"/>
      <c r="AC61" s="610"/>
      <c r="AD61" s="610"/>
      <c r="AE61" s="610"/>
      <c r="AF61" s="610"/>
      <c r="AG61" s="610"/>
      <c r="AH61" s="610"/>
      <c r="AI61" s="610"/>
      <c r="AJ61" s="610"/>
      <c r="AK61" s="610"/>
      <c r="AL61" s="610"/>
      <c r="AM61" s="610"/>
      <c r="AN61" s="610"/>
      <c r="AO61" s="610"/>
      <c r="AP61" s="1200"/>
      <c r="AQ61" s="1200"/>
      <c r="AR61" s="1200"/>
      <c r="AS61" s="1200"/>
      <c r="AT61" s="1200"/>
      <c r="AU61" s="1200"/>
      <c r="AV61" s="1200"/>
      <c r="AW61" s="1200"/>
      <c r="AX61" s="1200"/>
      <c r="AY61" s="1200"/>
      <c r="AZ61" s="1200"/>
      <c r="BA61" s="1200"/>
      <c r="BB61" s="1200"/>
      <c r="BC61" s="1200"/>
      <c r="BD61" s="1200"/>
      <c r="BE61" s="1200"/>
      <c r="BF61" s="1200"/>
      <c r="BG61" s="1200"/>
    </row>
    <row r="62" spans="22:59">
      <c r="V62" s="610"/>
      <c r="W62" s="611"/>
      <c r="X62" s="611"/>
      <c r="Y62" s="1189" t="s">
        <v>58</v>
      </c>
      <c r="Z62" s="1189" t="s">
        <v>554</v>
      </c>
      <c r="AA62" s="1189"/>
      <c r="AB62" s="1189"/>
      <c r="AC62" s="1189"/>
      <c r="AD62" s="1189"/>
      <c r="AE62" s="1189"/>
      <c r="AF62" s="1189"/>
      <c r="AG62" s="1189"/>
      <c r="AH62" s="1189"/>
      <c r="AI62" s="1189"/>
      <c r="AJ62" s="1189"/>
      <c r="AK62" s="1189"/>
      <c r="AL62" s="1189"/>
      <c r="AM62" s="1189"/>
      <c r="AN62" s="1189"/>
      <c r="AO62" s="1189"/>
      <c r="AP62" s="1197">
        <f>ROUND('13.F-gas'!$AP$30/10,-1)</f>
        <v>150</v>
      </c>
      <c r="AQ62" s="1197"/>
      <c r="AR62" s="1197"/>
      <c r="AS62" s="1197"/>
      <c r="AT62" s="1197"/>
      <c r="AU62" s="1197"/>
      <c r="AV62" s="1197"/>
      <c r="AW62" s="1197"/>
      <c r="AX62" s="1197">
        <f>ROUND('13.F-gas'!$AX$30/10,-1)</f>
        <v>160</v>
      </c>
      <c r="AY62" s="1197"/>
      <c r="AZ62" s="1197">
        <f>ROUND('13.F-gas'!AZ$30/10,1)</f>
        <v>57.1</v>
      </c>
      <c r="BA62" s="1197">
        <f>ROUND('13.F-gas'!BA$30/10,1)</f>
        <v>63.4</v>
      </c>
      <c r="BB62" s="1197">
        <f>ROUND('13.F-gas'!BB$30/10,1)</f>
        <v>45</v>
      </c>
      <c r="BC62" s="1197">
        <f>ROUND('13.F-gas'!BC$30/10,1)</f>
        <v>0</v>
      </c>
      <c r="BD62" s="1197">
        <f>ROUND('13.F-gas'!BD$30/10,1)</f>
        <v>0</v>
      </c>
      <c r="BE62" s="1197">
        <f>ROUND('13.F-gas'!BE$30/10,1)</f>
        <v>0</v>
      </c>
      <c r="BF62" s="1197">
        <f>ROUND('13.F-gas'!BF$30/10,1)</f>
        <v>0</v>
      </c>
      <c r="BG62" s="1197">
        <f>ROUND('13.F-gas'!BH$30/10, -1)</f>
        <v>0</v>
      </c>
    </row>
    <row r="63" spans="22:59">
      <c r="V63" s="610"/>
      <c r="W63" s="611"/>
      <c r="X63" s="611"/>
      <c r="Y63" s="1192"/>
      <c r="Z63" s="1192" t="s">
        <v>563</v>
      </c>
      <c r="AA63" s="1192"/>
      <c r="AB63" s="1192"/>
      <c r="AC63" s="1192"/>
      <c r="AD63" s="1192"/>
      <c r="AE63" s="1192"/>
      <c r="AF63" s="1192"/>
      <c r="AG63" s="1192"/>
      <c r="AH63" s="1192"/>
      <c r="AI63" s="1192"/>
      <c r="AJ63" s="1192"/>
      <c r="AK63" s="1192"/>
      <c r="AL63" s="1192"/>
      <c r="AM63" s="1192"/>
      <c r="AN63" s="1192"/>
      <c r="AO63" s="1192"/>
      <c r="AP63" s="1198">
        <f>ROUND('13.F-gas'!AP$30/10^3,1)</f>
        <v>1.5</v>
      </c>
      <c r="AQ63" s="1198">
        <f>ROUND('13.F-gas'!AQ$30/10^3,1)</f>
        <v>1.4</v>
      </c>
      <c r="AR63" s="1198">
        <f>ROUND('13.F-gas'!AR$30/10^3,1)</f>
        <v>1.6</v>
      </c>
      <c r="AS63" s="1198">
        <f>ROUND('13.F-gas'!AS$30/10^3,1)</f>
        <v>1.5</v>
      </c>
      <c r="AT63" s="1198">
        <f>ROUND('13.F-gas'!AT$30/10^3,1)</f>
        <v>1.4</v>
      </c>
      <c r="AU63" s="1198">
        <f>ROUND('13.F-gas'!AU$30/10^3,1)</f>
        <v>1.5</v>
      </c>
      <c r="AV63" s="1198">
        <f>ROUND('13.F-gas'!AV$30/10^3,1)</f>
        <v>1.8</v>
      </c>
      <c r="AW63" s="1198">
        <f>ROUND('13.F-gas'!AW$30/10^3,1)</f>
        <v>1.5</v>
      </c>
      <c r="AX63" s="1198">
        <f>ROUND('13.F-gas'!AX$30/10^3,1)</f>
        <v>1.6</v>
      </c>
      <c r="AY63" s="1198">
        <f>ROUND('13.F-gas'!AY$30/10^3,1)</f>
        <v>1.1000000000000001</v>
      </c>
      <c r="AZ63" s="1860">
        <f>ROUND('13.F-gas'!AZ$30/10^3,2)</f>
        <v>0.56999999999999995</v>
      </c>
      <c r="BA63" s="1860">
        <f>ROUND('13.F-gas'!BA$30/10^3,2)</f>
        <v>0.63</v>
      </c>
      <c r="BB63" s="1860">
        <f>ROUND('13.F-gas'!BB$30/10^3,2)</f>
        <v>0.45</v>
      </c>
      <c r="BC63" s="1860">
        <f>ROUND('13.F-gas'!BC$30/10^3,2)</f>
        <v>0</v>
      </c>
      <c r="BD63" s="1860">
        <f>ROUND('13.F-gas'!BD$30/10^3,2)</f>
        <v>0</v>
      </c>
      <c r="BE63" s="1860">
        <f>ROUND('13.F-gas'!BE$30/10^3,2)</f>
        <v>0</v>
      </c>
      <c r="BF63" s="1860">
        <f>ROUND('13.F-gas'!BF$30/10^3,2)</f>
        <v>0</v>
      </c>
      <c r="BG63" s="1860">
        <f>ROUND('13.F-gas'!BG$30/10^3,2)</f>
        <v>0</v>
      </c>
    </row>
    <row r="64" spans="22:59">
      <c r="W64"/>
      <c r="Y64" s="453"/>
      <c r="Z64" s="453"/>
      <c r="AA64" s="453"/>
      <c r="AB64" s="453"/>
      <c r="AC64" s="453"/>
      <c r="AD64" s="453"/>
      <c r="AE64" s="453"/>
      <c r="AF64" s="453"/>
      <c r="AG64" s="453"/>
      <c r="AH64" s="453"/>
      <c r="AI64" s="453"/>
      <c r="AJ64" s="453"/>
      <c r="AK64" s="453"/>
      <c r="AL64" s="453"/>
      <c r="AM64" s="453"/>
      <c r="AN64" s="453"/>
      <c r="AO64" s="453"/>
      <c r="AP64" s="1187"/>
      <c r="AQ64" s="1187"/>
      <c r="AR64" s="1187"/>
      <c r="AS64" s="1187"/>
      <c r="AT64" s="1187"/>
      <c r="AU64" s="1187"/>
      <c r="AV64" s="1187"/>
      <c r="AW64" s="1187"/>
      <c r="AX64" s="1187"/>
      <c r="AY64" s="1187"/>
      <c r="AZ64" s="1187"/>
      <c r="BA64" s="1187"/>
      <c r="BB64" s="1187"/>
      <c r="BC64" s="1187"/>
      <c r="BD64" s="1187"/>
      <c r="BE64" s="1187"/>
      <c r="BF64" s="453"/>
      <c r="BG64" s="453"/>
    </row>
    <row r="65" spans="22:59">
      <c r="W65"/>
      <c r="BA65" s="456"/>
      <c r="BB65" s="456"/>
      <c r="BC65" s="456"/>
      <c r="BD65" s="456"/>
    </row>
    <row r="66" spans="22:59" ht="15.75">
      <c r="V66" s="596" t="s">
        <v>72</v>
      </c>
      <c r="W66" s="597"/>
      <c r="X66" s="597"/>
      <c r="Y66" s="600"/>
      <c r="Z66" s="600"/>
      <c r="AA66" s="600"/>
      <c r="AB66" s="600"/>
      <c r="AC66" s="600"/>
      <c r="AD66" s="600"/>
      <c r="AE66" s="600"/>
      <c r="AF66" s="600"/>
      <c r="AG66" s="600"/>
      <c r="AH66" s="600"/>
      <c r="AI66" s="600"/>
      <c r="AJ66" s="600"/>
      <c r="AK66" s="600"/>
      <c r="AL66" s="600"/>
      <c r="AM66" s="600"/>
      <c r="AN66" s="600"/>
      <c r="AO66" s="600"/>
      <c r="AP66" s="600"/>
      <c r="AQ66" s="600"/>
      <c r="AR66" s="600"/>
      <c r="AS66" s="600"/>
      <c r="AT66" s="600"/>
      <c r="AU66" s="600"/>
      <c r="AV66" s="600"/>
      <c r="AW66" s="600"/>
      <c r="AX66" s="600"/>
      <c r="AY66" s="600"/>
      <c r="AZ66" s="1201" t="s">
        <v>83</v>
      </c>
      <c r="BA66" s="1201" t="s">
        <v>83</v>
      </c>
      <c r="BB66" s="1201" t="s">
        <v>83</v>
      </c>
      <c r="BC66" s="1201" t="s">
        <v>83</v>
      </c>
      <c r="BD66" s="1201" t="s">
        <v>83</v>
      </c>
      <c r="BE66" s="1201" t="s">
        <v>83</v>
      </c>
      <c r="BF66" s="1201" t="s">
        <v>83</v>
      </c>
      <c r="BG66" s="1201" t="s">
        <v>83</v>
      </c>
    </row>
    <row r="67" spans="22:59" ht="15">
      <c r="V67" s="598"/>
      <c r="W67" s="597"/>
      <c r="X67" s="597"/>
      <c r="Y67" s="602"/>
      <c r="Z67" s="602"/>
      <c r="AA67" s="602"/>
      <c r="AB67" s="602"/>
      <c r="AC67" s="602"/>
      <c r="AD67" s="602"/>
      <c r="AE67" s="602"/>
      <c r="AF67" s="602"/>
      <c r="AG67" s="602"/>
      <c r="AH67" s="602"/>
      <c r="AI67" s="602"/>
      <c r="AJ67" s="602"/>
      <c r="AK67" s="602"/>
      <c r="AL67" s="602"/>
      <c r="AM67" s="602"/>
      <c r="AN67" s="602"/>
      <c r="AO67" s="602"/>
      <c r="AP67" s="602"/>
      <c r="AQ67" s="602"/>
      <c r="AR67" s="602"/>
      <c r="AS67" s="602"/>
      <c r="AT67" s="602"/>
      <c r="AU67" s="602"/>
      <c r="AV67" s="602"/>
      <c r="AW67" s="602"/>
      <c r="AX67" s="602"/>
      <c r="AY67" s="602"/>
      <c r="AZ67" s="1202">
        <f>ROUND('14.Household (per household)'!AZ$10,-1)</f>
        <v>4590</v>
      </c>
      <c r="BA67" s="1202">
        <f>ROUND('14.Household (per household)'!BA$10,-1)</f>
        <v>4480</v>
      </c>
      <c r="BB67" s="1202">
        <f>ROUND('14.Household (per household)'!BB$10,-1)</f>
        <v>4480</v>
      </c>
      <c r="BC67" s="1202">
        <f>ROUND('14.Household (per household)'!BC$10,-1)</f>
        <v>0</v>
      </c>
      <c r="BD67" s="1202">
        <f>ROUND('14.Household (per household)'!BD$10,-1)</f>
        <v>0</v>
      </c>
      <c r="BE67" s="1202">
        <f>ROUND('14.Household (per household)'!BE$10,-1)</f>
        <v>0</v>
      </c>
      <c r="BF67" s="1202">
        <f>ROUND('14.Household (per household)'!BF$10,-1)</f>
        <v>0</v>
      </c>
      <c r="BG67" s="1202">
        <f>ROUND('14.Household (per household)'!BG$10,-1)</f>
        <v>0</v>
      </c>
    </row>
    <row r="68" spans="22:59" ht="15">
      <c r="V68" s="598"/>
      <c r="W68" s="597"/>
      <c r="X68" s="597"/>
      <c r="Y68" s="602"/>
      <c r="Z68" s="602"/>
      <c r="AA68" s="602"/>
      <c r="AB68" s="602"/>
      <c r="AC68" s="602"/>
      <c r="AD68" s="602"/>
      <c r="AE68" s="602"/>
      <c r="AF68" s="602"/>
      <c r="AG68" s="602"/>
      <c r="AH68" s="602"/>
      <c r="AI68" s="602"/>
      <c r="AJ68" s="602"/>
      <c r="AK68" s="602"/>
      <c r="AL68" s="602"/>
      <c r="AM68" s="602"/>
      <c r="AN68" s="602"/>
      <c r="AO68" s="602"/>
      <c r="AP68" s="602"/>
      <c r="AQ68" s="602"/>
      <c r="AR68" s="602"/>
      <c r="AS68" s="602"/>
      <c r="AT68" s="602"/>
      <c r="AU68" s="602"/>
      <c r="AV68" s="602"/>
      <c r="AW68" s="602"/>
      <c r="AX68" s="602"/>
      <c r="AY68" s="602"/>
      <c r="AZ68" s="1688">
        <v>2015</v>
      </c>
      <c r="BA68" s="1688">
        <v>2016</v>
      </c>
      <c r="BB68" s="1688">
        <v>2017</v>
      </c>
      <c r="BC68" s="1688">
        <v>2018</v>
      </c>
      <c r="BD68" s="1688">
        <v>2019</v>
      </c>
      <c r="BE68" s="1688">
        <v>2020</v>
      </c>
      <c r="BF68" s="1688">
        <v>2021</v>
      </c>
      <c r="BG68" s="1688">
        <v>2022</v>
      </c>
    </row>
    <row r="69" spans="22:59" ht="15">
      <c r="V69" s="598"/>
      <c r="W69" s="597"/>
      <c r="X69" s="597"/>
      <c r="Y69" s="602"/>
      <c r="Z69" s="602"/>
      <c r="AA69" s="602"/>
      <c r="AB69" s="602"/>
      <c r="AC69" s="602"/>
      <c r="AD69" s="602"/>
      <c r="AE69" s="602"/>
      <c r="AF69" s="602"/>
      <c r="AG69" s="602"/>
      <c r="AH69" s="602"/>
      <c r="AI69" s="602"/>
      <c r="AJ69" s="602"/>
      <c r="AK69" s="602"/>
      <c r="AL69" s="602"/>
      <c r="AM69" s="602"/>
      <c r="AN69" s="602"/>
      <c r="AO69" s="602"/>
      <c r="AP69" s="602"/>
      <c r="AQ69" s="602"/>
      <c r="AR69" s="602"/>
      <c r="AS69" s="602"/>
      <c r="AT69" s="602"/>
      <c r="AU69" s="602"/>
      <c r="AV69" s="602"/>
      <c r="AW69" s="602"/>
      <c r="AX69" s="602"/>
      <c r="AY69" s="602"/>
      <c r="AZ69" s="1203"/>
      <c r="BA69" s="1203"/>
      <c r="BB69" s="1203"/>
      <c r="BC69" s="1203"/>
      <c r="BD69" s="1203"/>
      <c r="BE69" s="1203"/>
      <c r="BF69" s="1203"/>
      <c r="BG69" s="1203"/>
    </row>
    <row r="70" spans="22:59" ht="15">
      <c r="V70" s="598"/>
      <c r="W70" s="597"/>
      <c r="X70" s="597"/>
      <c r="Y70" s="600"/>
      <c r="Z70" s="600"/>
      <c r="AA70" s="600"/>
      <c r="AB70" s="600"/>
      <c r="AC70" s="600"/>
      <c r="AD70" s="600"/>
      <c r="AE70" s="600"/>
      <c r="AF70" s="600"/>
      <c r="AG70" s="600"/>
      <c r="AH70" s="600"/>
      <c r="AI70" s="600"/>
      <c r="AJ70" s="600"/>
      <c r="AK70" s="600"/>
      <c r="AL70" s="600"/>
      <c r="AM70" s="600"/>
      <c r="AN70" s="600"/>
      <c r="AO70" s="600"/>
      <c r="AP70" s="600"/>
      <c r="AQ70" s="600"/>
      <c r="AR70" s="600"/>
      <c r="AS70" s="600"/>
      <c r="AT70" s="600"/>
      <c r="AU70" s="600"/>
      <c r="AV70" s="600"/>
      <c r="AW70" s="600"/>
      <c r="AX70" s="600"/>
      <c r="AY70" s="600"/>
      <c r="AZ70" s="1201" t="s">
        <v>560</v>
      </c>
      <c r="BA70" s="1201" t="s">
        <v>560</v>
      </c>
      <c r="BB70" s="1201" t="s">
        <v>559</v>
      </c>
      <c r="BC70" s="1201" t="s">
        <v>559</v>
      </c>
      <c r="BD70" s="1201" t="s">
        <v>559</v>
      </c>
      <c r="BE70" s="1201" t="s">
        <v>559</v>
      </c>
      <c r="BF70" s="1203"/>
      <c r="BG70" s="1203"/>
    </row>
    <row r="71" spans="22:59" ht="15">
      <c r="V71" s="598"/>
      <c r="W71" s="597"/>
      <c r="X71" s="597"/>
      <c r="Y71" s="602"/>
      <c r="Z71" s="602"/>
      <c r="AA71" s="602"/>
      <c r="AB71" s="602"/>
      <c r="AC71" s="602"/>
      <c r="AD71" s="602"/>
      <c r="AE71" s="602"/>
      <c r="AF71" s="602"/>
      <c r="AG71" s="602"/>
      <c r="AH71" s="602"/>
      <c r="AI71" s="602"/>
      <c r="AJ71" s="602"/>
      <c r="AK71" s="602"/>
      <c r="AL71" s="602"/>
      <c r="AM71" s="602"/>
      <c r="AN71" s="602"/>
      <c r="AO71" s="602"/>
      <c r="AP71" s="602"/>
      <c r="AQ71" s="602"/>
      <c r="AR71" s="602"/>
      <c r="AS71" s="602"/>
      <c r="AT71" s="602"/>
      <c r="AU71" s="602"/>
      <c r="AV71" s="602"/>
      <c r="AW71" s="602"/>
      <c r="AX71" s="602"/>
      <c r="AY71" s="602"/>
      <c r="AZ71" s="1204">
        <f>ROUND('14.Household (per household)'!AZ10,-1)</f>
        <v>4590</v>
      </c>
      <c r="BA71" s="1204">
        <f>ROUND('14.Household (per household)'!BA10,-1)</f>
        <v>4480</v>
      </c>
      <c r="BB71" s="1204">
        <f>ROUND('14.Household (per household)'!BB10,-1)</f>
        <v>4480</v>
      </c>
      <c r="BC71" s="1204">
        <f>ROUND('14.Household (per household)'!BC10,-1)</f>
        <v>0</v>
      </c>
      <c r="BD71" s="1204">
        <f>ROUND('14.Household (per household)'!BD10,-1)</f>
        <v>0</v>
      </c>
      <c r="BE71" s="1204">
        <f>ROUND('14.Household (per household)'!BE10,-1)</f>
        <v>0</v>
      </c>
      <c r="BF71" s="1203"/>
      <c r="BG71" s="1203"/>
    </row>
    <row r="72" spans="22:59" ht="15">
      <c r="V72" s="598"/>
      <c r="W72" s="597"/>
      <c r="X72" s="597"/>
      <c r="Y72" s="602"/>
      <c r="Z72" s="602"/>
      <c r="AA72" s="602"/>
      <c r="AB72" s="602"/>
      <c r="AC72" s="602"/>
      <c r="AD72" s="602"/>
      <c r="AE72" s="602"/>
      <c r="AF72" s="602"/>
      <c r="AG72" s="602"/>
      <c r="AH72" s="602"/>
      <c r="AI72" s="602"/>
      <c r="AJ72" s="602"/>
      <c r="AK72" s="602"/>
      <c r="AL72" s="602"/>
      <c r="AM72" s="602"/>
      <c r="AN72" s="602"/>
      <c r="AO72" s="602"/>
      <c r="AP72" s="602"/>
      <c r="AQ72" s="602"/>
      <c r="AR72" s="602"/>
      <c r="AS72" s="602"/>
      <c r="AT72" s="602"/>
      <c r="AU72" s="602"/>
      <c r="AV72" s="602"/>
      <c r="AW72" s="602"/>
      <c r="AX72" s="602"/>
      <c r="AY72" s="602"/>
      <c r="AZ72" s="1205">
        <v>2015</v>
      </c>
      <c r="BA72" s="1205">
        <v>2016</v>
      </c>
      <c r="BB72" s="1205">
        <v>2017</v>
      </c>
      <c r="BC72" s="1205">
        <v>2018</v>
      </c>
      <c r="BD72" s="1205">
        <v>2019</v>
      </c>
      <c r="BE72" s="1205">
        <v>2020</v>
      </c>
      <c r="BF72" s="1203"/>
      <c r="BG72" s="1203"/>
    </row>
    <row r="73" spans="22:59" ht="15">
      <c r="V73" s="598"/>
      <c r="W73" s="597"/>
      <c r="X73" s="597"/>
      <c r="Y73" s="602"/>
      <c r="Z73" s="602"/>
      <c r="AA73" s="602"/>
      <c r="AB73" s="602"/>
      <c r="AC73" s="602"/>
      <c r="AD73" s="602"/>
      <c r="AE73" s="602"/>
      <c r="AF73" s="602"/>
      <c r="AG73" s="602"/>
      <c r="AH73" s="602"/>
      <c r="AI73" s="602"/>
      <c r="AJ73" s="602"/>
      <c r="AK73" s="602"/>
      <c r="AL73" s="602"/>
      <c r="AM73" s="602"/>
      <c r="AN73" s="602"/>
      <c r="AO73" s="602"/>
      <c r="AP73" s="602"/>
      <c r="AQ73" s="602"/>
      <c r="AR73" s="602"/>
      <c r="AS73" s="602"/>
      <c r="AT73" s="602"/>
      <c r="AU73" s="602"/>
      <c r="AV73" s="602"/>
      <c r="AW73" s="602"/>
      <c r="AX73" s="602"/>
      <c r="AY73" s="602"/>
      <c r="AZ73" s="1203"/>
      <c r="BA73" s="1203"/>
      <c r="BB73" s="1203"/>
      <c r="BC73" s="1203"/>
      <c r="BD73" s="1203"/>
      <c r="BE73" s="1203"/>
      <c r="BF73" s="1203"/>
      <c r="BG73" s="1203"/>
    </row>
    <row r="74" spans="22:59" ht="15">
      <c r="W74"/>
      <c r="Y74" s="453"/>
      <c r="Z74" s="453"/>
      <c r="AA74" s="453"/>
      <c r="AB74" s="453"/>
      <c r="AC74" s="453"/>
      <c r="AD74" s="453"/>
      <c r="AE74" s="453"/>
      <c r="AF74" s="453"/>
      <c r="AG74" s="453"/>
      <c r="AH74" s="453"/>
      <c r="AI74" s="453"/>
      <c r="AJ74" s="453"/>
      <c r="AK74" s="453"/>
      <c r="AL74" s="453"/>
      <c r="AM74" s="453"/>
      <c r="AN74" s="453"/>
      <c r="AO74" s="453"/>
      <c r="AP74" s="453"/>
      <c r="AQ74" s="453"/>
      <c r="AR74" s="453"/>
      <c r="AS74" s="453"/>
      <c r="AT74" s="453"/>
      <c r="AU74" s="453"/>
      <c r="AV74" s="453"/>
      <c r="AW74" s="453"/>
      <c r="AX74" s="453"/>
      <c r="AY74" s="453"/>
      <c r="AZ74" s="468"/>
      <c r="BA74" s="468"/>
      <c r="BB74" s="468"/>
      <c r="BC74" s="468"/>
      <c r="BD74" s="468"/>
      <c r="BE74" s="468"/>
      <c r="BF74" s="468"/>
      <c r="BG74" s="468"/>
    </row>
    <row r="75" spans="22:59" ht="15.75">
      <c r="V75" s="615" t="s">
        <v>85</v>
      </c>
      <c r="W75" s="616"/>
      <c r="X75" s="616"/>
      <c r="Y75" s="1206"/>
      <c r="Z75" s="1206"/>
      <c r="AA75" s="1206"/>
      <c r="AB75" s="1206"/>
      <c r="AC75" s="1206"/>
      <c r="AD75" s="1206"/>
      <c r="AE75" s="1206"/>
      <c r="AF75" s="1206"/>
      <c r="AG75" s="1206"/>
      <c r="AH75" s="1206"/>
      <c r="AI75" s="1206"/>
      <c r="AJ75" s="1206"/>
      <c r="AK75" s="1206"/>
      <c r="AL75" s="1206"/>
      <c r="AM75" s="1206"/>
      <c r="AN75" s="1206"/>
      <c r="AO75" s="1206"/>
      <c r="AP75" s="1206"/>
      <c r="AQ75" s="1206"/>
      <c r="AR75" s="1206"/>
      <c r="AS75" s="1206"/>
      <c r="AT75" s="1206"/>
      <c r="AU75" s="1206"/>
      <c r="AV75" s="1206"/>
      <c r="AW75" s="1206"/>
      <c r="AX75" s="1206"/>
      <c r="AY75" s="1206"/>
      <c r="AZ75" s="1207" t="s">
        <v>86</v>
      </c>
      <c r="BA75" s="1207" t="s">
        <v>1275</v>
      </c>
      <c r="BB75" s="1207" t="s">
        <v>1275</v>
      </c>
      <c r="BC75" s="1207" t="s">
        <v>1275</v>
      </c>
      <c r="BD75" s="1207" t="s">
        <v>1275</v>
      </c>
      <c r="BE75" s="1207" t="s">
        <v>1275</v>
      </c>
      <c r="BF75" s="1207" t="s">
        <v>1275</v>
      </c>
      <c r="BG75" s="1207" t="s">
        <v>1275</v>
      </c>
    </row>
    <row r="76" spans="22:59" ht="15">
      <c r="V76" s="617"/>
      <c r="W76" s="616"/>
      <c r="X76" s="616"/>
      <c r="Y76" s="622"/>
      <c r="Z76" s="622"/>
      <c r="AA76" s="622"/>
      <c r="AB76" s="622"/>
      <c r="AC76" s="622"/>
      <c r="AD76" s="622"/>
      <c r="AE76" s="622"/>
      <c r="AF76" s="622"/>
      <c r="AG76" s="622"/>
      <c r="AH76" s="622"/>
      <c r="AI76" s="622"/>
      <c r="AJ76" s="622"/>
      <c r="AK76" s="622"/>
      <c r="AL76" s="622"/>
      <c r="AM76" s="622"/>
      <c r="AN76" s="622"/>
      <c r="AO76" s="622"/>
      <c r="AP76" s="622"/>
      <c r="AQ76" s="622"/>
      <c r="AR76" s="622"/>
      <c r="AS76" s="622"/>
      <c r="AT76" s="622"/>
      <c r="AU76" s="622"/>
      <c r="AV76" s="622"/>
      <c r="AW76" s="622"/>
      <c r="AX76" s="622"/>
      <c r="AY76" s="622"/>
      <c r="AZ76" s="1208">
        <f>ROUND('15.Household (per capita)'!AZ$10,-1)</f>
        <v>2060</v>
      </c>
      <c r="BA76" s="1208">
        <f>ROUND('15.Household (per capita)'!BA$10,-1)</f>
        <v>2030</v>
      </c>
      <c r="BB76" s="1208">
        <f>ROUND('15.Household (per capita)'!BB$10,-1)</f>
        <v>2050</v>
      </c>
      <c r="BC76" s="1208">
        <f>ROUND('15.Household (per capita)'!BC$10,-1)</f>
        <v>0</v>
      </c>
      <c r="BD76" s="1208">
        <f>ROUND('15.Household (per capita)'!BD$10,-1)</f>
        <v>0</v>
      </c>
      <c r="BE76" s="1208">
        <f>ROUND('15.Household (per capita)'!BE$10,-1)</f>
        <v>0</v>
      </c>
      <c r="BF76" s="1208">
        <f>ROUND('15.Household (per capita)'!BF$10,-1)</f>
        <v>0</v>
      </c>
      <c r="BG76" s="1208">
        <f>ROUND('15.Household (per capita)'!BG$10,-1)</f>
        <v>0</v>
      </c>
    </row>
    <row r="77" spans="22:59" ht="15">
      <c r="V77" s="617"/>
      <c r="W77" s="616"/>
      <c r="X77" s="616"/>
      <c r="Y77" s="622"/>
      <c r="Z77" s="622"/>
      <c r="AA77" s="622"/>
      <c r="AB77" s="622"/>
      <c r="AC77" s="622"/>
      <c r="AD77" s="622"/>
      <c r="AE77" s="622"/>
      <c r="AF77" s="622"/>
      <c r="AG77" s="622"/>
      <c r="AH77" s="622"/>
      <c r="AI77" s="622"/>
      <c r="AJ77" s="622"/>
      <c r="AK77" s="622"/>
      <c r="AL77" s="622"/>
      <c r="AM77" s="622"/>
      <c r="AN77" s="622"/>
      <c r="AO77" s="622"/>
      <c r="AP77" s="622"/>
      <c r="AQ77" s="622"/>
      <c r="AR77" s="622"/>
      <c r="AS77" s="622"/>
      <c r="AT77" s="622"/>
      <c r="AU77" s="622"/>
      <c r="AV77" s="622"/>
      <c r="AW77" s="622"/>
      <c r="AX77" s="622"/>
      <c r="AY77" s="622"/>
      <c r="AZ77" s="1689">
        <v>2015</v>
      </c>
      <c r="BA77" s="1689">
        <v>2016</v>
      </c>
      <c r="BB77" s="1689">
        <v>2017</v>
      </c>
      <c r="BC77" s="1689">
        <v>2018</v>
      </c>
      <c r="BD77" s="1689">
        <v>2019</v>
      </c>
      <c r="BE77" s="1689">
        <v>2020</v>
      </c>
      <c r="BF77" s="1689">
        <v>2021</v>
      </c>
      <c r="BG77" s="1689">
        <v>2022</v>
      </c>
    </row>
    <row r="78" spans="22:59">
      <c r="V78" s="617"/>
      <c r="W78" s="616"/>
      <c r="X78" s="616"/>
      <c r="Y78" s="620"/>
      <c r="Z78" s="620"/>
      <c r="AA78" s="620"/>
      <c r="AB78" s="620"/>
      <c r="AC78" s="620"/>
      <c r="AD78" s="620"/>
      <c r="AE78" s="620"/>
      <c r="AF78" s="620"/>
      <c r="AG78" s="620"/>
      <c r="AH78" s="620"/>
      <c r="AI78" s="620"/>
      <c r="AJ78" s="620"/>
      <c r="AK78" s="620"/>
      <c r="AL78" s="620"/>
      <c r="AM78" s="620"/>
      <c r="AN78" s="620"/>
      <c r="AO78" s="620"/>
      <c r="AP78" s="620"/>
      <c r="AQ78" s="620"/>
      <c r="AR78" s="620"/>
      <c r="AS78" s="620"/>
      <c r="AT78" s="620"/>
      <c r="AU78" s="620"/>
      <c r="AV78" s="620"/>
      <c r="AW78" s="620"/>
      <c r="AX78" s="620"/>
      <c r="AY78" s="620"/>
      <c r="AZ78" s="1209"/>
      <c r="BA78" s="1209"/>
      <c r="BB78" s="1209"/>
      <c r="BC78" s="1209"/>
      <c r="BD78" s="1209"/>
      <c r="BE78" s="1209"/>
      <c r="BF78" s="1209"/>
      <c r="BG78" s="1209"/>
    </row>
    <row r="79" spans="22:59">
      <c r="V79" s="617"/>
      <c r="W79" s="616"/>
      <c r="X79" s="61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7" t="s">
        <v>564</v>
      </c>
      <c r="BA79" s="1207" t="s">
        <v>564</v>
      </c>
      <c r="BB79" s="1207" t="s">
        <v>564</v>
      </c>
      <c r="BC79" s="1207" t="s">
        <v>564</v>
      </c>
      <c r="BD79" s="1207" t="s">
        <v>564</v>
      </c>
      <c r="BE79" s="1207" t="s">
        <v>564</v>
      </c>
      <c r="BF79" s="617"/>
      <c r="BG79" s="617"/>
    </row>
    <row r="80" spans="22:59" ht="15">
      <c r="V80" s="617"/>
      <c r="W80" s="617"/>
      <c r="X80" s="616"/>
      <c r="Y80" s="622"/>
      <c r="Z80" s="622"/>
      <c r="AA80" s="622"/>
      <c r="AB80" s="622"/>
      <c r="AC80" s="622"/>
      <c r="AD80" s="622"/>
      <c r="AE80" s="622"/>
      <c r="AF80" s="622"/>
      <c r="AG80" s="622"/>
      <c r="AH80" s="622"/>
      <c r="AI80" s="622"/>
      <c r="AJ80" s="622"/>
      <c r="AK80" s="622"/>
      <c r="AL80" s="622"/>
      <c r="AM80" s="622"/>
      <c r="AN80" s="622"/>
      <c r="AO80" s="622"/>
      <c r="AP80" s="622"/>
      <c r="AQ80" s="622"/>
      <c r="AR80" s="622"/>
      <c r="AS80" s="622"/>
      <c r="AT80" s="622"/>
      <c r="AU80" s="622"/>
      <c r="AV80" s="622"/>
      <c r="AW80" s="622"/>
      <c r="AX80" s="622"/>
      <c r="AY80" s="622"/>
      <c r="AZ80" s="1210">
        <f>ROUND('15.Household (per capita)'!AZ$10,-1)</f>
        <v>2060</v>
      </c>
      <c r="BA80" s="1210">
        <f>ROUND('15.Household (per capita)'!BA$10,-1)</f>
        <v>2030</v>
      </c>
      <c r="BB80" s="1210">
        <f>ROUND('15.Household (per capita)'!BB$10,-1)</f>
        <v>2050</v>
      </c>
      <c r="BC80" s="1210">
        <f>ROUND('15.Household (per capita)'!BC$10,-1)</f>
        <v>0</v>
      </c>
      <c r="BD80" s="1210">
        <f>ROUND('15.Household (per capita)'!BD$10,-1)</f>
        <v>0</v>
      </c>
      <c r="BE80" s="1210">
        <f>ROUND('15.Household (per capita)'!BE$10,-1)</f>
        <v>0</v>
      </c>
      <c r="BF80" s="617"/>
      <c r="BG80" s="617"/>
    </row>
    <row r="81" spans="22:59" ht="15">
      <c r="V81" s="617"/>
      <c r="W81" s="617"/>
      <c r="X81" s="616"/>
      <c r="Y81" s="622"/>
      <c r="Z81" s="622"/>
      <c r="AA81" s="622"/>
      <c r="AB81" s="622"/>
      <c r="AC81" s="622"/>
      <c r="AD81" s="622"/>
      <c r="AE81" s="622"/>
      <c r="AF81" s="622"/>
      <c r="AG81" s="622"/>
      <c r="AH81" s="622"/>
      <c r="AI81" s="622"/>
      <c r="AJ81" s="622"/>
      <c r="AK81" s="622"/>
      <c r="AL81" s="622"/>
      <c r="AM81" s="622"/>
      <c r="AN81" s="622"/>
      <c r="AO81" s="622"/>
      <c r="AP81" s="622"/>
      <c r="AQ81" s="622"/>
      <c r="AR81" s="622"/>
      <c r="AS81" s="622"/>
      <c r="AT81" s="622"/>
      <c r="AU81" s="622"/>
      <c r="AV81" s="622"/>
      <c r="AW81" s="622"/>
      <c r="AX81" s="622"/>
      <c r="AY81" s="622"/>
      <c r="AZ81" s="1211">
        <v>2015</v>
      </c>
      <c r="BA81" s="1211">
        <v>2016</v>
      </c>
      <c r="BB81" s="1211">
        <v>2017</v>
      </c>
      <c r="BC81" s="1211">
        <v>2018</v>
      </c>
      <c r="BD81" s="1211">
        <v>2019</v>
      </c>
      <c r="BE81" s="1211">
        <v>2020</v>
      </c>
      <c r="BF81" s="617"/>
      <c r="BG81" s="617"/>
    </row>
    <row r="82" spans="22:59">
      <c r="V82" s="617"/>
      <c r="W82" s="617"/>
      <c r="X82" s="616"/>
      <c r="Y82" s="617"/>
      <c r="Z82" s="617"/>
      <c r="AA82" s="617"/>
      <c r="AB82" s="617"/>
      <c r="AC82" s="617"/>
      <c r="AD82" s="617"/>
      <c r="AE82" s="617"/>
      <c r="AF82" s="617"/>
      <c r="AG82" s="617"/>
      <c r="AH82" s="617"/>
      <c r="AI82" s="617"/>
      <c r="AJ82" s="617"/>
      <c r="AK82" s="617"/>
      <c r="AL82" s="617"/>
      <c r="AM82" s="617"/>
      <c r="AN82" s="617"/>
      <c r="AO82" s="617"/>
      <c r="AP82" s="617"/>
      <c r="AQ82" s="617"/>
      <c r="AR82" s="617"/>
      <c r="AS82" s="617"/>
      <c r="AT82" s="617"/>
      <c r="AU82" s="617"/>
      <c r="AV82" s="617"/>
      <c r="AW82" s="617"/>
      <c r="AX82" s="617"/>
      <c r="AY82" s="617"/>
      <c r="AZ82" s="617"/>
      <c r="BA82" s="617"/>
      <c r="BB82" s="617"/>
      <c r="BC82" s="617"/>
      <c r="BD82" s="617"/>
      <c r="BE82" s="617"/>
      <c r="BF82" s="617"/>
      <c r="BG82" s="617"/>
    </row>
  </sheetData>
  <phoneticPr fontId="9"/>
  <hyperlinks>
    <hyperlink ref="V33" location="'9.CH4'!A1" display="9.CH4" xr:uid="{00000000-0004-0000-1400-000000000000}"/>
    <hyperlink ref="V41" location="'11.N2O'!A1" display="11.N2O" xr:uid="{00000000-0004-0000-1400-000001000000}"/>
    <hyperlink ref="V21" location="'5.CO2-Share'!A1" display="5.CO2-Share" xr:uid="{00000000-0004-0000-1400-000002000000}"/>
    <hyperlink ref="V49" location="'13.F-gas'!A1" display="13.F-gas" xr:uid="{00000000-0004-0000-1400-000003000000}"/>
    <hyperlink ref="V66" location="'14.家庭におけるCO2排出量（世帯あたり）'!A1" display="14.家庭におけるCO2排出量（世帯あたり）" xr:uid="{00000000-0004-0000-1400-000004000000}"/>
    <hyperlink ref="V75" location="'15.家庭におけるCO2排出量（一人あたり）'!A1" display="15.家庭におけるCO2排出量（一人あたり）" xr:uid="{00000000-0004-0000-1400-000005000000}"/>
    <hyperlink ref="V2" location="'1.Total'!A1" display="1.Total" xr:uid="{00000000-0004-0000-1400-000006000000}"/>
  </hyperlink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CB88"/>
  <sheetViews>
    <sheetView topLeftCell="R1" zoomScale="80" zoomScaleNormal="80" workbookViewId="0">
      <pane xSplit="4" ySplit="4" topLeftCell="AV5" activePane="bottomRight" state="frozen"/>
      <selection activeCell="R1" sqref="R1"/>
      <selection pane="topRight" activeCell="V1" sqref="V1"/>
      <selection pane="bottomLeft" activeCell="R5" sqref="R5"/>
      <selection pane="bottomRight" activeCell="BM1" sqref="BM1"/>
    </sheetView>
  </sheetViews>
  <sheetFormatPr defaultRowHeight="14.25"/>
  <cols>
    <col min="1" max="1" width="1.5" style="1065" customWidth="1"/>
    <col min="2" max="17" width="1.625" style="1066" hidden="1" customWidth="1"/>
    <col min="18" max="18" width="1.5" style="1107" customWidth="1"/>
    <col min="19" max="19" width="1.625" style="1107" customWidth="1"/>
    <col min="20" max="20" width="27" style="1" customWidth="1"/>
    <col min="21" max="21" width="11.875" style="1107" customWidth="1"/>
    <col min="22" max="22" width="1" style="1066" customWidth="1"/>
    <col min="23" max="23" width="2.625" style="1066" customWidth="1"/>
    <col min="24" max="24" width="25.125" style="1066" customWidth="1"/>
    <col min="25" max="25" width="10.875" style="1" customWidth="1"/>
    <col min="26" max="26" width="9.375" style="1107" hidden="1" customWidth="1"/>
    <col min="27" max="54" width="9.375" style="1066" customWidth="1"/>
    <col min="55" max="57" width="9.375" style="1066" hidden="1" customWidth="1"/>
    <col min="58" max="58" width="9.375" style="1065" customWidth="1"/>
    <col min="59" max="59" width="10.5" style="1066" customWidth="1"/>
    <col min="60" max="60" width="7.875" style="1066" bestFit="1" customWidth="1"/>
    <col min="61" max="61" width="12.25" style="1066" bestFit="1" customWidth="1"/>
    <col min="62" max="62" width="7.5" style="1066" customWidth="1"/>
    <col min="63" max="67" width="9" style="1066"/>
    <col min="68" max="79" width="13.75" style="1066" bestFit="1" customWidth="1"/>
    <col min="80" max="80" width="13.375" style="1066" bestFit="1" customWidth="1"/>
    <col min="81" max="16384" width="9" style="1066"/>
  </cols>
  <sheetData>
    <row r="1" spans="1:62" s="1" customFormat="1" ht="53.25" customHeight="1">
      <c r="S1" s="1882" t="s">
        <v>1216</v>
      </c>
      <c r="T1" s="1882"/>
      <c r="U1" s="1051"/>
      <c r="W1" s="1882" t="s">
        <v>521</v>
      </c>
      <c r="X1" s="1882"/>
      <c r="Z1" s="1051"/>
      <c r="BF1" s="203"/>
    </row>
    <row r="2" spans="1:62" s="1" customFormat="1">
      <c r="A2" s="203"/>
      <c r="R2" s="1051"/>
      <c r="S2" s="1618" t="str">
        <f>'0.Contents'!C2</f>
        <v>＜確報値＞</v>
      </c>
      <c r="U2" s="1051"/>
      <c r="Z2" s="1051"/>
      <c r="BF2" s="203"/>
    </row>
    <row r="3" spans="1:62" s="1" customFormat="1" ht="18.75" customHeight="1" thickBot="1">
      <c r="A3" s="203"/>
      <c r="S3" s="1052" t="s">
        <v>835</v>
      </c>
      <c r="U3" s="1051"/>
      <c r="W3" s="1052" t="s">
        <v>1217</v>
      </c>
      <c r="Y3" s="1051"/>
      <c r="Z3" s="1051"/>
      <c r="AM3" s="1053"/>
      <c r="AN3" s="1053"/>
      <c r="AP3" s="1054"/>
      <c r="AQ3" s="1054"/>
      <c r="AR3" s="1053"/>
      <c r="AT3" s="1053"/>
      <c r="AW3" s="1053"/>
      <c r="AX3" s="1053"/>
      <c r="AY3" s="1053"/>
      <c r="AZ3" s="1053"/>
      <c r="BA3" s="1053"/>
      <c r="BB3" s="1053"/>
      <c r="BC3" s="1053"/>
      <c r="BD3" s="1053"/>
      <c r="BE3" s="1053"/>
      <c r="BF3" s="1604"/>
      <c r="BG3" s="1053"/>
      <c r="BH3" s="1053"/>
      <c r="BI3" s="1053"/>
      <c r="BJ3" s="1053"/>
    </row>
    <row r="4" spans="1:62" s="1" customFormat="1" ht="20.25" customHeight="1">
      <c r="A4" s="203"/>
      <c r="S4" s="1055" t="s">
        <v>97</v>
      </c>
      <c r="T4" s="1056"/>
      <c r="U4" s="1057" t="s">
        <v>1</v>
      </c>
      <c r="W4" s="1332" t="s">
        <v>517</v>
      </c>
      <c r="X4" s="1333"/>
      <c r="Y4" s="1057" t="s">
        <v>1</v>
      </c>
      <c r="Z4" s="1058"/>
      <c r="AA4" s="1059">
        <v>1990</v>
      </c>
      <c r="AB4" s="1059">
        <v>1991</v>
      </c>
      <c r="AC4" s="1059">
        <v>1992</v>
      </c>
      <c r="AD4" s="1059">
        <v>1993</v>
      </c>
      <c r="AE4" s="1059">
        <v>1994</v>
      </c>
      <c r="AF4" s="1059">
        <v>1995</v>
      </c>
      <c r="AG4" s="1059">
        <v>1996</v>
      </c>
      <c r="AH4" s="1059">
        <v>1997</v>
      </c>
      <c r="AI4" s="1059">
        <v>1998</v>
      </c>
      <c r="AJ4" s="1060">
        <v>1999</v>
      </c>
      <c r="AK4" s="1060">
        <v>2000</v>
      </c>
      <c r="AL4" s="1060">
        <f t="shared" ref="AL4:BE4" si="0">AK4+1</f>
        <v>2001</v>
      </c>
      <c r="AM4" s="1060">
        <f t="shared" si="0"/>
        <v>2002</v>
      </c>
      <c r="AN4" s="1059">
        <f t="shared" si="0"/>
        <v>2003</v>
      </c>
      <c r="AO4" s="1059">
        <f t="shared" si="0"/>
        <v>2004</v>
      </c>
      <c r="AP4" s="1061">
        <f t="shared" si="0"/>
        <v>2005</v>
      </c>
      <c r="AQ4" s="1059">
        <f t="shared" si="0"/>
        <v>2006</v>
      </c>
      <c r="AR4" s="1059">
        <f t="shared" si="0"/>
        <v>2007</v>
      </c>
      <c r="AS4" s="1059">
        <f t="shared" si="0"/>
        <v>2008</v>
      </c>
      <c r="AT4" s="1059">
        <f t="shared" si="0"/>
        <v>2009</v>
      </c>
      <c r="AU4" s="1060">
        <f t="shared" si="0"/>
        <v>2010</v>
      </c>
      <c r="AV4" s="1060">
        <f t="shared" si="0"/>
        <v>2011</v>
      </c>
      <c r="AW4" s="1059">
        <f t="shared" si="0"/>
        <v>2012</v>
      </c>
      <c r="AX4" s="1059">
        <f t="shared" si="0"/>
        <v>2013</v>
      </c>
      <c r="AY4" s="1062">
        <f t="shared" si="0"/>
        <v>2014</v>
      </c>
      <c r="AZ4" s="1059">
        <f>AY4+1</f>
        <v>2015</v>
      </c>
      <c r="BA4" s="1060">
        <f>AZ4+1</f>
        <v>2016</v>
      </c>
      <c r="BB4" s="1063">
        <f>BA4+1</f>
        <v>2017</v>
      </c>
      <c r="BC4" s="1062">
        <f>BB4+1</f>
        <v>2018</v>
      </c>
      <c r="BD4" s="1059">
        <f>BC4+1</f>
        <v>2019</v>
      </c>
      <c r="BE4" s="1064">
        <f t="shared" si="0"/>
        <v>2020</v>
      </c>
      <c r="BF4" s="1592"/>
      <c r="BG4" s="2"/>
      <c r="BH4" s="2"/>
      <c r="BI4" s="2"/>
      <c r="BJ4" s="2"/>
    </row>
    <row r="5" spans="1:62" ht="34.5" customHeight="1">
      <c r="S5" s="1068" t="s">
        <v>444</v>
      </c>
      <c r="T5" s="1069"/>
      <c r="U5" s="1070">
        <v>1</v>
      </c>
      <c r="W5" s="908" t="s">
        <v>836</v>
      </c>
      <c r="X5" s="1334"/>
      <c r="Y5" s="1070">
        <v>1</v>
      </c>
      <c r="Z5" s="1071"/>
      <c r="AA5" s="1737">
        <f t="shared" ref="AA5:AR5" si="1">SUM(AA6:AA7)</f>
        <v>1163.9886450339372</v>
      </c>
      <c r="AB5" s="1737">
        <f t="shared" si="1"/>
        <v>1175.3262675197611</v>
      </c>
      <c r="AC5" s="1737">
        <f t="shared" si="1"/>
        <v>1184.7944928500408</v>
      </c>
      <c r="AD5" s="1737">
        <f t="shared" si="1"/>
        <v>1177.5320978307338</v>
      </c>
      <c r="AE5" s="1737">
        <f t="shared" si="1"/>
        <v>1232.4136786333618</v>
      </c>
      <c r="AF5" s="1737">
        <f t="shared" si="1"/>
        <v>1244.6805960671061</v>
      </c>
      <c r="AG5" s="1737">
        <f t="shared" si="1"/>
        <v>1256.7737410865802</v>
      </c>
      <c r="AH5" s="1737">
        <f t="shared" si="1"/>
        <v>1249.8600905781873</v>
      </c>
      <c r="AI5" s="1737">
        <f t="shared" si="1"/>
        <v>1209.7460123643207</v>
      </c>
      <c r="AJ5" s="1737">
        <f t="shared" si="1"/>
        <v>1246.3374044733869</v>
      </c>
      <c r="AK5" s="1737">
        <f t="shared" si="1"/>
        <v>1269.1982435303962</v>
      </c>
      <c r="AL5" s="1737">
        <f t="shared" si="1"/>
        <v>1254.1204749989877</v>
      </c>
      <c r="AM5" s="1737">
        <f t="shared" si="1"/>
        <v>1283.0798150699586</v>
      </c>
      <c r="AN5" s="1737">
        <f t="shared" si="1"/>
        <v>1291.1596445416963</v>
      </c>
      <c r="AO5" s="1737">
        <f t="shared" si="1"/>
        <v>1286.3338439546205</v>
      </c>
      <c r="AP5" s="1737">
        <f t="shared" si="1"/>
        <v>1293.4972985205998</v>
      </c>
      <c r="AQ5" s="1737">
        <f t="shared" si="1"/>
        <v>1270.2792133738405</v>
      </c>
      <c r="AR5" s="1737">
        <f t="shared" si="1"/>
        <v>1305.8678733330139</v>
      </c>
      <c r="AS5" s="1737">
        <f>SUM(AS6:AS7)</f>
        <v>1234.9232494547091</v>
      </c>
      <c r="AT5" s="1737">
        <f t="shared" ref="AT5:AZ5" si="2">SUM(AT6:AT7)</f>
        <v>1165.4335499664887</v>
      </c>
      <c r="AU5" s="1737">
        <f t="shared" si="2"/>
        <v>1216.8294512394471</v>
      </c>
      <c r="AV5" s="1737">
        <f t="shared" si="2"/>
        <v>1266.8342720110536</v>
      </c>
      <c r="AW5" s="1737">
        <f t="shared" si="2"/>
        <v>1308.1231517962938</v>
      </c>
      <c r="AX5" s="1737">
        <f t="shared" si="2"/>
        <v>1317.3177662972216</v>
      </c>
      <c r="AY5" s="1737">
        <f t="shared" si="2"/>
        <v>1267.0466510048991</v>
      </c>
      <c r="AZ5" s="1737">
        <f t="shared" si="2"/>
        <v>1226.6896581677531</v>
      </c>
      <c r="BA5" s="1738">
        <f>SUM(BA6:BA7)</f>
        <v>1208.2682679298553</v>
      </c>
      <c r="BB5" s="1736">
        <f t="shared" ref="BB5" si="3">SUM(BB6:BB7)</f>
        <v>1190.2403217692538</v>
      </c>
      <c r="BC5" s="1484">
        <f t="shared" ref="BC5:BD5" si="4">SUM(BC6:BC7)</f>
        <v>0</v>
      </c>
      <c r="BD5" s="1072">
        <f t="shared" si="4"/>
        <v>0</v>
      </c>
      <c r="BE5" s="1073">
        <f>SUM(BE6:BE7)</f>
        <v>0</v>
      </c>
      <c r="BF5" s="1603"/>
      <c r="BG5" s="2"/>
      <c r="BH5" s="2"/>
      <c r="BI5" s="2"/>
      <c r="BJ5" s="4"/>
    </row>
    <row r="6" spans="1:62" ht="34.5" customHeight="1">
      <c r="S6" s="1074"/>
      <c r="T6" s="1075" t="s">
        <v>66</v>
      </c>
      <c r="U6" s="1070">
        <v>1</v>
      </c>
      <c r="W6" s="908"/>
      <c r="X6" s="1075" t="s">
        <v>837</v>
      </c>
      <c r="Y6" s="1070">
        <v>1</v>
      </c>
      <c r="Z6" s="1076"/>
      <c r="AA6" s="1737">
        <v>1067.5716801085</v>
      </c>
      <c r="AB6" s="1737">
        <v>1077.836074957436</v>
      </c>
      <c r="AC6" s="1737">
        <v>1085.8221219052448</v>
      </c>
      <c r="AD6" s="1737">
        <v>1081.0016257430202</v>
      </c>
      <c r="AE6" s="1737">
        <v>1130.8456022770429</v>
      </c>
      <c r="AF6" s="1737">
        <v>1142.0420610701253</v>
      </c>
      <c r="AG6" s="1737">
        <v>1152.7946075477321</v>
      </c>
      <c r="AH6" s="1737">
        <v>1146.9570057227174</v>
      </c>
      <c r="AI6" s="1737">
        <v>1113.1485420953047</v>
      </c>
      <c r="AJ6" s="1737">
        <v>1149.4786834938736</v>
      </c>
      <c r="AK6" s="1737">
        <v>1170.3001609849173</v>
      </c>
      <c r="AL6" s="1737">
        <v>1157.360140835646</v>
      </c>
      <c r="AM6" s="1737">
        <v>1188.9908054189971</v>
      </c>
      <c r="AN6" s="1737">
        <v>1197.2982133972207</v>
      </c>
      <c r="AO6" s="1737">
        <v>1193.4424110291955</v>
      </c>
      <c r="AP6" s="1737">
        <v>1200.5210723981911</v>
      </c>
      <c r="AQ6" s="1737">
        <v>1178.7176815800869</v>
      </c>
      <c r="AR6" s="1737">
        <v>1214.4893158623697</v>
      </c>
      <c r="AS6" s="1737">
        <v>1147.0211880210277</v>
      </c>
      <c r="AT6" s="1737">
        <v>1087.1315649887179</v>
      </c>
      <c r="AU6" s="1737">
        <v>1137.0296587623227</v>
      </c>
      <c r="AV6" s="1737">
        <v>1187.9850775239856</v>
      </c>
      <c r="AW6" s="1737">
        <v>1227.3154456416423</v>
      </c>
      <c r="AX6" s="1737">
        <v>1235.1972867747634</v>
      </c>
      <c r="AY6" s="1737">
        <v>1186.5223460353336</v>
      </c>
      <c r="AZ6" s="1737">
        <v>1147.2480339538167</v>
      </c>
      <c r="BA6" s="1738">
        <v>1129.162430061165</v>
      </c>
      <c r="BB6" s="1736">
        <v>1110.9101721328718</v>
      </c>
      <c r="BC6" s="1484">
        <v>0</v>
      </c>
      <c r="BD6" s="1072">
        <v>0</v>
      </c>
      <c r="BE6" s="1073">
        <v>0</v>
      </c>
      <c r="BF6" s="1603"/>
      <c r="BG6" s="2"/>
      <c r="BH6" s="2"/>
      <c r="BI6" s="2"/>
      <c r="BJ6" s="4"/>
    </row>
    <row r="7" spans="1:62" ht="34.5" customHeight="1">
      <c r="S7" s="1077"/>
      <c r="T7" s="1078" t="s">
        <v>67</v>
      </c>
      <c r="U7" s="1070">
        <v>1</v>
      </c>
      <c r="W7" s="1335"/>
      <c r="X7" s="1075" t="s">
        <v>838</v>
      </c>
      <c r="Y7" s="1070">
        <v>1</v>
      </c>
      <c r="Z7" s="1071"/>
      <c r="AA7" s="1072">
        <v>96.416964925437355</v>
      </c>
      <c r="AB7" s="1072">
        <v>97.490192562324978</v>
      </c>
      <c r="AC7" s="1072">
        <v>98.972370944795927</v>
      </c>
      <c r="AD7" s="1072">
        <v>96.530472087713733</v>
      </c>
      <c r="AE7" s="1072">
        <v>101.56807635631895</v>
      </c>
      <c r="AF7" s="1072">
        <v>102.63853499698081</v>
      </c>
      <c r="AG7" s="1072">
        <v>103.9791335388482</v>
      </c>
      <c r="AH7" s="1072">
        <v>102.90308485546988</v>
      </c>
      <c r="AI7" s="1072">
        <v>96.597470269016057</v>
      </c>
      <c r="AJ7" s="1072">
        <v>96.858720979513194</v>
      </c>
      <c r="AK7" s="1072">
        <v>98.898082545478971</v>
      </c>
      <c r="AL7" s="1072">
        <v>96.760334163341597</v>
      </c>
      <c r="AM7" s="1072">
        <v>94.089009650961472</v>
      </c>
      <c r="AN7" s="1072">
        <v>93.861431144475574</v>
      </c>
      <c r="AO7" s="1072">
        <v>92.891432925425008</v>
      </c>
      <c r="AP7" s="1072">
        <v>92.976226122408633</v>
      </c>
      <c r="AQ7" s="1072">
        <v>91.561531793753659</v>
      </c>
      <c r="AR7" s="1072">
        <v>91.378557470644139</v>
      </c>
      <c r="AS7" s="1072">
        <v>87.90206143368134</v>
      </c>
      <c r="AT7" s="1072">
        <v>78.3019849777709</v>
      </c>
      <c r="AU7" s="1072">
        <v>79.799792477124285</v>
      </c>
      <c r="AV7" s="1072">
        <v>78.849194487068075</v>
      </c>
      <c r="AW7" s="1072">
        <v>80.807706154651541</v>
      </c>
      <c r="AX7" s="1072">
        <v>82.120479522458339</v>
      </c>
      <c r="AY7" s="1072">
        <v>80.524304969565605</v>
      </c>
      <c r="AZ7" s="1072">
        <v>79.441624213936478</v>
      </c>
      <c r="BA7" s="1483">
        <v>79.10583786869023</v>
      </c>
      <c r="BB7" s="1073">
        <v>79.330149636381989</v>
      </c>
      <c r="BC7" s="1484">
        <v>0</v>
      </c>
      <c r="BD7" s="1072">
        <v>0</v>
      </c>
      <c r="BE7" s="1073">
        <v>0</v>
      </c>
      <c r="BF7" s="1603"/>
      <c r="BG7" s="2"/>
      <c r="BH7" s="2"/>
      <c r="BI7" s="2"/>
      <c r="BJ7" s="4"/>
    </row>
    <row r="8" spans="1:62" ht="33.75" customHeight="1">
      <c r="S8" s="1079" t="s">
        <v>839</v>
      </c>
      <c r="T8" s="1069"/>
      <c r="U8" s="1070">
        <v>25</v>
      </c>
      <c r="W8" s="1336" t="s">
        <v>840</v>
      </c>
      <c r="X8" s="1334"/>
      <c r="Y8" s="1070">
        <v>25</v>
      </c>
      <c r="Z8" s="1080"/>
      <c r="AA8" s="1072">
        <v>44.346645520021177</v>
      </c>
      <c r="AB8" s="1072">
        <v>43.184488083340256</v>
      </c>
      <c r="AC8" s="1072">
        <v>44.044231903064912</v>
      </c>
      <c r="AD8" s="1072">
        <v>39.954974160233121</v>
      </c>
      <c r="AE8" s="1072">
        <v>43.345754411071916</v>
      </c>
      <c r="AF8" s="1072">
        <v>41.86540907423818</v>
      </c>
      <c r="AG8" s="1072">
        <v>40.669697131570409</v>
      </c>
      <c r="AH8" s="1072">
        <v>39.925005858688472</v>
      </c>
      <c r="AI8" s="1072">
        <v>38.06810668609949</v>
      </c>
      <c r="AJ8" s="1072">
        <v>37.955415384151912</v>
      </c>
      <c r="AK8" s="1072">
        <v>37.950868873741655</v>
      </c>
      <c r="AL8" s="1072">
        <v>37.069874536831314</v>
      </c>
      <c r="AM8" s="1072">
        <v>36.34182845436171</v>
      </c>
      <c r="AN8" s="1072">
        <v>34.868060874803163</v>
      </c>
      <c r="AO8" s="1072">
        <v>35.871730515897539</v>
      </c>
      <c r="AP8" s="1072">
        <v>35.6656384100312</v>
      </c>
      <c r="AQ8" s="1072">
        <v>35.039193058078489</v>
      </c>
      <c r="AR8" s="1072">
        <v>35.278439871608022</v>
      </c>
      <c r="AS8" s="1072">
        <v>34.947685281124024</v>
      </c>
      <c r="AT8" s="1072">
        <v>33.984702324108028</v>
      </c>
      <c r="AU8" s="1072">
        <v>34.496989387805378</v>
      </c>
      <c r="AV8" s="1072">
        <v>33.501054569977299</v>
      </c>
      <c r="AW8" s="1072">
        <v>32.642885315146721</v>
      </c>
      <c r="AX8" s="1072">
        <v>32.287734281059961</v>
      </c>
      <c r="AY8" s="1072">
        <v>31.654605520689984</v>
      </c>
      <c r="AZ8" s="1072">
        <v>30.830421502627392</v>
      </c>
      <c r="BA8" s="1483">
        <v>30.504056315853035</v>
      </c>
      <c r="BB8" s="1073">
        <v>30.064374821601259</v>
      </c>
      <c r="BC8" s="1484">
        <v>0</v>
      </c>
      <c r="BD8" s="1072">
        <v>0</v>
      </c>
      <c r="BE8" s="1073">
        <v>0</v>
      </c>
      <c r="BF8" s="1603"/>
      <c r="BG8" s="2"/>
      <c r="BH8" s="2"/>
      <c r="BI8" s="2"/>
      <c r="BJ8" s="4"/>
    </row>
    <row r="9" spans="1:62" ht="33.75" customHeight="1">
      <c r="S9" s="1079" t="s">
        <v>445</v>
      </c>
      <c r="T9" s="1069"/>
      <c r="U9" s="1070">
        <v>298</v>
      </c>
      <c r="W9" s="1337" t="s">
        <v>841</v>
      </c>
      <c r="X9" s="1334"/>
      <c r="Y9" s="1070">
        <v>298</v>
      </c>
      <c r="Z9" s="1080"/>
      <c r="AA9" s="1072">
        <v>31.787779583662257</v>
      </c>
      <c r="AB9" s="1072">
        <v>31.51316669324034</v>
      </c>
      <c r="AC9" s="1072">
        <v>31.69733729888333</v>
      </c>
      <c r="AD9" s="1072">
        <v>31.56898260487317</v>
      </c>
      <c r="AE9" s="1072">
        <v>32.835523634919845</v>
      </c>
      <c r="AF9" s="1072">
        <v>33.160843935355402</v>
      </c>
      <c r="AG9" s="1072">
        <v>34.299293341287836</v>
      </c>
      <c r="AH9" s="1072">
        <v>35.095409009041006</v>
      </c>
      <c r="AI9" s="1072">
        <v>33.509194381912785</v>
      </c>
      <c r="AJ9" s="1072">
        <v>27.36089739097644</v>
      </c>
      <c r="AK9" s="1072">
        <v>29.87559211002749</v>
      </c>
      <c r="AL9" s="1072">
        <v>26.29089680759785</v>
      </c>
      <c r="AM9" s="1072">
        <v>25.757884680243659</v>
      </c>
      <c r="AN9" s="1072">
        <v>25.620393680818029</v>
      </c>
      <c r="AO9" s="1072">
        <v>25.462294499857165</v>
      </c>
      <c r="AP9" s="1072">
        <v>25.049427272352396</v>
      </c>
      <c r="AQ9" s="1072">
        <v>24.938942207620396</v>
      </c>
      <c r="AR9" s="1072">
        <v>24.319041483297081</v>
      </c>
      <c r="AS9" s="1072">
        <v>23.523366290820068</v>
      </c>
      <c r="AT9" s="1072">
        <v>22.87041913822808</v>
      </c>
      <c r="AU9" s="1072">
        <v>22.281746391708563</v>
      </c>
      <c r="AV9" s="1072">
        <v>21.866712936295272</v>
      </c>
      <c r="AW9" s="1072">
        <v>21.532342177732524</v>
      </c>
      <c r="AX9" s="1072">
        <v>21.588676390610555</v>
      </c>
      <c r="AY9" s="1072">
        <v>21.201999451282166</v>
      </c>
      <c r="AZ9" s="1072">
        <v>20.805142998242303</v>
      </c>
      <c r="BA9" s="1483">
        <v>20.261801298815413</v>
      </c>
      <c r="BB9" s="1073">
        <v>20.461290864859368</v>
      </c>
      <c r="BC9" s="1484">
        <v>0</v>
      </c>
      <c r="BD9" s="1072">
        <v>0</v>
      </c>
      <c r="BE9" s="1073">
        <v>0</v>
      </c>
      <c r="BF9" s="1603"/>
      <c r="BG9" s="2"/>
      <c r="BH9" s="2"/>
      <c r="BI9" s="2"/>
      <c r="BJ9" s="4"/>
    </row>
    <row r="10" spans="1:62" ht="33.75" customHeight="1">
      <c r="S10" s="1081" t="s">
        <v>68</v>
      </c>
      <c r="T10" s="1082"/>
      <c r="U10" s="1070"/>
      <c r="W10" s="1081" t="s">
        <v>518</v>
      </c>
      <c r="X10" s="1334"/>
      <c r="Y10" s="1070"/>
      <c r="Z10" s="1083"/>
      <c r="AA10" s="1072">
        <f>SUM(AA11:AA14)</f>
        <v>35.35428892405767</v>
      </c>
      <c r="AB10" s="1072">
        <f t="shared" ref="AB10:AZ10" si="5">SUM(AB11:AB14)</f>
        <v>39.095187235868003</v>
      </c>
      <c r="AC10" s="1072">
        <f t="shared" si="5"/>
        <v>41.052951673445413</v>
      </c>
      <c r="AD10" s="1072">
        <f t="shared" si="5"/>
        <v>44.817405684401898</v>
      </c>
      <c r="AE10" s="1072">
        <f t="shared" si="5"/>
        <v>49.591402497918821</v>
      </c>
      <c r="AF10" s="1072">
        <f t="shared" si="5"/>
        <v>59.471728426964553</v>
      </c>
      <c r="AG10" s="1072">
        <f t="shared" si="5"/>
        <v>60.071026195534181</v>
      </c>
      <c r="AH10" s="1072">
        <f t="shared" si="5"/>
        <v>59.102675143276009</v>
      </c>
      <c r="AI10" s="1072">
        <f t="shared" si="5"/>
        <v>53.722814545016718</v>
      </c>
      <c r="AJ10" s="1072">
        <f t="shared" si="5"/>
        <v>46.978226472088487</v>
      </c>
      <c r="AK10" s="1072">
        <f t="shared" si="5"/>
        <v>42.042239535271378</v>
      </c>
      <c r="AL10" s="1072">
        <f t="shared" si="5"/>
        <v>35.70181953185422</v>
      </c>
      <c r="AM10" s="1072">
        <f t="shared" si="5"/>
        <v>31.542795140045861</v>
      </c>
      <c r="AN10" s="1072">
        <f t="shared" si="5"/>
        <v>30.905871343604161</v>
      </c>
      <c r="AO10" s="1072">
        <f t="shared" si="5"/>
        <v>27.383945358469372</v>
      </c>
      <c r="AP10" s="1072">
        <f t="shared" si="5"/>
        <v>27.932132818324643</v>
      </c>
      <c r="AQ10" s="1072">
        <f t="shared" si="5"/>
        <v>30.259080535566895</v>
      </c>
      <c r="AR10" s="1072">
        <f t="shared" si="5"/>
        <v>30.950259893278105</v>
      </c>
      <c r="AS10" s="1072">
        <f t="shared" si="5"/>
        <v>30.695256489032104</v>
      </c>
      <c r="AT10" s="1072">
        <f t="shared" si="5"/>
        <v>28.782289473745209</v>
      </c>
      <c r="AU10" s="1072">
        <f t="shared" si="5"/>
        <v>31.528995587711172</v>
      </c>
      <c r="AV10" s="1072">
        <f t="shared" si="5"/>
        <v>33.909089504345651</v>
      </c>
      <c r="AW10" s="1072">
        <f t="shared" si="5"/>
        <v>36.544229341063136</v>
      </c>
      <c r="AX10" s="1072">
        <f t="shared" si="5"/>
        <v>39.103766530660678</v>
      </c>
      <c r="AY10" s="1072">
        <f t="shared" si="5"/>
        <v>42.333627453422473</v>
      </c>
      <c r="AZ10" s="1072">
        <f t="shared" si="5"/>
        <v>45.292459637625981</v>
      </c>
      <c r="BA10" s="1483">
        <f>SUM(BA11:BA14)</f>
        <v>48.819791506850251</v>
      </c>
      <c r="BB10" s="1073">
        <f t="shared" ref="BB10" si="6">SUM(BB11:BB14)</f>
        <v>50.982443017014901</v>
      </c>
      <c r="BC10" s="1484">
        <f t="shared" ref="BC10:BD10" si="7">SUM(BC11:BC14)</f>
        <v>0</v>
      </c>
      <c r="BD10" s="1072">
        <f t="shared" si="7"/>
        <v>0</v>
      </c>
      <c r="BE10" s="1073">
        <f>SUM(BE11:BE14)</f>
        <v>0</v>
      </c>
      <c r="BF10" s="1603"/>
      <c r="BG10" s="2"/>
      <c r="BH10" s="2"/>
      <c r="BI10" s="2"/>
      <c r="BJ10" s="4"/>
    </row>
    <row r="11" spans="1:62" ht="34.5" customHeight="1">
      <c r="S11" s="1084"/>
      <c r="T11" s="1085" t="s">
        <v>842</v>
      </c>
      <c r="U11" s="1086" t="s">
        <v>850</v>
      </c>
      <c r="W11" s="1338"/>
      <c r="X11" s="1339" t="s">
        <v>519</v>
      </c>
      <c r="Y11" s="1086" t="s">
        <v>520</v>
      </c>
      <c r="Z11" s="1071"/>
      <c r="AA11" s="1072">
        <v>15.9323098610065</v>
      </c>
      <c r="AB11" s="1072">
        <v>17.349612944863189</v>
      </c>
      <c r="AC11" s="1072">
        <v>17.76722403564693</v>
      </c>
      <c r="AD11" s="1072">
        <v>18.129158284890007</v>
      </c>
      <c r="AE11" s="1072">
        <v>21.051895213035113</v>
      </c>
      <c r="AF11" s="1072">
        <v>25.213191034391045</v>
      </c>
      <c r="AG11" s="1072">
        <v>24.598107256849218</v>
      </c>
      <c r="AH11" s="1072">
        <v>24.436792431397134</v>
      </c>
      <c r="AI11" s="1072">
        <v>23.742102500183375</v>
      </c>
      <c r="AJ11" s="1072">
        <v>24.368275903524488</v>
      </c>
      <c r="AK11" s="1072">
        <v>22.851998107079659</v>
      </c>
      <c r="AL11" s="1072">
        <v>19.462521407101939</v>
      </c>
      <c r="AM11" s="1072">
        <v>16.236391797572242</v>
      </c>
      <c r="AN11" s="1072">
        <v>16.229258623473811</v>
      </c>
      <c r="AO11" s="1072">
        <v>12.422564206556329</v>
      </c>
      <c r="AP11" s="1072">
        <v>12.784022032514812</v>
      </c>
      <c r="AQ11" s="1072">
        <v>14.630088728013055</v>
      </c>
      <c r="AR11" s="1072">
        <v>16.713161241445693</v>
      </c>
      <c r="AS11" s="1072">
        <v>19.293643333906061</v>
      </c>
      <c r="AT11" s="1072">
        <v>20.93462850503747</v>
      </c>
      <c r="AU11" s="1072">
        <v>23.315838765334192</v>
      </c>
      <c r="AV11" s="1072">
        <v>26.105620317760337</v>
      </c>
      <c r="AW11" s="1072">
        <v>29.361505502609546</v>
      </c>
      <c r="AX11" s="1072">
        <v>32.10465680689456</v>
      </c>
      <c r="AY11" s="1072">
        <v>35.784267658765337</v>
      </c>
      <c r="AZ11" s="1072">
        <v>39.260611167515094</v>
      </c>
      <c r="BA11" s="1483">
        <v>42.572592556459128</v>
      </c>
      <c r="BB11" s="1073">
        <v>44.885373758172598</v>
      </c>
      <c r="BC11" s="1484">
        <v>0</v>
      </c>
      <c r="BD11" s="1072">
        <v>0</v>
      </c>
      <c r="BE11" s="1073">
        <v>0</v>
      </c>
      <c r="BF11" s="1603"/>
      <c r="BG11" s="2"/>
      <c r="BH11" s="2"/>
      <c r="BI11" s="2"/>
      <c r="BJ11" s="4"/>
    </row>
    <row r="12" spans="1:62" ht="34.5" customHeight="1">
      <c r="S12" s="1084"/>
      <c r="T12" s="1085" t="s">
        <v>843</v>
      </c>
      <c r="U12" s="1086" t="s">
        <v>844</v>
      </c>
      <c r="W12" s="1338"/>
      <c r="X12" s="1339" t="s">
        <v>457</v>
      </c>
      <c r="Y12" s="1086" t="s">
        <v>458</v>
      </c>
      <c r="Z12" s="1071"/>
      <c r="AA12" s="1072">
        <v>6.5392993330603124</v>
      </c>
      <c r="AB12" s="1072">
        <v>7.5069220881606293</v>
      </c>
      <c r="AC12" s="1072">
        <v>7.6172931076973525</v>
      </c>
      <c r="AD12" s="1072">
        <v>10.942797023893531</v>
      </c>
      <c r="AE12" s="1072">
        <v>13.443461837094947</v>
      </c>
      <c r="AF12" s="1072">
        <v>17.609918599177117</v>
      </c>
      <c r="AG12" s="1072">
        <v>18.258177043160494</v>
      </c>
      <c r="AH12" s="1072">
        <v>19.984282883097684</v>
      </c>
      <c r="AI12" s="1072">
        <v>16.568476128945992</v>
      </c>
      <c r="AJ12" s="1072">
        <v>13.118064707488832</v>
      </c>
      <c r="AK12" s="1072">
        <v>11.873109881357884</v>
      </c>
      <c r="AL12" s="1072">
        <v>9.8784684342627678</v>
      </c>
      <c r="AM12" s="1072">
        <v>9.1994397103048353</v>
      </c>
      <c r="AN12" s="1072">
        <v>8.8542056268787857</v>
      </c>
      <c r="AO12" s="1072">
        <v>9.216640483583598</v>
      </c>
      <c r="AP12" s="1072">
        <v>8.6233516588427417</v>
      </c>
      <c r="AQ12" s="1072">
        <v>8.9987757459274516</v>
      </c>
      <c r="AR12" s="1072">
        <v>7.9168495857216747</v>
      </c>
      <c r="AS12" s="1072">
        <v>5.7434047787878875</v>
      </c>
      <c r="AT12" s="1072">
        <v>4.0468721450282388</v>
      </c>
      <c r="AU12" s="1072">
        <v>4.2495437036642674</v>
      </c>
      <c r="AV12" s="1072">
        <v>3.7554464923644928</v>
      </c>
      <c r="AW12" s="1072">
        <v>3.4363283067771979</v>
      </c>
      <c r="AX12" s="1072">
        <v>3.2800593072681292</v>
      </c>
      <c r="AY12" s="1072">
        <v>3.361425307453592</v>
      </c>
      <c r="AZ12" s="1072">
        <v>3.3081046771154901</v>
      </c>
      <c r="BA12" s="1483">
        <v>3.3753293478526576</v>
      </c>
      <c r="BB12" s="1073">
        <v>3.5121465828604048</v>
      </c>
      <c r="BC12" s="1484">
        <v>0</v>
      </c>
      <c r="BD12" s="1072">
        <v>0</v>
      </c>
      <c r="BE12" s="1073">
        <v>0</v>
      </c>
      <c r="BF12" s="1603"/>
      <c r="BG12" s="2"/>
      <c r="BH12" s="2"/>
      <c r="BI12" s="2"/>
      <c r="BJ12" s="4"/>
    </row>
    <row r="13" spans="1:62" ht="34.5" customHeight="1">
      <c r="S13" s="1084"/>
      <c r="T13" s="1087" t="s">
        <v>446</v>
      </c>
      <c r="U13" s="1070">
        <v>22800</v>
      </c>
      <c r="W13" s="1338"/>
      <c r="X13" s="1339" t="s">
        <v>845</v>
      </c>
      <c r="Y13" s="1070">
        <v>22800</v>
      </c>
      <c r="Z13" s="1071"/>
      <c r="AA13" s="1072">
        <v>12.850069876123966</v>
      </c>
      <c r="AB13" s="1072">
        <v>14.206042348977288</v>
      </c>
      <c r="AC13" s="1072">
        <v>15.635824676234234</v>
      </c>
      <c r="AD13" s="1072">
        <v>15.701970570462503</v>
      </c>
      <c r="AE13" s="1072">
        <v>15.019955788766001</v>
      </c>
      <c r="AF13" s="1072">
        <v>16.447524694550538</v>
      </c>
      <c r="AG13" s="1072">
        <v>17.022187764473411</v>
      </c>
      <c r="AH13" s="1072">
        <v>14.510540478356033</v>
      </c>
      <c r="AI13" s="1072">
        <v>13.224101247799888</v>
      </c>
      <c r="AJ13" s="1072">
        <v>9.1766166900014632</v>
      </c>
      <c r="AK13" s="1072">
        <v>7.0313589307549007</v>
      </c>
      <c r="AL13" s="1072">
        <v>6.0660167800018465</v>
      </c>
      <c r="AM13" s="1072">
        <v>5.7354807991064209</v>
      </c>
      <c r="AN13" s="1072">
        <v>5.4063108216924833</v>
      </c>
      <c r="AO13" s="1072">
        <v>5.2587023289238077</v>
      </c>
      <c r="AP13" s="1072">
        <v>5.0530064154062853</v>
      </c>
      <c r="AQ13" s="1072">
        <v>5.2289023176758471</v>
      </c>
      <c r="AR13" s="1072">
        <v>4.733451609827128</v>
      </c>
      <c r="AS13" s="1072">
        <v>4.1771687224711584</v>
      </c>
      <c r="AT13" s="1072">
        <v>2.4466334261602305</v>
      </c>
      <c r="AU13" s="1072">
        <v>2.4238716471637818</v>
      </c>
      <c r="AV13" s="1072">
        <v>2.247642725314186</v>
      </c>
      <c r="AW13" s="1072">
        <v>2.2345432822934996</v>
      </c>
      <c r="AX13" s="1072">
        <v>2.1018130508240449</v>
      </c>
      <c r="AY13" s="1072">
        <v>2.0650671486339114</v>
      </c>
      <c r="AZ13" s="1072">
        <v>2.1527127107988937</v>
      </c>
      <c r="BA13" s="1483">
        <v>2.2374343184199299</v>
      </c>
      <c r="BB13" s="1073">
        <v>2.1351473783721167</v>
      </c>
      <c r="BC13" s="1484">
        <v>0</v>
      </c>
      <c r="BD13" s="1072">
        <v>0</v>
      </c>
      <c r="BE13" s="1073">
        <v>0</v>
      </c>
      <c r="BF13" s="1603"/>
      <c r="BG13" s="2"/>
      <c r="BH13" s="2"/>
      <c r="BI13" s="2"/>
      <c r="BJ13" s="4"/>
    </row>
    <row r="14" spans="1:62" ht="34.5" customHeight="1" thickBot="1">
      <c r="S14" s="1088"/>
      <c r="T14" s="1089" t="s">
        <v>447</v>
      </c>
      <c r="U14" s="1070">
        <v>17200</v>
      </c>
      <c r="W14" s="1340"/>
      <c r="X14" s="1341" t="s">
        <v>846</v>
      </c>
      <c r="Y14" s="1070">
        <v>17200</v>
      </c>
      <c r="Z14" s="1090"/>
      <c r="AA14" s="1091">
        <v>3.260985386689496E-2</v>
      </c>
      <c r="AB14" s="1091">
        <v>3.260985386689496E-2</v>
      </c>
      <c r="AC14" s="1091">
        <v>3.260985386689496E-2</v>
      </c>
      <c r="AD14" s="1091">
        <v>4.3479805155859939E-2</v>
      </c>
      <c r="AE14" s="1091">
        <v>7.6089659022754899E-2</v>
      </c>
      <c r="AF14" s="1091">
        <v>0.20109409884585214</v>
      </c>
      <c r="AG14" s="1091">
        <v>0.19255413105106323</v>
      </c>
      <c r="AH14" s="1091">
        <v>0.17105935042516235</v>
      </c>
      <c r="AI14" s="1091">
        <v>0.18813466808746665</v>
      </c>
      <c r="AJ14" s="1091">
        <v>0.3152691710736984</v>
      </c>
      <c r="AK14" s="1091">
        <v>0.28577261607893389</v>
      </c>
      <c r="AL14" s="1091">
        <v>0.29481291048766206</v>
      </c>
      <c r="AM14" s="1091">
        <v>0.37148283306236585</v>
      </c>
      <c r="AN14" s="1091">
        <v>0.4160962715590813</v>
      </c>
      <c r="AO14" s="1091">
        <v>0.48603833940564012</v>
      </c>
      <c r="AP14" s="1092">
        <v>1.4717527115608</v>
      </c>
      <c r="AQ14" s="1092">
        <v>1.4013137439505405</v>
      </c>
      <c r="AR14" s="1092">
        <v>1.58679745628361</v>
      </c>
      <c r="AS14" s="1092">
        <v>1.481039653866997</v>
      </c>
      <c r="AT14" s="1092">
        <v>1.3541553975192695</v>
      </c>
      <c r="AU14" s="1092">
        <v>1.5397414715489333</v>
      </c>
      <c r="AV14" s="1092">
        <v>1.80037996890664</v>
      </c>
      <c r="AW14" s="1092">
        <v>1.5118522493828876</v>
      </c>
      <c r="AX14" s="1092">
        <v>1.6172373656739449</v>
      </c>
      <c r="AY14" s="1092">
        <v>1.1228673385696302</v>
      </c>
      <c r="AZ14" s="1091">
        <v>0.57103108219650822</v>
      </c>
      <c r="BA14" s="1735">
        <v>0.63443528411853689</v>
      </c>
      <c r="BB14" s="1733">
        <v>0.44977529760978152</v>
      </c>
      <c r="BC14" s="1485">
        <v>0</v>
      </c>
      <c r="BD14" s="1092">
        <v>0</v>
      </c>
      <c r="BE14" s="1093">
        <v>0</v>
      </c>
      <c r="BF14" s="1603"/>
      <c r="BG14" s="2"/>
      <c r="BH14" s="2"/>
      <c r="BI14" s="2"/>
      <c r="BJ14" s="4"/>
    </row>
    <row r="15" spans="1:62" ht="34.5" customHeight="1" thickTop="1" thickBot="1">
      <c r="S15" s="1094" t="s">
        <v>98</v>
      </c>
      <c r="T15" s="1095"/>
      <c r="U15" s="1096"/>
      <c r="W15" s="1553" t="s">
        <v>459</v>
      </c>
      <c r="X15" s="1554"/>
      <c r="Y15" s="1555"/>
      <c r="Z15" s="1097"/>
      <c r="AA15" s="1734">
        <f>SUM(AA5,AA8:AA10)</f>
        <v>1275.4773590616785</v>
      </c>
      <c r="AB15" s="1734">
        <f t="shared" ref="AB15:AY15" si="8">SUM(AB5,AB8:AB10)</f>
        <v>1289.1191095322097</v>
      </c>
      <c r="AC15" s="1734">
        <f t="shared" si="8"/>
        <v>1301.5890137254346</v>
      </c>
      <c r="AD15" s="1734">
        <f t="shared" si="8"/>
        <v>1293.8734602802419</v>
      </c>
      <c r="AE15" s="1734">
        <f t="shared" si="8"/>
        <v>1358.1863591772724</v>
      </c>
      <c r="AF15" s="1734">
        <f t="shared" si="8"/>
        <v>1379.1785775036642</v>
      </c>
      <c r="AG15" s="1734">
        <f t="shared" si="8"/>
        <v>1391.8137577549728</v>
      </c>
      <c r="AH15" s="1734">
        <f t="shared" si="8"/>
        <v>1383.9831805891929</v>
      </c>
      <c r="AI15" s="1734">
        <f t="shared" si="8"/>
        <v>1335.0461279773497</v>
      </c>
      <c r="AJ15" s="1734">
        <f t="shared" si="8"/>
        <v>1358.6319437206034</v>
      </c>
      <c r="AK15" s="1734">
        <f t="shared" si="8"/>
        <v>1379.0669440494369</v>
      </c>
      <c r="AL15" s="1734">
        <f t="shared" si="8"/>
        <v>1353.183065875271</v>
      </c>
      <c r="AM15" s="1734">
        <f t="shared" si="8"/>
        <v>1376.72232334461</v>
      </c>
      <c r="AN15" s="1734">
        <f t="shared" si="8"/>
        <v>1382.5539704409216</v>
      </c>
      <c r="AO15" s="1734">
        <f t="shared" si="8"/>
        <v>1375.0518143288446</v>
      </c>
      <c r="AP15" s="1734">
        <f t="shared" si="8"/>
        <v>1382.1444970213081</v>
      </c>
      <c r="AQ15" s="1734">
        <f t="shared" si="8"/>
        <v>1360.5164291751064</v>
      </c>
      <c r="AR15" s="1734">
        <f t="shared" si="8"/>
        <v>1396.4156145811971</v>
      </c>
      <c r="AS15" s="1734">
        <f>SUM(AS5,AS8:AS10)</f>
        <v>1324.0895575156853</v>
      </c>
      <c r="AT15" s="1734">
        <f>SUM(AT5,AT8:AT10)</f>
        <v>1251.0709609025698</v>
      </c>
      <c r="AU15" s="1734">
        <f>SUM(AU5,AU8:AU10)</f>
        <v>1305.1371826066722</v>
      </c>
      <c r="AV15" s="1734">
        <f t="shared" si="8"/>
        <v>1356.1111290216718</v>
      </c>
      <c r="AW15" s="1734">
        <f t="shared" si="8"/>
        <v>1398.8426086302361</v>
      </c>
      <c r="AX15" s="1734">
        <f t="shared" si="8"/>
        <v>1410.297943499553</v>
      </c>
      <c r="AY15" s="1734">
        <f t="shared" si="8"/>
        <v>1362.2368834302936</v>
      </c>
      <c r="AZ15" s="1734">
        <f>SUM(AZ5,AZ8:AZ10)</f>
        <v>1323.6176823062488</v>
      </c>
      <c r="BA15" s="1739">
        <f>SUM(BA5,BA8:BA10)</f>
        <v>1307.8539170513739</v>
      </c>
      <c r="BB15" s="1740">
        <f t="shared" ref="BB15" si="9">SUM(BB5,BB8:BB10)</f>
        <v>1291.7484304727293</v>
      </c>
      <c r="BC15" s="1486">
        <f t="shared" ref="BC15" si="10">SUM(BC5,BC8:BC10)</f>
        <v>0</v>
      </c>
      <c r="BD15" s="1098">
        <f>SUM(BD5,BD8:BD10)</f>
        <v>0</v>
      </c>
      <c r="BE15" s="1099">
        <f>SUM(BE5,BE8:BE10)</f>
        <v>0</v>
      </c>
      <c r="BF15" s="1605"/>
      <c r="BG15" s="2"/>
      <c r="BH15" s="2"/>
      <c r="BI15" s="2"/>
      <c r="BJ15" s="4"/>
    </row>
    <row r="16" spans="1:62" ht="18" customHeight="1">
      <c r="S16" s="1101" t="s">
        <v>448</v>
      </c>
      <c r="T16" s="1066"/>
      <c r="U16" s="1100"/>
      <c r="W16" s="1101" t="s">
        <v>847</v>
      </c>
      <c r="Y16" s="1100"/>
      <c r="Z16" s="1102"/>
      <c r="AA16" s="1103"/>
      <c r="AB16" s="1103"/>
      <c r="AC16" s="1103"/>
      <c r="AD16" s="1103"/>
      <c r="AE16" s="1103"/>
      <c r="AF16" s="1103"/>
      <c r="AG16" s="1103"/>
      <c r="AH16" s="1103"/>
      <c r="AI16" s="1103"/>
      <c r="AJ16" s="1103"/>
      <c r="AK16" s="1103"/>
      <c r="AL16" s="1103"/>
      <c r="AM16" s="1103"/>
      <c r="AN16" s="1103"/>
      <c r="AO16" s="1103"/>
      <c r="AP16" s="1103"/>
      <c r="AQ16" s="4"/>
      <c r="AR16" s="4"/>
      <c r="AS16" s="4"/>
      <c r="AT16" s="4"/>
      <c r="AU16" s="4"/>
      <c r="AV16" s="4"/>
      <c r="AW16" s="4"/>
      <c r="AX16" s="4"/>
      <c r="AY16" s="4"/>
      <c r="AZ16" s="4"/>
      <c r="BA16" s="4"/>
      <c r="BB16" s="4"/>
      <c r="BC16" s="4"/>
      <c r="BD16" s="4"/>
      <c r="BE16" s="4"/>
      <c r="BF16" s="1587"/>
      <c r="BG16" s="4"/>
      <c r="BH16" s="4"/>
      <c r="BI16" s="4"/>
      <c r="BJ16" s="4"/>
    </row>
    <row r="17" spans="19:80" ht="15.75">
      <c r="S17" s="1104"/>
      <c r="T17" s="1066"/>
      <c r="U17" s="1105"/>
      <c r="W17" s="1104"/>
      <c r="Y17" s="1105"/>
      <c r="Z17" s="1102"/>
      <c r="AA17" s="1106"/>
      <c r="AB17" s="1106"/>
      <c r="AC17" s="1106"/>
      <c r="AD17" s="1106"/>
      <c r="AE17" s="1106"/>
      <c r="AF17" s="1106"/>
      <c r="AG17" s="1106"/>
      <c r="AH17" s="1106"/>
      <c r="AI17" s="1106"/>
      <c r="AJ17" s="1106"/>
      <c r="AK17" s="1106"/>
      <c r="AL17" s="1106"/>
      <c r="AM17" s="1106"/>
      <c r="AN17" s="1106"/>
      <c r="AO17" s="1106"/>
      <c r="AP17" s="88"/>
      <c r="AQ17" s="4"/>
      <c r="AR17" s="4"/>
      <c r="AS17" s="4"/>
      <c r="AT17" s="4"/>
      <c r="AU17" s="4"/>
      <c r="AV17" s="4"/>
      <c r="AW17" s="4"/>
      <c r="AX17" s="4"/>
      <c r="AY17" s="4"/>
      <c r="AZ17" s="4"/>
      <c r="BA17" s="4"/>
      <c r="BB17" s="4"/>
      <c r="BC17" s="4"/>
      <c r="BD17" s="4"/>
      <c r="BE17" s="4"/>
      <c r="BF17" s="1587"/>
      <c r="BG17" s="4"/>
      <c r="BH17" s="4"/>
      <c r="BI17" s="4"/>
      <c r="BJ17" s="4"/>
    </row>
    <row r="18" spans="19:80" ht="21.75" customHeight="1">
      <c r="S18" s="1" t="s">
        <v>848</v>
      </c>
      <c r="T18" s="1066"/>
      <c r="W18" s="1" t="s">
        <v>1218</v>
      </c>
      <c r="Y18" s="1107"/>
      <c r="AA18" s="4"/>
      <c r="BG18" s="36"/>
      <c r="BI18" s="4"/>
    </row>
    <row r="19" spans="19:80">
      <c r="S19" s="1108" t="s">
        <v>65</v>
      </c>
      <c r="T19" s="1109"/>
      <c r="U19" s="1110" t="s">
        <v>1</v>
      </c>
      <c r="W19" s="1342" t="s">
        <v>460</v>
      </c>
      <c r="X19" s="1109"/>
      <c r="Y19" s="1110" t="s">
        <v>1</v>
      </c>
      <c r="Z19" s="1111"/>
      <c r="AA19" s="10">
        <v>1990</v>
      </c>
      <c r="AB19" s="10">
        <f t="shared" ref="AB19:BA19" si="11">AA19+1</f>
        <v>1991</v>
      </c>
      <c r="AC19" s="10">
        <f t="shared" si="11"/>
        <v>1992</v>
      </c>
      <c r="AD19" s="10">
        <f t="shared" si="11"/>
        <v>1993</v>
      </c>
      <c r="AE19" s="10">
        <f t="shared" si="11"/>
        <v>1994</v>
      </c>
      <c r="AF19" s="10">
        <f t="shared" si="11"/>
        <v>1995</v>
      </c>
      <c r="AG19" s="10">
        <f t="shared" si="11"/>
        <v>1996</v>
      </c>
      <c r="AH19" s="10">
        <f t="shared" si="11"/>
        <v>1997</v>
      </c>
      <c r="AI19" s="10">
        <f t="shared" si="11"/>
        <v>1998</v>
      </c>
      <c r="AJ19" s="1112">
        <f t="shared" si="11"/>
        <v>1999</v>
      </c>
      <c r="AK19" s="1112">
        <f t="shared" si="11"/>
        <v>2000</v>
      </c>
      <c r="AL19" s="1112">
        <f t="shared" si="11"/>
        <v>2001</v>
      </c>
      <c r="AM19" s="1112">
        <f t="shared" si="11"/>
        <v>2002</v>
      </c>
      <c r="AN19" s="10">
        <f t="shared" si="11"/>
        <v>2003</v>
      </c>
      <c r="AO19" s="10">
        <f t="shared" si="11"/>
        <v>2004</v>
      </c>
      <c r="AP19" s="10">
        <f t="shared" si="11"/>
        <v>2005</v>
      </c>
      <c r="AQ19" s="10">
        <f t="shared" si="11"/>
        <v>2006</v>
      </c>
      <c r="AR19" s="39">
        <f t="shared" si="11"/>
        <v>2007</v>
      </c>
      <c r="AS19" s="1113">
        <f t="shared" si="11"/>
        <v>2008</v>
      </c>
      <c r="AT19" s="10">
        <f t="shared" si="11"/>
        <v>2009</v>
      </c>
      <c r="AU19" s="1113">
        <f t="shared" si="11"/>
        <v>2010</v>
      </c>
      <c r="AV19" s="1112">
        <f t="shared" si="11"/>
        <v>2011</v>
      </c>
      <c r="AW19" s="10">
        <f t="shared" si="11"/>
        <v>2012</v>
      </c>
      <c r="AX19" s="10">
        <f t="shared" si="11"/>
        <v>2013</v>
      </c>
      <c r="AY19" s="39">
        <f t="shared" si="11"/>
        <v>2014</v>
      </c>
      <c r="AZ19" s="39">
        <f t="shared" si="11"/>
        <v>2015</v>
      </c>
      <c r="BA19" s="10">
        <f t="shared" si="11"/>
        <v>2016</v>
      </c>
      <c r="BB19" s="10">
        <f t="shared" ref="BB19" si="12">BA19+1</f>
        <v>2017</v>
      </c>
      <c r="BC19" s="39">
        <f t="shared" ref="BC19" si="13">BB19+1</f>
        <v>2018</v>
      </c>
      <c r="BD19" s="39">
        <f t="shared" ref="BD19" si="14">BC19+1</f>
        <v>2019</v>
      </c>
      <c r="BE19" s="10">
        <f t="shared" ref="BE19" si="15">BD19+1</f>
        <v>2020</v>
      </c>
      <c r="BF19" s="1592"/>
      <c r="BH19" s="1114"/>
      <c r="BI19" s="1115"/>
    </row>
    <row r="20" spans="19:80" ht="18.75">
      <c r="S20" s="1116" t="s">
        <v>444</v>
      </c>
      <c r="T20" s="1069"/>
      <c r="U20" s="1067">
        <v>1</v>
      </c>
      <c r="W20" s="42" t="s">
        <v>836</v>
      </c>
      <c r="X20" s="1334"/>
      <c r="Y20" s="1067">
        <v>1</v>
      </c>
      <c r="Z20" s="1117"/>
      <c r="AA20" s="213">
        <f t="shared" ref="AA20:AP20" si="16">AA5/AA$15</f>
        <v>0.91259059736680914</v>
      </c>
      <c r="AB20" s="213">
        <f t="shared" si="16"/>
        <v>0.91172821722133868</v>
      </c>
      <c r="AC20" s="213">
        <f t="shared" si="16"/>
        <v>0.91026774224138374</v>
      </c>
      <c r="AD20" s="213">
        <f t="shared" si="16"/>
        <v>0.91008288984897368</v>
      </c>
      <c r="AE20" s="213">
        <f t="shared" si="16"/>
        <v>0.90739659569243647</v>
      </c>
      <c r="AF20" s="213">
        <f t="shared" si="16"/>
        <v>0.90247964721145713</v>
      </c>
      <c r="AG20" s="213">
        <f t="shared" si="16"/>
        <v>0.90297551240891938</v>
      </c>
      <c r="AH20" s="213">
        <f t="shared" si="16"/>
        <v>0.90308907514764281</v>
      </c>
      <c r="AI20" s="213">
        <f t="shared" si="16"/>
        <v>0.90614547843162252</v>
      </c>
      <c r="AJ20" s="213">
        <f t="shared" si="16"/>
        <v>0.91734734357879233</v>
      </c>
      <c r="AK20" s="213">
        <f t="shared" si="16"/>
        <v>0.92033113331218963</v>
      </c>
      <c r="AL20" s="213">
        <f t="shared" si="16"/>
        <v>0.92679291267053554</v>
      </c>
      <c r="AM20" s="213">
        <f t="shared" si="16"/>
        <v>0.93198155743770017</v>
      </c>
      <c r="AN20" s="213">
        <f t="shared" si="16"/>
        <v>0.9338945691428755</v>
      </c>
      <c r="AO20" s="213">
        <f t="shared" si="16"/>
        <v>0.93548027103434872</v>
      </c>
      <c r="AP20" s="213">
        <f t="shared" si="16"/>
        <v>0.93586256813831403</v>
      </c>
      <c r="AQ20" s="213">
        <f t="shared" ref="AQ20:BA20" si="17">AQ5/AQ$15</f>
        <v>0.93367429171290672</v>
      </c>
      <c r="AR20" s="213">
        <f t="shared" si="17"/>
        <v>0.93515702610118723</v>
      </c>
      <c r="AS20" s="213">
        <f t="shared" si="17"/>
        <v>0.93265840097079689</v>
      </c>
      <c r="AT20" s="213">
        <f t="shared" si="17"/>
        <v>0.93154871816839302</v>
      </c>
      <c r="AU20" s="213">
        <f t="shared" si="17"/>
        <v>0.9323383529761573</v>
      </c>
      <c r="AV20" s="213">
        <f t="shared" si="17"/>
        <v>0.93416700512219497</v>
      </c>
      <c r="AW20" s="213">
        <f t="shared" si="17"/>
        <v>0.9351467732865415</v>
      </c>
      <c r="AX20" s="213">
        <f t="shared" si="17"/>
        <v>0.93407054329838435</v>
      </c>
      <c r="AY20" s="213">
        <f t="shared" si="17"/>
        <v>0.93012211489554386</v>
      </c>
      <c r="AZ20" s="213">
        <f t="shared" si="17"/>
        <v>0.92677037679822327</v>
      </c>
      <c r="BA20" s="213">
        <f t="shared" si="17"/>
        <v>0.92385567851030359</v>
      </c>
      <c r="BB20" s="213">
        <f t="shared" ref="BB20:BE20" si="18">BB5/BB$15</f>
        <v>0.92141805144959421</v>
      </c>
      <c r="BC20" s="213" t="e">
        <f t="shared" si="18"/>
        <v>#DIV/0!</v>
      </c>
      <c r="BD20" s="213" t="e">
        <f t="shared" si="18"/>
        <v>#DIV/0!</v>
      </c>
      <c r="BE20" s="213" t="e">
        <f t="shared" si="18"/>
        <v>#DIV/0!</v>
      </c>
      <c r="BF20" s="1600"/>
      <c r="BG20" s="2"/>
      <c r="BJ20" s="2"/>
    </row>
    <row r="21" spans="19:80" ht="18.75">
      <c r="S21" s="1118"/>
      <c r="T21" s="1075" t="s">
        <v>66</v>
      </c>
      <c r="U21" s="1067">
        <v>1</v>
      </c>
      <c r="W21" s="42"/>
      <c r="X21" s="1075" t="s">
        <v>837</v>
      </c>
      <c r="Y21" s="1067">
        <v>1</v>
      </c>
      <c r="Z21" s="1117"/>
      <c r="AA21" s="213">
        <f t="shared" ref="AA21:AP21" si="19">AA6/AA$15</f>
        <v>0.83699775031198753</v>
      </c>
      <c r="AB21" s="213">
        <f t="shared" si="19"/>
        <v>0.83610278289068019</v>
      </c>
      <c r="AC21" s="213">
        <f t="shared" si="19"/>
        <v>0.83422809385689467</v>
      </c>
      <c r="AD21" s="213">
        <f t="shared" si="19"/>
        <v>0.83547708406422105</v>
      </c>
      <c r="AE21" s="213">
        <f t="shared" si="19"/>
        <v>0.83261446018502039</v>
      </c>
      <c r="AF21" s="213">
        <f t="shared" si="19"/>
        <v>0.8280595998940472</v>
      </c>
      <c r="AG21" s="213">
        <f t="shared" si="19"/>
        <v>0.82826786351588877</v>
      </c>
      <c r="AH21" s="213">
        <f t="shared" si="19"/>
        <v>0.82873623163139309</v>
      </c>
      <c r="AI21" s="213">
        <f t="shared" si="19"/>
        <v>0.83379032287204258</v>
      </c>
      <c r="AJ21" s="213">
        <f t="shared" si="19"/>
        <v>0.84605598212716449</v>
      </c>
      <c r="AK21" s="213">
        <f t="shared" si="19"/>
        <v>0.84861736845674429</v>
      </c>
      <c r="AL21" s="213">
        <f t="shared" si="19"/>
        <v>0.85528718916315871</v>
      </c>
      <c r="AM21" s="213">
        <f t="shared" si="19"/>
        <v>0.86363879284710232</v>
      </c>
      <c r="AN21" s="213">
        <f t="shared" si="19"/>
        <v>0.86600468335813363</v>
      </c>
      <c r="AO21" s="213">
        <f t="shared" si="19"/>
        <v>0.86792541095021081</v>
      </c>
      <c r="AP21" s="213">
        <f t="shared" si="19"/>
        <v>0.86859302698485008</v>
      </c>
      <c r="AQ21" s="213">
        <f t="shared" ref="AQ21:BA21" si="20">AQ6/AQ$15</f>
        <v>0.86637519129023255</v>
      </c>
      <c r="AR21" s="213">
        <f t="shared" si="20"/>
        <v>0.86971908877330228</v>
      </c>
      <c r="AS21" s="213">
        <f t="shared" si="20"/>
        <v>0.86627160641091294</v>
      </c>
      <c r="AT21" s="213">
        <f t="shared" si="20"/>
        <v>0.86896075359659863</v>
      </c>
      <c r="AU21" s="213">
        <f t="shared" si="20"/>
        <v>0.87119551409255047</v>
      </c>
      <c r="AV21" s="213">
        <f t="shared" si="20"/>
        <v>0.87602339668211704</v>
      </c>
      <c r="AW21" s="213">
        <f t="shared" si="20"/>
        <v>0.87737922627581721</v>
      </c>
      <c r="AX21" s="213">
        <f t="shared" si="20"/>
        <v>0.87584137271710838</v>
      </c>
      <c r="AY21" s="213">
        <f t="shared" si="20"/>
        <v>0.87101029231238591</v>
      </c>
      <c r="AZ21" s="213">
        <f t="shared" si="20"/>
        <v>0.86675181911658317</v>
      </c>
      <c r="BA21" s="213">
        <f t="shared" si="20"/>
        <v>0.86337045394712097</v>
      </c>
      <c r="BB21" s="213">
        <f t="shared" ref="BB21:BE21" si="21">BB6/BB$15</f>
        <v>0.86000504891368224</v>
      </c>
      <c r="BC21" s="213" t="e">
        <f t="shared" si="21"/>
        <v>#DIV/0!</v>
      </c>
      <c r="BD21" s="213" t="e">
        <f t="shared" si="21"/>
        <v>#DIV/0!</v>
      </c>
      <c r="BE21" s="213" t="e">
        <f t="shared" si="21"/>
        <v>#DIV/0!</v>
      </c>
      <c r="BF21" s="1600"/>
      <c r="BG21" s="2"/>
      <c r="BH21" s="1119"/>
      <c r="BI21" s="1120"/>
      <c r="BJ21" s="2"/>
    </row>
    <row r="22" spans="19:80" ht="18.75">
      <c r="S22" s="1121"/>
      <c r="T22" s="1078" t="s">
        <v>67</v>
      </c>
      <c r="U22" s="1067">
        <v>1</v>
      </c>
      <c r="W22" s="716"/>
      <c r="X22" s="1075" t="s">
        <v>849</v>
      </c>
      <c r="Y22" s="1067">
        <v>1</v>
      </c>
      <c r="Z22" s="1117"/>
      <c r="AA22" s="213">
        <f t="shared" ref="AA22:AP22" si="22">AA7/AA$15</f>
        <v>7.5592847054821694E-2</v>
      </c>
      <c r="AB22" s="213">
        <f t="shared" si="22"/>
        <v>7.5625434330658423E-2</v>
      </c>
      <c r="AC22" s="213">
        <f t="shared" si="22"/>
        <v>7.6039648384489039E-2</v>
      </c>
      <c r="AD22" s="213">
        <f t="shared" si="22"/>
        <v>7.4605805784752746E-2</v>
      </c>
      <c r="AE22" s="213">
        <f t="shared" si="22"/>
        <v>7.4782135507416136E-2</v>
      </c>
      <c r="AF22" s="213">
        <f t="shared" si="22"/>
        <v>7.4420047317409935E-2</v>
      </c>
      <c r="AG22" s="213">
        <f t="shared" si="22"/>
        <v>7.4707648893030706E-2</v>
      </c>
      <c r="AH22" s="213">
        <f t="shared" si="22"/>
        <v>7.4352843516249753E-2</v>
      </c>
      <c r="AI22" s="213">
        <f t="shared" si="22"/>
        <v>7.2355155559579984E-2</v>
      </c>
      <c r="AJ22" s="213">
        <f t="shared" si="22"/>
        <v>7.1291361451627816E-2</v>
      </c>
      <c r="AK22" s="213">
        <f t="shared" si="22"/>
        <v>7.171376485544538E-2</v>
      </c>
      <c r="AL22" s="213">
        <f t="shared" si="22"/>
        <v>7.1505723507376814E-2</v>
      </c>
      <c r="AM22" s="213">
        <f t="shared" si="22"/>
        <v>6.8342764590597752E-2</v>
      </c>
      <c r="AN22" s="213">
        <f t="shared" si="22"/>
        <v>6.788988578474188E-2</v>
      </c>
      <c r="AO22" s="213">
        <f t="shared" si="22"/>
        <v>6.7554860084137858E-2</v>
      </c>
      <c r="AP22" s="213">
        <f t="shared" si="22"/>
        <v>6.7269541153463966E-2</v>
      </c>
      <c r="AQ22" s="213">
        <f t="shared" ref="AQ22:BA22" si="23">AQ7/AQ$15</f>
        <v>6.7299100422674243E-2</v>
      </c>
      <c r="AR22" s="213">
        <f t="shared" si="23"/>
        <v>6.5437937327884818E-2</v>
      </c>
      <c r="AS22" s="213">
        <f t="shared" si="23"/>
        <v>6.6386794559883874E-2</v>
      </c>
      <c r="AT22" s="213">
        <f t="shared" si="23"/>
        <v>6.2587964571794469E-2</v>
      </c>
      <c r="AU22" s="213">
        <f t="shared" si="23"/>
        <v>6.1142838883606811E-2</v>
      </c>
      <c r="AV22" s="213">
        <f t="shared" si="23"/>
        <v>5.8143608440077925E-2</v>
      </c>
      <c r="AW22" s="213">
        <f t="shared" si="23"/>
        <v>5.7767547010724417E-2</v>
      </c>
      <c r="AX22" s="213">
        <f t="shared" si="23"/>
        <v>5.8229170581276093E-2</v>
      </c>
      <c r="AY22" s="213">
        <f t="shared" si="23"/>
        <v>5.9111822583158002E-2</v>
      </c>
      <c r="AZ22" s="213">
        <f t="shared" si="23"/>
        <v>6.0018557681640182E-2</v>
      </c>
      <c r="BA22" s="213">
        <f t="shared" si="23"/>
        <v>6.0485224563182519E-2</v>
      </c>
      <c r="BB22" s="213">
        <f t="shared" ref="BB22:BE22" si="24">BB7/BB$15</f>
        <v>6.1413002535911934E-2</v>
      </c>
      <c r="BC22" s="213" t="e">
        <f t="shared" si="24"/>
        <v>#DIV/0!</v>
      </c>
      <c r="BD22" s="213" t="e">
        <f t="shared" si="24"/>
        <v>#DIV/0!</v>
      </c>
      <c r="BE22" s="213" t="e">
        <f t="shared" si="24"/>
        <v>#DIV/0!</v>
      </c>
      <c r="BF22" s="1600"/>
      <c r="BG22" s="2"/>
      <c r="BH22" s="1122"/>
      <c r="BI22" s="1123"/>
      <c r="BJ22" s="2"/>
    </row>
    <row r="23" spans="19:80" ht="18.75">
      <c r="S23" s="1124" t="s">
        <v>839</v>
      </c>
      <c r="T23" s="1069"/>
      <c r="U23" s="1067">
        <v>25</v>
      </c>
      <c r="W23" s="45" t="s">
        <v>840</v>
      </c>
      <c r="X23" s="1334"/>
      <c r="Y23" s="1067">
        <v>25</v>
      </c>
      <c r="Z23" s="1117"/>
      <c r="AA23" s="213">
        <f t="shared" ref="AA23:AP23" si="25">AA8/AA$15</f>
        <v>3.4768665398063482E-2</v>
      </c>
      <c r="AB23" s="213">
        <f t="shared" si="25"/>
        <v>3.3499222658339822E-2</v>
      </c>
      <c r="AC23" s="213">
        <f t="shared" si="25"/>
        <v>3.3838816583892803E-2</v>
      </c>
      <c r="AD23" s="213">
        <f t="shared" si="25"/>
        <v>3.0880124978820738E-2</v>
      </c>
      <c r="AE23" s="213">
        <f t="shared" si="25"/>
        <v>3.1914438043192252E-2</v>
      </c>
      <c r="AF23" s="213">
        <f t="shared" si="25"/>
        <v>3.0355321462442707E-2</v>
      </c>
      <c r="AG23" s="213">
        <f t="shared" si="25"/>
        <v>2.9220646013135804E-2</v>
      </c>
      <c r="AH23" s="213">
        <f t="shared" si="25"/>
        <v>2.8847898167152216E-2</v>
      </c>
      <c r="AI23" s="213">
        <f t="shared" si="25"/>
        <v>2.8514450466048131E-2</v>
      </c>
      <c r="AJ23" s="213">
        <f t="shared" si="25"/>
        <v>2.7936495648859316E-2</v>
      </c>
      <c r="AK23" s="213">
        <f t="shared" si="25"/>
        <v>2.7519236130991762E-2</v>
      </c>
      <c r="AL23" s="213">
        <f t="shared" si="25"/>
        <v>2.7394574667436913E-2</v>
      </c>
      <c r="AM23" s="213">
        <f t="shared" si="25"/>
        <v>2.6397355398489399E-2</v>
      </c>
      <c r="AN23" s="213">
        <f t="shared" si="25"/>
        <v>2.5220035977100486E-2</v>
      </c>
      <c r="AO23" s="213">
        <f t="shared" si="25"/>
        <v>2.6087548223341923E-2</v>
      </c>
      <c r="AP23" s="213">
        <f t="shared" si="25"/>
        <v>2.5804565649174199E-2</v>
      </c>
      <c r="AQ23" s="213">
        <f t="shared" ref="AQ23:BA23" si="26">AQ8/AQ$15</f>
        <v>2.5754332918510269E-2</v>
      </c>
      <c r="AR23" s="213">
        <f t="shared" si="26"/>
        <v>2.5263567309929055E-2</v>
      </c>
      <c r="AS23" s="213">
        <f t="shared" si="26"/>
        <v>2.6393747373625088E-2</v>
      </c>
      <c r="AT23" s="213">
        <f t="shared" si="26"/>
        <v>2.7164488175467027E-2</v>
      </c>
      <c r="AU23" s="213">
        <f t="shared" si="26"/>
        <v>2.6431696106386772E-2</v>
      </c>
      <c r="AV23" s="213">
        <f t="shared" si="26"/>
        <v>2.4703767894114763E-2</v>
      </c>
      <c r="AW23" s="213">
        <f t="shared" si="26"/>
        <v>2.3335638415469082E-2</v>
      </c>
      <c r="AX23" s="213">
        <f t="shared" si="26"/>
        <v>2.2894264598401291E-2</v>
      </c>
      <c r="AY23" s="213">
        <f t="shared" si="26"/>
        <v>2.3237225408975479E-2</v>
      </c>
      <c r="AZ23" s="213">
        <f t="shared" si="26"/>
        <v>2.3292542789930846E-2</v>
      </c>
      <c r="BA23" s="213">
        <f t="shared" si="26"/>
        <v>2.3323748866865841E-2</v>
      </c>
      <c r="BB23" s="213">
        <f t="shared" ref="BB23:BE23" si="27">BB8/BB$15</f>
        <v>2.3274171744570169E-2</v>
      </c>
      <c r="BC23" s="213" t="e">
        <f t="shared" si="27"/>
        <v>#DIV/0!</v>
      </c>
      <c r="BD23" s="213" t="e">
        <f t="shared" si="27"/>
        <v>#DIV/0!</v>
      </c>
      <c r="BE23" s="213" t="e">
        <f t="shared" si="27"/>
        <v>#DIV/0!</v>
      </c>
      <c r="BF23" s="1600"/>
      <c r="BG23" s="214"/>
      <c r="BH23" s="1122"/>
      <c r="BI23" s="1123"/>
      <c r="BJ23" s="214"/>
      <c r="BM23" s="1104"/>
      <c r="BN23" s="1104"/>
      <c r="BO23" s="1125"/>
      <c r="BP23" s="1104"/>
      <c r="BQ23" s="1104"/>
      <c r="BR23" s="1104"/>
      <c r="BS23" s="1104"/>
      <c r="BT23" s="1104"/>
      <c r="BU23" s="1104"/>
      <c r="BV23" s="1104"/>
      <c r="BW23" s="1104"/>
      <c r="BX23" s="1104"/>
      <c r="BY23" s="1104"/>
      <c r="BZ23" s="1104"/>
      <c r="CA23" s="1104"/>
      <c r="CB23" s="2"/>
    </row>
    <row r="24" spans="19:80" ht="18.75">
      <c r="S24" s="1124" t="s">
        <v>445</v>
      </c>
      <c r="T24" s="1069"/>
      <c r="U24" s="1067">
        <v>298</v>
      </c>
      <c r="W24" s="1343" t="s">
        <v>841</v>
      </c>
      <c r="X24" s="1334"/>
      <c r="Y24" s="1067">
        <v>298</v>
      </c>
      <c r="Z24" s="1117"/>
      <c r="AA24" s="213">
        <f t="shared" ref="AA24:AP24" si="28">AA9/AA$15</f>
        <v>2.4922260954163351E-2</v>
      </c>
      <c r="AB24" s="213">
        <f t="shared" si="28"/>
        <v>2.4445504267387449E-2</v>
      </c>
      <c r="AC24" s="213">
        <f t="shared" si="28"/>
        <v>2.4352800280757262E-2</v>
      </c>
      <c r="AD24" s="213">
        <f t="shared" si="28"/>
        <v>2.4398817638655017E-2</v>
      </c>
      <c r="AE24" s="213">
        <f t="shared" si="28"/>
        <v>2.4176007521390593E-2</v>
      </c>
      <c r="AF24" s="213">
        <f t="shared" si="28"/>
        <v>2.4043908799234015E-2</v>
      </c>
      <c r="AG24" s="213">
        <f t="shared" si="28"/>
        <v>2.4643594123263571E-2</v>
      </c>
      <c r="AH24" s="213">
        <f t="shared" si="28"/>
        <v>2.5358262659015911E-2</v>
      </c>
      <c r="AI24" s="213">
        <f t="shared" si="28"/>
        <v>2.5099652873178703E-2</v>
      </c>
      <c r="AJ24" s="213">
        <f t="shared" si="28"/>
        <v>2.0138564765413088E-2</v>
      </c>
      <c r="AK24" s="213">
        <f t="shared" si="28"/>
        <v>2.1663627163959132E-2</v>
      </c>
      <c r="AL24" s="213">
        <f t="shared" si="28"/>
        <v>1.9428928332466438E-2</v>
      </c>
      <c r="AM24" s="213">
        <f t="shared" si="28"/>
        <v>1.8709571453499382E-2</v>
      </c>
      <c r="AN24" s="213">
        <f t="shared" si="28"/>
        <v>1.8531206903009523E-2</v>
      </c>
      <c r="AO24" s="213">
        <f t="shared" si="28"/>
        <v>1.8517334572068597E-2</v>
      </c>
      <c r="AP24" s="213">
        <f t="shared" si="28"/>
        <v>1.8123595127960211E-2</v>
      </c>
      <c r="AQ24" s="213">
        <f t="shared" ref="AQ24:BA24" si="29">AQ9/AQ$15</f>
        <v>1.8330496914867177E-2</v>
      </c>
      <c r="AR24" s="213">
        <f t="shared" si="29"/>
        <v>1.741533196088664E-2</v>
      </c>
      <c r="AS24" s="213">
        <f t="shared" si="29"/>
        <v>1.7765691268614516E-2</v>
      </c>
      <c r="AT24" s="213">
        <f t="shared" si="29"/>
        <v>1.8280673001736445E-2</v>
      </c>
      <c r="AU24" s="213">
        <f t="shared" si="29"/>
        <v>1.7072340508456411E-2</v>
      </c>
      <c r="AV24" s="213">
        <f t="shared" si="29"/>
        <v>1.6124573029697348E-2</v>
      </c>
      <c r="AW24" s="213">
        <f t="shared" si="29"/>
        <v>1.5392969905897603E-2</v>
      </c>
      <c r="AX24" s="213">
        <f t="shared" si="29"/>
        <v>1.530788333778592E-2</v>
      </c>
      <c r="AY24" s="213">
        <f t="shared" si="29"/>
        <v>1.5564106147157544E-2</v>
      </c>
      <c r="AZ24" s="213">
        <f t="shared" si="29"/>
        <v>1.5718393064976119E-2</v>
      </c>
      <c r="BA24" s="213">
        <f t="shared" si="29"/>
        <v>1.5492404032781215E-2</v>
      </c>
      <c r="BB24" s="213">
        <f t="shared" ref="BB24:BE24" si="30">BB9/BB$15</f>
        <v>1.5839996691438856E-2</v>
      </c>
      <c r="BC24" s="213" t="e">
        <f t="shared" si="30"/>
        <v>#DIV/0!</v>
      </c>
      <c r="BD24" s="213" t="e">
        <f t="shared" si="30"/>
        <v>#DIV/0!</v>
      </c>
      <c r="BE24" s="213" t="e">
        <f t="shared" si="30"/>
        <v>#DIV/0!</v>
      </c>
      <c r="BF24" s="1600"/>
      <c r="BG24" s="214"/>
      <c r="BH24" s="1122"/>
      <c r="BI24" s="1123"/>
      <c r="BJ24" s="214"/>
      <c r="BM24" s="1126"/>
      <c r="BN24" s="1127"/>
      <c r="BO24" s="1102"/>
      <c r="BP24" s="1128"/>
      <c r="BQ24" s="1128"/>
      <c r="BR24" s="1128"/>
      <c r="BS24" s="1128"/>
      <c r="BT24" s="1128"/>
      <c r="BU24" s="1128"/>
      <c r="BV24" s="1128"/>
      <c r="BW24" s="1128"/>
      <c r="BX24" s="1128"/>
      <c r="BY24" s="1128"/>
      <c r="BZ24" s="1128"/>
      <c r="CA24" s="1128"/>
      <c r="CB24" s="4"/>
    </row>
    <row r="25" spans="19:80" ht="15.75">
      <c r="S25" s="1129" t="s">
        <v>68</v>
      </c>
      <c r="T25" s="1082"/>
      <c r="U25" s="1067"/>
      <c r="W25" s="1129" t="s">
        <v>455</v>
      </c>
      <c r="X25" s="1334"/>
      <c r="Y25" s="1067"/>
      <c r="Z25" s="1117"/>
      <c r="AA25" s="213">
        <f>AA10/AA$15</f>
        <v>2.7718476280963945E-2</v>
      </c>
      <c r="AB25" s="213">
        <f t="shared" ref="AB25:BA25" si="31">AB10/AB$15</f>
        <v>3.0327055852934107E-2</v>
      </c>
      <c r="AC25" s="213">
        <f t="shared" si="31"/>
        <v>3.1540640893966077E-2</v>
      </c>
      <c r="AD25" s="213">
        <f t="shared" si="31"/>
        <v>3.4638167533550639E-2</v>
      </c>
      <c r="AE25" s="213">
        <f t="shared" si="31"/>
        <v>3.6512958742980633E-2</v>
      </c>
      <c r="AF25" s="213">
        <f t="shared" si="31"/>
        <v>4.3121122526866215E-2</v>
      </c>
      <c r="AG25" s="213">
        <f t="shared" si="31"/>
        <v>4.3160247454681083E-2</v>
      </c>
      <c r="AH25" s="213">
        <f t="shared" si="31"/>
        <v>4.2704764026189009E-2</v>
      </c>
      <c r="AI25" s="213">
        <f t="shared" si="31"/>
        <v>4.0240418229150636E-2</v>
      </c>
      <c r="AJ25" s="213">
        <f t="shared" si="31"/>
        <v>3.4577596006935447E-2</v>
      </c>
      <c r="AK25" s="213">
        <f t="shared" si="31"/>
        <v>3.0486003392859402E-2</v>
      </c>
      <c r="AL25" s="213">
        <f t="shared" si="31"/>
        <v>2.6383584329561081E-2</v>
      </c>
      <c r="AM25" s="213">
        <f t="shared" si="31"/>
        <v>2.2911515710310977E-2</v>
      </c>
      <c r="AN25" s="213">
        <f t="shared" si="31"/>
        <v>2.2354187977014536E-2</v>
      </c>
      <c r="AO25" s="213">
        <f t="shared" si="31"/>
        <v>1.9914846170240742E-2</v>
      </c>
      <c r="AP25" s="213">
        <f t="shared" si="31"/>
        <v>2.020927108455146E-2</v>
      </c>
      <c r="AQ25" s="213">
        <f t="shared" si="31"/>
        <v>2.2240878453715737E-2</v>
      </c>
      <c r="AR25" s="213">
        <f t="shared" si="31"/>
        <v>2.2164074627997112E-2</v>
      </c>
      <c r="AS25" s="213">
        <f t="shared" si="31"/>
        <v>2.3182160386963465E-2</v>
      </c>
      <c r="AT25" s="213">
        <f t="shared" si="31"/>
        <v>2.300612065440363E-2</v>
      </c>
      <c r="AU25" s="213">
        <f t="shared" si="31"/>
        <v>2.4157610408999459E-2</v>
      </c>
      <c r="AV25" s="213">
        <f t="shared" si="31"/>
        <v>2.5004653953992997E-2</v>
      </c>
      <c r="AW25" s="213">
        <f t="shared" si="31"/>
        <v>2.6124618392091799E-2</v>
      </c>
      <c r="AX25" s="213">
        <f t="shared" si="31"/>
        <v>2.7727308765428314E-2</v>
      </c>
      <c r="AY25" s="213">
        <f t="shared" si="31"/>
        <v>3.1076553548323234E-2</v>
      </c>
      <c r="AZ25" s="213">
        <f t="shared" si="31"/>
        <v>3.4218687346869815E-2</v>
      </c>
      <c r="BA25" s="213">
        <f t="shared" si="31"/>
        <v>3.7328168590049463E-2</v>
      </c>
      <c r="BB25" s="213">
        <f t="shared" ref="BB25:BE25" si="32">BB10/BB$15</f>
        <v>3.9467780114396833E-2</v>
      </c>
      <c r="BC25" s="213" t="e">
        <f t="shared" si="32"/>
        <v>#DIV/0!</v>
      </c>
      <c r="BD25" s="213" t="e">
        <f t="shared" si="32"/>
        <v>#DIV/0!</v>
      </c>
      <c r="BE25" s="213" t="e">
        <f t="shared" si="32"/>
        <v>#DIV/0!</v>
      </c>
      <c r="BF25" s="1600"/>
      <c r="BG25" s="214"/>
      <c r="BH25" s="1122"/>
      <c r="BI25" s="1123"/>
      <c r="BJ25" s="214"/>
      <c r="BM25" s="1126"/>
      <c r="BN25" s="1127"/>
      <c r="BO25" s="1102"/>
      <c r="BP25" s="1128"/>
      <c r="BQ25" s="1128"/>
      <c r="BR25" s="1128"/>
      <c r="BS25" s="1128"/>
      <c r="BT25" s="1128"/>
      <c r="BU25" s="1128"/>
      <c r="BV25" s="1128"/>
      <c r="BW25" s="1128"/>
      <c r="BX25" s="1128"/>
      <c r="BY25" s="1128"/>
      <c r="BZ25" s="1128"/>
      <c r="CA25" s="1128"/>
      <c r="CB25" s="4"/>
    </row>
    <row r="26" spans="19:80" ht="28.5">
      <c r="S26" s="1130"/>
      <c r="T26" s="1085" t="s">
        <v>842</v>
      </c>
      <c r="U26" s="1086" t="s">
        <v>850</v>
      </c>
      <c r="W26" s="1344"/>
      <c r="X26" s="1339" t="s">
        <v>456</v>
      </c>
      <c r="Y26" s="1086" t="s">
        <v>461</v>
      </c>
      <c r="Z26" s="1117"/>
      <c r="AA26" s="213">
        <f t="shared" ref="AA26:BA26" si="33">AA11/AA$15</f>
        <v>1.2491252586974425E-2</v>
      </c>
      <c r="AB26" s="213">
        <f t="shared" si="33"/>
        <v>1.3458502644615164E-2</v>
      </c>
      <c r="AC26" s="213">
        <f t="shared" si="33"/>
        <v>1.3650410266442876E-2</v>
      </c>
      <c r="AD26" s="213">
        <f t="shared" si="33"/>
        <v>1.4011538872559752E-2</v>
      </c>
      <c r="AE26" s="213">
        <f t="shared" si="33"/>
        <v>1.550000489313366E-2</v>
      </c>
      <c r="AF26" s="213">
        <f t="shared" si="33"/>
        <v>1.8281309937417483E-2</v>
      </c>
      <c r="AG26" s="213">
        <f t="shared" si="33"/>
        <v>1.7673418673865189E-2</v>
      </c>
      <c r="AH26" s="213">
        <f t="shared" si="33"/>
        <v>1.7656856509624518E-2</v>
      </c>
      <c r="AI26" s="213">
        <f t="shared" si="33"/>
        <v>1.7783731964492976E-2</v>
      </c>
      <c r="AJ26" s="213">
        <f t="shared" si="33"/>
        <v>1.7935892068599642E-2</v>
      </c>
      <c r="AK26" s="213">
        <f t="shared" si="33"/>
        <v>1.6570622771928657E-2</v>
      </c>
      <c r="AL26" s="213">
        <f t="shared" si="33"/>
        <v>1.4382770445411329E-2</v>
      </c>
      <c r="AM26" s="213">
        <f t="shared" si="33"/>
        <v>1.1793512404249785E-2</v>
      </c>
      <c r="AN26" s="213">
        <f t="shared" si="33"/>
        <v>1.1738607656884458E-2</v>
      </c>
      <c r="AO26" s="661">
        <f t="shared" si="33"/>
        <v>9.0342517111762187E-3</v>
      </c>
      <c r="AP26" s="661">
        <f t="shared" si="33"/>
        <v>9.2494106513942333E-3</v>
      </c>
      <c r="AQ26" s="213">
        <f t="shared" si="33"/>
        <v>1.075333484718256E-2</v>
      </c>
      <c r="AR26" s="213">
        <f t="shared" si="33"/>
        <v>1.1968615265347189E-2</v>
      </c>
      <c r="AS26" s="213">
        <f t="shared" si="33"/>
        <v>1.4571252544356319E-2</v>
      </c>
      <c r="AT26" s="213">
        <f t="shared" si="33"/>
        <v>1.6733366179272867E-2</v>
      </c>
      <c r="AU26" s="213">
        <f t="shared" si="33"/>
        <v>1.7864665167815437E-2</v>
      </c>
      <c r="AV26" s="213">
        <f t="shared" si="33"/>
        <v>1.9250354752706367E-2</v>
      </c>
      <c r="AW26" s="213">
        <f t="shared" si="33"/>
        <v>2.0989856415197915E-2</v>
      </c>
      <c r="AX26" s="213">
        <f t="shared" si="33"/>
        <v>2.2764449848965362E-2</v>
      </c>
      <c r="AY26" s="213">
        <f t="shared" si="33"/>
        <v>2.6268755525585091E-2</v>
      </c>
      <c r="AZ26" s="213">
        <f t="shared" si="33"/>
        <v>2.9661594652549576E-2</v>
      </c>
      <c r="BA26" s="213">
        <f t="shared" si="33"/>
        <v>3.255148912383219E-2</v>
      </c>
      <c r="BB26" s="213">
        <f t="shared" ref="BB26:BE26" si="34">BB11/BB$15</f>
        <v>3.4747767211721181E-2</v>
      </c>
      <c r="BC26" s="213" t="e">
        <f t="shared" si="34"/>
        <v>#DIV/0!</v>
      </c>
      <c r="BD26" s="213" t="e">
        <f t="shared" si="34"/>
        <v>#DIV/0!</v>
      </c>
      <c r="BE26" s="213" t="e">
        <f t="shared" si="34"/>
        <v>#DIV/0!</v>
      </c>
      <c r="BF26" s="1600"/>
      <c r="BG26" s="214"/>
      <c r="BH26" s="1122"/>
      <c r="BI26" s="1123"/>
      <c r="BJ26" s="214"/>
      <c r="BM26" s="1126"/>
      <c r="BN26" s="1127"/>
      <c r="BO26" s="1128"/>
      <c r="BP26" s="1128"/>
      <c r="BQ26" s="1128"/>
      <c r="BR26" s="1128"/>
      <c r="BS26" s="1128"/>
      <c r="BT26" s="1128"/>
      <c r="BU26" s="1128"/>
      <c r="BV26" s="1128"/>
      <c r="BW26" s="1128"/>
      <c r="BX26" s="1128"/>
      <c r="BY26" s="1128"/>
      <c r="BZ26" s="1128"/>
      <c r="CA26" s="1128"/>
      <c r="CB26" s="4"/>
    </row>
    <row r="27" spans="19:80" ht="28.5">
      <c r="S27" s="1130"/>
      <c r="T27" s="1085" t="s">
        <v>843</v>
      </c>
      <c r="U27" s="1086" t="s">
        <v>844</v>
      </c>
      <c r="W27" s="1344"/>
      <c r="X27" s="1339" t="s">
        <v>457</v>
      </c>
      <c r="Y27" s="1086" t="s">
        <v>458</v>
      </c>
      <c r="Z27" s="1117"/>
      <c r="AA27" s="661">
        <f t="shared" ref="AA27:BA27" si="35">AA12/AA$15</f>
        <v>5.1269426984349087E-3</v>
      </c>
      <c r="AB27" s="661">
        <f t="shared" si="35"/>
        <v>5.8232959488783865E-3</v>
      </c>
      <c r="AC27" s="661">
        <f t="shared" si="35"/>
        <v>5.8523028600978898E-3</v>
      </c>
      <c r="AD27" s="661">
        <f t="shared" si="35"/>
        <v>8.4573935240339609E-3</v>
      </c>
      <c r="AE27" s="661">
        <f t="shared" si="35"/>
        <v>9.8980981116894642E-3</v>
      </c>
      <c r="AF27" s="213">
        <f t="shared" si="35"/>
        <v>1.2768410767408639E-2</v>
      </c>
      <c r="AG27" s="213">
        <f t="shared" si="35"/>
        <v>1.3118261650618648E-2</v>
      </c>
      <c r="AH27" s="213">
        <f t="shared" si="35"/>
        <v>1.4439686235630352E-2</v>
      </c>
      <c r="AI27" s="213">
        <f t="shared" si="35"/>
        <v>1.2410414727802643E-2</v>
      </c>
      <c r="AJ27" s="661">
        <f t="shared" si="35"/>
        <v>9.6553483584119991E-3</v>
      </c>
      <c r="AK27" s="661">
        <f t="shared" si="35"/>
        <v>8.6095239484851697E-3</v>
      </c>
      <c r="AL27" s="661">
        <f t="shared" si="35"/>
        <v>7.3001714870508955E-3</v>
      </c>
      <c r="AM27" s="661">
        <f t="shared" si="35"/>
        <v>6.6821315775251692E-3</v>
      </c>
      <c r="AN27" s="661">
        <f t="shared" si="35"/>
        <v>6.4042386888195175E-3</v>
      </c>
      <c r="AO27" s="661">
        <f t="shared" si="35"/>
        <v>6.7027586797390546E-3</v>
      </c>
      <c r="AP27" s="661">
        <f t="shared" si="35"/>
        <v>6.2391100767156607E-3</v>
      </c>
      <c r="AQ27" s="661">
        <f t="shared" si="35"/>
        <v>6.6142352660772293E-3</v>
      </c>
      <c r="AR27" s="661">
        <f t="shared" si="35"/>
        <v>5.6694078059962389E-3</v>
      </c>
      <c r="AS27" s="661">
        <f t="shared" si="35"/>
        <v>4.3376256131525681E-3</v>
      </c>
      <c r="AT27" s="661">
        <f t="shared" si="35"/>
        <v>3.2347263037011686E-3</v>
      </c>
      <c r="AU27" s="661">
        <f t="shared" si="35"/>
        <v>3.256013053874466E-3</v>
      </c>
      <c r="AV27" s="661">
        <f t="shared" si="35"/>
        <v>2.7692763609083824E-3</v>
      </c>
      <c r="AW27" s="661">
        <f t="shared" si="35"/>
        <v>2.4565510698463014E-3</v>
      </c>
      <c r="AX27" s="661">
        <f t="shared" si="35"/>
        <v>2.3257917395305121E-3</v>
      </c>
      <c r="AY27" s="661">
        <f t="shared" si="35"/>
        <v>2.4675776646049079E-3</v>
      </c>
      <c r="AZ27" s="661">
        <f t="shared" si="35"/>
        <v>2.4992901812489429E-3</v>
      </c>
      <c r="BA27" s="661">
        <f t="shared" si="35"/>
        <v>2.5808152606695686E-3</v>
      </c>
      <c r="BB27" s="661">
        <f t="shared" ref="BB27:BE27" si="36">BB12/BB$15</f>
        <v>2.7189091157440747E-3</v>
      </c>
      <c r="BC27" s="213" t="e">
        <f t="shared" si="36"/>
        <v>#DIV/0!</v>
      </c>
      <c r="BD27" s="213" t="e">
        <f t="shared" si="36"/>
        <v>#DIV/0!</v>
      </c>
      <c r="BE27" s="213" t="e">
        <f t="shared" si="36"/>
        <v>#DIV/0!</v>
      </c>
      <c r="BF27" s="1600"/>
      <c r="BG27" s="214"/>
      <c r="BH27" s="1122"/>
      <c r="BI27" s="1123"/>
      <c r="BJ27" s="214"/>
      <c r="BM27" s="1126"/>
      <c r="BN27" s="1127"/>
      <c r="BO27" s="1128"/>
      <c r="BP27" s="1128"/>
      <c r="BQ27" s="1128"/>
      <c r="BR27" s="1128"/>
      <c r="BS27" s="1128"/>
      <c r="BT27" s="1128"/>
      <c r="BU27" s="1128"/>
      <c r="BV27" s="1128"/>
      <c r="BW27" s="1128"/>
      <c r="BX27" s="1128"/>
      <c r="BY27" s="1128"/>
      <c r="BZ27" s="1128"/>
      <c r="CA27" s="1128"/>
      <c r="CB27" s="4"/>
    </row>
    <row r="28" spans="19:80" ht="18.75" customHeight="1">
      <c r="S28" s="1130"/>
      <c r="T28" s="1087" t="s">
        <v>446</v>
      </c>
      <c r="U28" s="1070">
        <v>22800</v>
      </c>
      <c r="W28" s="1344"/>
      <c r="X28" s="1339" t="s">
        <v>845</v>
      </c>
      <c r="Y28" s="1070">
        <v>22800</v>
      </c>
      <c r="Z28" s="1117"/>
      <c r="AA28" s="213">
        <f t="shared" ref="AA28:BA28" si="37">AA13/AA$15</f>
        <v>1.0074714211765614E-2</v>
      </c>
      <c r="AB28" s="213">
        <f t="shared" si="37"/>
        <v>1.1019961029149835E-2</v>
      </c>
      <c r="AC28" s="213">
        <f t="shared" si="37"/>
        <v>1.2012873888264513E-2</v>
      </c>
      <c r="AD28" s="213">
        <f t="shared" si="37"/>
        <v>1.2135630764898439E-2</v>
      </c>
      <c r="AE28" s="213">
        <f t="shared" si="37"/>
        <v>1.105883274947954E-2</v>
      </c>
      <c r="AF28" s="213">
        <f t="shared" si="37"/>
        <v>1.1925594671228744E-2</v>
      </c>
      <c r="AG28" s="213">
        <f t="shared" si="37"/>
        <v>1.2230219502881324E-2</v>
      </c>
      <c r="AH28" s="213">
        <f t="shared" si="37"/>
        <v>1.0484621982312363E-2</v>
      </c>
      <c r="AI28" s="661">
        <f t="shared" si="37"/>
        <v>9.9053515610242997E-3</v>
      </c>
      <c r="AJ28" s="661">
        <f t="shared" si="37"/>
        <v>6.7543065893706043E-3</v>
      </c>
      <c r="AK28" s="661">
        <f t="shared" si="37"/>
        <v>5.0986349582916547E-3</v>
      </c>
      <c r="AL28" s="661">
        <f t="shared" si="37"/>
        <v>4.4827761542213821E-3</v>
      </c>
      <c r="AM28" s="661">
        <f t="shared" si="37"/>
        <v>4.1660403858147961E-3</v>
      </c>
      <c r="AN28" s="661">
        <f t="shared" si="37"/>
        <v>3.9103795853758332E-3</v>
      </c>
      <c r="AO28" s="661">
        <f t="shared" si="37"/>
        <v>3.8243666704956512E-3</v>
      </c>
      <c r="AP28" s="661">
        <f t="shared" si="37"/>
        <v>3.6559176166429323E-3</v>
      </c>
      <c r="AQ28" s="661">
        <f t="shared" si="37"/>
        <v>3.8433217016322092E-3</v>
      </c>
      <c r="AR28" s="661">
        <f t="shared" si="37"/>
        <v>3.3897154689485126E-3</v>
      </c>
      <c r="AS28" s="661">
        <f t="shared" si="37"/>
        <v>3.154747878465672E-3</v>
      </c>
      <c r="AT28" s="661">
        <f t="shared" si="37"/>
        <v>1.955631217269352E-3</v>
      </c>
      <c r="AU28" s="661">
        <f t="shared" si="37"/>
        <v>1.8571776817535213E-3</v>
      </c>
      <c r="AV28" s="661">
        <f t="shared" si="37"/>
        <v>1.6574178009553572E-3</v>
      </c>
      <c r="AW28" s="661">
        <f t="shared" si="37"/>
        <v>1.5974229470187443E-3</v>
      </c>
      <c r="AX28" s="661">
        <f t="shared" si="37"/>
        <v>1.4903326353923108E-3</v>
      </c>
      <c r="AY28" s="661">
        <f t="shared" si="37"/>
        <v>1.5159383612002911E-3</v>
      </c>
      <c r="AZ28" s="661">
        <f t="shared" si="37"/>
        <v>1.6263855791409827E-3</v>
      </c>
      <c r="BA28" s="661">
        <f t="shared" si="37"/>
        <v>1.710767761788216E-3</v>
      </c>
      <c r="BB28" s="661">
        <f t="shared" ref="BB28:BE28" si="38">BB13/BB$15</f>
        <v>1.6529126941464418E-3</v>
      </c>
      <c r="BC28" s="213" t="e">
        <f t="shared" si="38"/>
        <v>#DIV/0!</v>
      </c>
      <c r="BD28" s="213" t="e">
        <f t="shared" si="38"/>
        <v>#DIV/0!</v>
      </c>
      <c r="BE28" s="213" t="e">
        <f t="shared" si="38"/>
        <v>#DIV/0!</v>
      </c>
      <c r="BF28" s="1600"/>
      <c r="BG28" s="214"/>
      <c r="BH28" s="1122"/>
      <c r="BI28" s="1131"/>
      <c r="BJ28" s="214"/>
      <c r="BM28" s="724"/>
      <c r="BN28" s="1132"/>
      <c r="BO28" s="1102"/>
      <c r="BP28" s="1133"/>
      <c r="BQ28" s="1133"/>
      <c r="BR28" s="1133"/>
      <c r="BS28" s="1133"/>
      <c r="BT28" s="1133"/>
      <c r="BU28" s="1128"/>
      <c r="BV28" s="1128"/>
      <c r="BW28" s="1128"/>
      <c r="BX28" s="1128"/>
      <c r="BY28" s="1128"/>
      <c r="BZ28" s="1128"/>
      <c r="CA28" s="1128"/>
      <c r="CB28" s="4"/>
    </row>
    <row r="29" spans="19:80" ht="18.75" customHeight="1" thickBot="1">
      <c r="S29" s="1134"/>
      <c r="T29" s="1089" t="s">
        <v>447</v>
      </c>
      <c r="U29" s="1070">
        <v>17200</v>
      </c>
      <c r="W29" s="1345"/>
      <c r="X29" s="1341" t="s">
        <v>846</v>
      </c>
      <c r="Y29" s="1070">
        <v>17200</v>
      </c>
      <c r="Z29" s="1135"/>
      <c r="AA29" s="1136">
        <f>AA14/AA$15</f>
        <v>2.5566783789000241E-5</v>
      </c>
      <c r="AB29" s="1136">
        <f t="shared" ref="AB29:BA29" si="39">AB14/AB$15</f>
        <v>2.5296230290720219E-5</v>
      </c>
      <c r="AC29" s="1136">
        <f t="shared" si="39"/>
        <v>2.5053879160794673E-5</v>
      </c>
      <c r="AD29" s="1136">
        <f t="shared" si="39"/>
        <v>3.3604372058487533E-5</v>
      </c>
      <c r="AE29" s="1137">
        <f t="shared" si="39"/>
        <v>5.6022988677965045E-5</v>
      </c>
      <c r="AF29" s="1137">
        <f t="shared" si="39"/>
        <v>1.4580715081134434E-4</v>
      </c>
      <c r="AG29" s="1137">
        <f t="shared" si="39"/>
        <v>1.383476273159258E-4</v>
      </c>
      <c r="AH29" s="1137">
        <f t="shared" si="39"/>
        <v>1.2359929862177844E-4</v>
      </c>
      <c r="AI29" s="1137">
        <f t="shared" si="39"/>
        <v>1.4091997583072166E-4</v>
      </c>
      <c r="AJ29" s="1137">
        <f t="shared" si="39"/>
        <v>2.3204899055320025E-4</v>
      </c>
      <c r="AK29" s="1137">
        <f t="shared" si="39"/>
        <v>2.0722171415392109E-4</v>
      </c>
      <c r="AL29" s="1137">
        <f t="shared" si="39"/>
        <v>2.1786624287747057E-4</v>
      </c>
      <c r="AM29" s="1137">
        <f t="shared" si="39"/>
        <v>2.6983134272122878E-4</v>
      </c>
      <c r="AN29" s="1137">
        <f t="shared" si="39"/>
        <v>3.0096204593472808E-4</v>
      </c>
      <c r="AO29" s="1137">
        <f t="shared" si="39"/>
        <v>3.5346910882981731E-4</v>
      </c>
      <c r="AP29" s="1137">
        <f t="shared" si="39"/>
        <v>1.0648327397986307E-3</v>
      </c>
      <c r="AQ29" s="1137">
        <f t="shared" si="39"/>
        <v>1.0299866388237368E-3</v>
      </c>
      <c r="AR29" s="1137">
        <f t="shared" si="39"/>
        <v>1.1363360877051714E-3</v>
      </c>
      <c r="AS29" s="1137">
        <f t="shared" si="39"/>
        <v>1.1185343509889077E-3</v>
      </c>
      <c r="AT29" s="1137">
        <f t="shared" si="39"/>
        <v>1.0823969541602426E-3</v>
      </c>
      <c r="AU29" s="1137">
        <f t="shared" si="39"/>
        <v>1.1797545055560366E-3</v>
      </c>
      <c r="AV29" s="1137">
        <f t="shared" si="39"/>
        <v>1.3276050394228926E-3</v>
      </c>
      <c r="AW29" s="1137">
        <f t="shared" si="39"/>
        <v>1.0807879600288354E-3</v>
      </c>
      <c r="AX29" s="1137">
        <f t="shared" si="39"/>
        <v>1.1467345415401278E-3</v>
      </c>
      <c r="AY29" s="1137">
        <f t="shared" si="39"/>
        <v>8.2428199693294229E-4</v>
      </c>
      <c r="AZ29" s="1137">
        <f>AZ14/AZ$15</f>
        <v>4.3141693393031243E-4</v>
      </c>
      <c r="BA29" s="1137">
        <f t="shared" si="39"/>
        <v>4.8509644375948724E-4</v>
      </c>
      <c r="BB29" s="1137">
        <f t="shared" ref="BB29:BC29" si="40">BB14/BB$15</f>
        <v>3.4819109278513415E-4</v>
      </c>
      <c r="BC29" s="1138" t="e">
        <f t="shared" si="40"/>
        <v>#DIV/0!</v>
      </c>
      <c r="BD29" s="1137" t="e">
        <f>BD14/BD$15</f>
        <v>#DIV/0!</v>
      </c>
      <c r="BE29" s="1137" t="e">
        <f t="shared" ref="BE29" si="41">BE14/BE$15</f>
        <v>#DIV/0!</v>
      </c>
      <c r="BF29" s="1606"/>
      <c r="BG29" s="214"/>
      <c r="BJ29" s="214"/>
      <c r="BM29" s="724"/>
      <c r="BN29" s="1132"/>
      <c r="BO29" s="1102"/>
      <c r="BP29" s="1133"/>
      <c r="BQ29" s="1133"/>
      <c r="BR29" s="1133"/>
      <c r="BS29" s="1133"/>
      <c r="BT29" s="1133"/>
      <c r="BU29" s="1128"/>
      <c r="BV29" s="1128"/>
      <c r="BW29" s="1128"/>
      <c r="BX29" s="1128"/>
      <c r="BY29" s="1128"/>
      <c r="BZ29" s="1128"/>
      <c r="CA29" s="1128"/>
      <c r="CB29" s="4"/>
    </row>
    <row r="30" spans="19:80" ht="23.25" customHeight="1" thickTop="1">
      <c r="S30" s="1695" t="s">
        <v>69</v>
      </c>
      <c r="T30" s="1139"/>
      <c r="U30" s="1140"/>
      <c r="W30" s="1346" t="s">
        <v>459</v>
      </c>
      <c r="X30" s="1347"/>
      <c r="Y30" s="1140"/>
      <c r="Z30" s="1141"/>
      <c r="AA30" s="1816">
        <f>AA15/AA$15</f>
        <v>1</v>
      </c>
      <c r="AB30" s="1816">
        <f t="shared" ref="AB30:BA30" si="42">AB15/AB$15</f>
        <v>1</v>
      </c>
      <c r="AC30" s="1816">
        <f t="shared" si="42"/>
        <v>1</v>
      </c>
      <c r="AD30" s="1816">
        <f t="shared" si="42"/>
        <v>1</v>
      </c>
      <c r="AE30" s="1816">
        <f t="shared" si="42"/>
        <v>1</v>
      </c>
      <c r="AF30" s="1816">
        <f t="shared" si="42"/>
        <v>1</v>
      </c>
      <c r="AG30" s="1816">
        <f t="shared" si="42"/>
        <v>1</v>
      </c>
      <c r="AH30" s="1816">
        <f t="shared" si="42"/>
        <v>1</v>
      </c>
      <c r="AI30" s="1816">
        <f t="shared" si="42"/>
        <v>1</v>
      </c>
      <c r="AJ30" s="1816">
        <f t="shared" si="42"/>
        <v>1</v>
      </c>
      <c r="AK30" s="1816">
        <f t="shared" si="42"/>
        <v>1</v>
      </c>
      <c r="AL30" s="1816">
        <f t="shared" si="42"/>
        <v>1</v>
      </c>
      <c r="AM30" s="1816">
        <f t="shared" si="42"/>
        <v>1</v>
      </c>
      <c r="AN30" s="1816">
        <f t="shared" si="42"/>
        <v>1</v>
      </c>
      <c r="AO30" s="1816">
        <f t="shared" si="42"/>
        <v>1</v>
      </c>
      <c r="AP30" s="1816">
        <f t="shared" si="42"/>
        <v>1</v>
      </c>
      <c r="AQ30" s="1816">
        <f t="shared" si="42"/>
        <v>1</v>
      </c>
      <c r="AR30" s="1816">
        <f t="shared" si="42"/>
        <v>1</v>
      </c>
      <c r="AS30" s="1816">
        <f t="shared" si="42"/>
        <v>1</v>
      </c>
      <c r="AT30" s="1816">
        <f t="shared" si="42"/>
        <v>1</v>
      </c>
      <c r="AU30" s="1816">
        <f t="shared" si="42"/>
        <v>1</v>
      </c>
      <c r="AV30" s="1816">
        <f t="shared" si="42"/>
        <v>1</v>
      </c>
      <c r="AW30" s="1816">
        <f t="shared" si="42"/>
        <v>1</v>
      </c>
      <c r="AX30" s="1816">
        <f t="shared" si="42"/>
        <v>1</v>
      </c>
      <c r="AY30" s="1816">
        <f t="shared" si="42"/>
        <v>1</v>
      </c>
      <c r="AZ30" s="1816">
        <f>AZ15/AZ$15</f>
        <v>1</v>
      </c>
      <c r="BA30" s="1816">
        <f t="shared" si="42"/>
        <v>1</v>
      </c>
      <c r="BB30" s="1816">
        <f t="shared" ref="BB30:BC30" si="43">BB15/BB$15</f>
        <v>1</v>
      </c>
      <c r="BC30" s="1142" t="e">
        <f t="shared" si="43"/>
        <v>#DIV/0!</v>
      </c>
      <c r="BD30" s="1142" t="e">
        <f>BD15/BD$15</f>
        <v>#DIV/0!</v>
      </c>
      <c r="BE30" s="1142" t="e">
        <f t="shared" ref="BE30" si="44">BE15/BE$15</f>
        <v>#DIV/0!</v>
      </c>
      <c r="BF30" s="1600"/>
      <c r="BG30" s="1143"/>
      <c r="BH30" s="1144"/>
      <c r="BI30" s="1145"/>
      <c r="BJ30" s="214"/>
      <c r="BM30" s="724"/>
      <c r="BN30" s="1132"/>
      <c r="BO30" s="1102"/>
      <c r="BP30" s="1133"/>
      <c r="BQ30" s="1133"/>
      <c r="BR30" s="1133"/>
      <c r="BS30" s="1133"/>
      <c r="BT30" s="1133"/>
      <c r="BU30" s="1128"/>
      <c r="BV30" s="1128"/>
      <c r="BW30" s="1128"/>
      <c r="BX30" s="1128"/>
      <c r="BY30" s="1128"/>
      <c r="BZ30" s="1128"/>
      <c r="CA30" s="1128"/>
      <c r="CB30" s="4"/>
    </row>
    <row r="31" spans="19:80" ht="15.75">
      <c r="S31" s="1104"/>
      <c r="T31" s="1066"/>
      <c r="U31" s="1105"/>
      <c r="W31" s="1104"/>
      <c r="Y31" s="1105"/>
      <c r="Z31" s="1102"/>
      <c r="AA31" s="1106"/>
      <c r="AB31" s="1106"/>
      <c r="AC31" s="1106"/>
      <c r="AD31" s="1106"/>
      <c r="AE31" s="1106"/>
      <c r="AF31" s="1106"/>
      <c r="AG31" s="1106"/>
      <c r="AH31" s="1106"/>
      <c r="AI31" s="1106"/>
      <c r="AJ31" s="1106"/>
      <c r="AK31" s="1106"/>
      <c r="AL31" s="1106"/>
      <c r="AM31" s="1106"/>
      <c r="AN31" s="1106"/>
      <c r="AO31" s="1106"/>
      <c r="AP31" s="1106"/>
      <c r="AQ31" s="4"/>
      <c r="AR31" s="4"/>
      <c r="AS31" s="4"/>
      <c r="AT31" s="4"/>
      <c r="AU31" s="4"/>
      <c r="AV31" s="4"/>
      <c r="AW31" s="4"/>
      <c r="AX31" s="4"/>
      <c r="AY31" s="4"/>
      <c r="AZ31" s="4"/>
      <c r="BA31" s="4"/>
      <c r="BB31" s="4"/>
      <c r="BC31" s="4"/>
      <c r="BD31" s="4"/>
      <c r="BE31" s="4"/>
      <c r="BF31" s="1587"/>
      <c r="BG31" s="4"/>
      <c r="BH31" s="4"/>
      <c r="BI31" s="1146"/>
      <c r="BJ31" s="4"/>
    </row>
    <row r="32" spans="19:80" ht="21.75" customHeight="1">
      <c r="S32" s="1" t="s">
        <v>162</v>
      </c>
      <c r="T32" s="1066"/>
      <c r="W32" s="1" t="s">
        <v>1219</v>
      </c>
      <c r="Y32" s="1107"/>
      <c r="AA32" s="4"/>
      <c r="BG32" s="36"/>
      <c r="BI32" s="4"/>
    </row>
    <row r="33" spans="19:80">
      <c r="S33" s="1108" t="s">
        <v>65</v>
      </c>
      <c r="T33" s="1109"/>
      <c r="U33" s="1110" t="s">
        <v>1</v>
      </c>
      <c r="W33" s="1342" t="s">
        <v>460</v>
      </c>
      <c r="X33" s="1109"/>
      <c r="Y33" s="1110" t="s">
        <v>1</v>
      </c>
      <c r="Z33" s="1111"/>
      <c r="AA33" s="10">
        <v>1990</v>
      </c>
      <c r="AB33" s="10">
        <f t="shared" ref="AB33:BE33" si="45">AA33+1</f>
        <v>1991</v>
      </c>
      <c r="AC33" s="10">
        <f t="shared" si="45"/>
        <v>1992</v>
      </c>
      <c r="AD33" s="10">
        <f t="shared" si="45"/>
        <v>1993</v>
      </c>
      <c r="AE33" s="10">
        <f t="shared" si="45"/>
        <v>1994</v>
      </c>
      <c r="AF33" s="10">
        <f t="shared" si="45"/>
        <v>1995</v>
      </c>
      <c r="AG33" s="10">
        <f t="shared" si="45"/>
        <v>1996</v>
      </c>
      <c r="AH33" s="10">
        <f t="shared" si="45"/>
        <v>1997</v>
      </c>
      <c r="AI33" s="10">
        <f t="shared" si="45"/>
        <v>1998</v>
      </c>
      <c r="AJ33" s="1112">
        <f t="shared" si="45"/>
        <v>1999</v>
      </c>
      <c r="AK33" s="1112">
        <f t="shared" si="45"/>
        <v>2000</v>
      </c>
      <c r="AL33" s="1112">
        <f t="shared" si="45"/>
        <v>2001</v>
      </c>
      <c r="AM33" s="1112">
        <f t="shared" si="45"/>
        <v>2002</v>
      </c>
      <c r="AN33" s="10">
        <f t="shared" si="45"/>
        <v>2003</v>
      </c>
      <c r="AO33" s="10">
        <f t="shared" si="45"/>
        <v>2004</v>
      </c>
      <c r="AP33" s="10">
        <f t="shared" si="45"/>
        <v>2005</v>
      </c>
      <c r="AQ33" s="10">
        <f t="shared" si="45"/>
        <v>2006</v>
      </c>
      <c r="AR33" s="39">
        <f t="shared" si="45"/>
        <v>2007</v>
      </c>
      <c r="AS33" s="1113">
        <f t="shared" si="45"/>
        <v>2008</v>
      </c>
      <c r="AT33" s="10">
        <f t="shared" si="45"/>
        <v>2009</v>
      </c>
      <c r="AU33" s="1113">
        <f t="shared" si="45"/>
        <v>2010</v>
      </c>
      <c r="AV33" s="1112">
        <f t="shared" si="45"/>
        <v>2011</v>
      </c>
      <c r="AW33" s="10">
        <f t="shared" si="45"/>
        <v>2012</v>
      </c>
      <c r="AX33" s="10">
        <f t="shared" si="45"/>
        <v>2013</v>
      </c>
      <c r="AY33" s="39">
        <f t="shared" si="45"/>
        <v>2014</v>
      </c>
      <c r="AZ33" s="39">
        <f t="shared" si="45"/>
        <v>2015</v>
      </c>
      <c r="BA33" s="10">
        <f t="shared" si="45"/>
        <v>2016</v>
      </c>
      <c r="BB33" s="10">
        <f t="shared" si="45"/>
        <v>2017</v>
      </c>
      <c r="BC33" s="10">
        <f t="shared" si="45"/>
        <v>2018</v>
      </c>
      <c r="BD33" s="1112">
        <f t="shared" si="45"/>
        <v>2019</v>
      </c>
      <c r="BE33" s="10">
        <f t="shared" si="45"/>
        <v>2020</v>
      </c>
      <c r="BF33" s="1592"/>
      <c r="BI33" s="4"/>
    </row>
    <row r="34" spans="19:80" ht="18.75">
      <c r="S34" s="1116" t="s">
        <v>444</v>
      </c>
      <c r="T34" s="1069"/>
      <c r="U34" s="1067">
        <v>1</v>
      </c>
      <c r="W34" s="42" t="s">
        <v>836</v>
      </c>
      <c r="X34" s="1334"/>
      <c r="Y34" s="1067">
        <v>1</v>
      </c>
      <c r="Z34" s="1117"/>
      <c r="AA34" s="213">
        <f t="shared" ref="AA34:AX34" si="46">AA5/$AA5-1</f>
        <v>0</v>
      </c>
      <c r="AB34" s="661">
        <f t="shared" si="46"/>
        <v>9.7403205213340005E-3</v>
      </c>
      <c r="AC34" s="213">
        <f>AC5/$AA5-1</f>
        <v>1.7874614073659645E-2</v>
      </c>
      <c r="AD34" s="213">
        <f t="shared" si="46"/>
        <v>1.1635382230384073E-2</v>
      </c>
      <c r="AE34" s="213">
        <f t="shared" si="46"/>
        <v>5.8784966581378884E-2</v>
      </c>
      <c r="AF34" s="213">
        <f t="shared" si="46"/>
        <v>6.9323658248243714E-2</v>
      </c>
      <c r="AG34" s="213">
        <f t="shared" si="46"/>
        <v>7.971305944306506E-2</v>
      </c>
      <c r="AH34" s="213">
        <f t="shared" si="46"/>
        <v>7.3773439208890457E-2</v>
      </c>
      <c r="AI34" s="213">
        <f t="shared" si="46"/>
        <v>3.9310836515118464E-2</v>
      </c>
      <c r="AJ34" s="213">
        <f t="shared" si="46"/>
        <v>7.0747047053065337E-2</v>
      </c>
      <c r="AK34" s="213">
        <f t="shared" si="46"/>
        <v>9.0387134741672259E-2</v>
      </c>
      <c r="AL34" s="213">
        <f t="shared" si="46"/>
        <v>7.7433598987060925E-2</v>
      </c>
      <c r="AM34" s="213">
        <f t="shared" si="46"/>
        <v>0.10231299982531117</v>
      </c>
      <c r="AN34" s="213">
        <f t="shared" si="46"/>
        <v>0.10925450179460405</v>
      </c>
      <c r="AO34" s="213">
        <f t="shared" si="46"/>
        <v>0.10510858455764072</v>
      </c>
      <c r="AP34" s="213">
        <f t="shared" si="46"/>
        <v>0.11126281518226189</v>
      </c>
      <c r="AQ34" s="213">
        <f t="shared" si="46"/>
        <v>9.13158120514177E-2</v>
      </c>
      <c r="AR34" s="213">
        <f t="shared" si="46"/>
        <v>0.12189056044867175</v>
      </c>
      <c r="AS34" s="213">
        <f t="shared" si="46"/>
        <v>6.0940976291657512E-2</v>
      </c>
      <c r="AT34" s="661">
        <f t="shared" si="46"/>
        <v>1.2413393710635212E-3</v>
      </c>
      <c r="AU34" s="213">
        <f t="shared" si="46"/>
        <v>4.5396324466695503E-2</v>
      </c>
      <c r="AV34" s="213">
        <f t="shared" si="46"/>
        <v>8.835621156262885E-2</v>
      </c>
      <c r="AW34" s="213">
        <f t="shared" si="46"/>
        <v>0.12382810380263987</v>
      </c>
      <c r="AX34" s="213">
        <f t="shared" si="46"/>
        <v>0.13172733421193628</v>
      </c>
      <c r="AY34" s="213">
        <f t="shared" ref="AY34:BB38" si="47">AY5/$AA5-1</f>
        <v>8.8538669522808977E-2</v>
      </c>
      <c r="AZ34" s="213">
        <f t="shared" si="47"/>
        <v>5.3867375254324612E-2</v>
      </c>
      <c r="BA34" s="213">
        <f t="shared" si="47"/>
        <v>3.8041284238324424E-2</v>
      </c>
      <c r="BB34" s="213">
        <f t="shared" si="47"/>
        <v>2.2553206895374212E-2</v>
      </c>
      <c r="BC34" s="213">
        <f t="shared" ref="BC34:BE34" si="48">BC5/$AA5-1</f>
        <v>-1</v>
      </c>
      <c r="BD34" s="213">
        <f t="shared" si="48"/>
        <v>-1</v>
      </c>
      <c r="BE34" s="213">
        <f t="shared" si="48"/>
        <v>-1</v>
      </c>
      <c r="BF34" s="1600"/>
      <c r="BG34" s="2"/>
      <c r="BH34" s="2"/>
      <c r="BI34" s="4"/>
      <c r="BJ34" s="2"/>
    </row>
    <row r="35" spans="19:80" ht="18.75">
      <c r="S35" s="1118"/>
      <c r="T35" s="1075" t="s">
        <v>66</v>
      </c>
      <c r="U35" s="1067">
        <v>1</v>
      </c>
      <c r="W35" s="42"/>
      <c r="X35" s="1075" t="s">
        <v>837</v>
      </c>
      <c r="Y35" s="1067">
        <v>1</v>
      </c>
      <c r="Z35" s="1117"/>
      <c r="AA35" s="213">
        <f t="shared" ref="AA35:AX35" si="49">AA6/$AA6-1</f>
        <v>0</v>
      </c>
      <c r="AB35" s="661">
        <f t="shared" si="49"/>
        <v>9.6147125670220657E-3</v>
      </c>
      <c r="AC35" s="213">
        <f>AC6/$AA6-1</f>
        <v>1.7095284688415369E-2</v>
      </c>
      <c r="AD35" s="213">
        <f t="shared" si="49"/>
        <v>1.2579900614406725E-2</v>
      </c>
      <c r="AE35" s="213">
        <f t="shared" si="49"/>
        <v>5.926901523100736E-2</v>
      </c>
      <c r="AF35" s="213">
        <f t="shared" si="49"/>
        <v>6.9756796990021908E-2</v>
      </c>
      <c r="AG35" s="213">
        <f t="shared" si="49"/>
        <v>7.9828763751554899E-2</v>
      </c>
      <c r="AH35" s="213">
        <f t="shared" si="49"/>
        <v>7.4360651461032878E-2</v>
      </c>
      <c r="AI35" s="213">
        <f t="shared" si="49"/>
        <v>4.269208600791341E-2</v>
      </c>
      <c r="AJ35" s="213">
        <f t="shared" si="49"/>
        <v>7.6722720273967093E-2</v>
      </c>
      <c r="AK35" s="213">
        <f t="shared" si="49"/>
        <v>9.6226307601168903E-2</v>
      </c>
      <c r="AL35" s="213">
        <f t="shared" si="49"/>
        <v>8.4105322762046741E-2</v>
      </c>
      <c r="AM35" s="213">
        <f t="shared" si="49"/>
        <v>0.1137339324120672</v>
      </c>
      <c r="AN35" s="213">
        <f t="shared" si="49"/>
        <v>0.12151552509854535</v>
      </c>
      <c r="AO35" s="213">
        <f t="shared" si="49"/>
        <v>0.11790377476845659</v>
      </c>
      <c r="AP35" s="213">
        <f t="shared" si="49"/>
        <v>0.12453439405228428</v>
      </c>
      <c r="AQ35" s="213">
        <f t="shared" si="49"/>
        <v>0.10411104335428867</v>
      </c>
      <c r="AR35" s="213">
        <f t="shared" si="49"/>
        <v>0.13761852107105166</v>
      </c>
      <c r="AS35" s="213">
        <f t="shared" si="49"/>
        <v>7.4420771356966897E-2</v>
      </c>
      <c r="AT35" s="213">
        <f t="shared" si="49"/>
        <v>1.8321846902336292E-2</v>
      </c>
      <c r="AU35" s="213">
        <f t="shared" si="49"/>
        <v>6.5061653421495391E-2</v>
      </c>
      <c r="AV35" s="213">
        <f t="shared" si="49"/>
        <v>0.1127918618103918</v>
      </c>
      <c r="AW35" s="213">
        <f t="shared" si="49"/>
        <v>0.14963282420240587</v>
      </c>
      <c r="AX35" s="213">
        <f t="shared" si="49"/>
        <v>0.15701578618985756</v>
      </c>
      <c r="AY35" s="213">
        <f t="shared" si="47"/>
        <v>0.11142171354221797</v>
      </c>
      <c r="AZ35" s="213">
        <f t="shared" si="47"/>
        <v>7.4633259133680907E-2</v>
      </c>
      <c r="BA35" s="213">
        <f t="shared" si="47"/>
        <v>5.769237897581303E-2</v>
      </c>
      <c r="BB35" s="213">
        <f t="shared" si="47"/>
        <v>4.0595393107437205E-2</v>
      </c>
      <c r="BC35" s="213">
        <f t="shared" ref="BC35:BE35" si="50">BC6/$AA6-1</f>
        <v>-1</v>
      </c>
      <c r="BD35" s="213">
        <f t="shared" si="50"/>
        <v>-1</v>
      </c>
      <c r="BE35" s="213">
        <f t="shared" si="50"/>
        <v>-1</v>
      </c>
      <c r="BF35" s="1600"/>
      <c r="BG35" s="2"/>
      <c r="BH35" s="2"/>
      <c r="BI35" s="4"/>
      <c r="BJ35" s="2"/>
    </row>
    <row r="36" spans="19:80" ht="18.75">
      <c r="S36" s="1121"/>
      <c r="T36" s="1078" t="s">
        <v>67</v>
      </c>
      <c r="U36" s="1067">
        <v>1</v>
      </c>
      <c r="W36" s="716"/>
      <c r="X36" s="1075" t="s">
        <v>849</v>
      </c>
      <c r="Y36" s="1067">
        <v>1</v>
      </c>
      <c r="Z36" s="1117"/>
      <c r="AA36" s="213">
        <f>AA7/$AA7-1</f>
        <v>0</v>
      </c>
      <c r="AB36" s="213">
        <f t="shared" ref="AB36:AX36" si="51">AB7/$AA7-1</f>
        <v>1.1131107867973E-2</v>
      </c>
      <c r="AC36" s="213">
        <f>AC7/$AA7-1</f>
        <v>2.6503696951410527E-2</v>
      </c>
      <c r="AD36" s="661">
        <f t="shared" si="51"/>
        <v>1.1772530110667478E-3</v>
      </c>
      <c r="AE36" s="213">
        <f t="shared" si="51"/>
        <v>5.3425363833689898E-2</v>
      </c>
      <c r="AF36" s="213">
        <f t="shared" si="51"/>
        <v>6.4527752728524623E-2</v>
      </c>
      <c r="AG36" s="213">
        <f t="shared" si="51"/>
        <v>7.8431929684355195E-2</v>
      </c>
      <c r="AH36" s="213">
        <f t="shared" si="51"/>
        <v>6.7271562997740952E-2</v>
      </c>
      <c r="AI36" s="661">
        <f t="shared" si="51"/>
        <v>1.8721326036168495E-3</v>
      </c>
      <c r="AJ36" s="661">
        <f t="shared" si="51"/>
        <v>4.5817253677034042E-3</v>
      </c>
      <c r="AK36" s="213">
        <f t="shared" si="51"/>
        <v>2.5733205997101827E-2</v>
      </c>
      <c r="AL36" s="661">
        <f t="shared" si="51"/>
        <v>3.5612948216092732E-3</v>
      </c>
      <c r="AM36" s="213">
        <f t="shared" si="51"/>
        <v>-2.41446645440061E-2</v>
      </c>
      <c r="AN36" s="213">
        <f t="shared" si="51"/>
        <v>-2.6505022046048321E-2</v>
      </c>
      <c r="AO36" s="213">
        <f t="shared" si="51"/>
        <v>-3.6565473749757271E-2</v>
      </c>
      <c r="AP36" s="213">
        <f t="shared" si="51"/>
        <v>-3.5686031039138921E-2</v>
      </c>
      <c r="AQ36" s="213">
        <f t="shared" si="51"/>
        <v>-5.0358701245559634E-2</v>
      </c>
      <c r="AR36" s="213">
        <f t="shared" si="51"/>
        <v>-5.2256441163540002E-2</v>
      </c>
      <c r="AS36" s="213">
        <f t="shared" si="51"/>
        <v>-8.8313332600138295E-2</v>
      </c>
      <c r="AT36" s="213">
        <f t="shared" si="51"/>
        <v>-0.18788166544835139</v>
      </c>
      <c r="AU36" s="213">
        <f t="shared" si="51"/>
        <v>-0.17234697712341096</v>
      </c>
      <c r="AV36" s="213">
        <f t="shared" si="51"/>
        <v>-0.18220621704857709</v>
      </c>
      <c r="AW36" s="213">
        <f t="shared" si="51"/>
        <v>-0.16189328074013742</v>
      </c>
      <c r="AX36" s="213">
        <f t="shared" si="51"/>
        <v>-0.14827769588095818</v>
      </c>
      <c r="AY36" s="213">
        <f t="shared" si="47"/>
        <v>-0.16483260978150582</v>
      </c>
      <c r="AZ36" s="213">
        <f t="shared" si="47"/>
        <v>-0.17606176179294286</v>
      </c>
      <c r="BA36" s="213">
        <f t="shared" si="47"/>
        <v>-0.17954440974297869</v>
      </c>
      <c r="BB36" s="213">
        <f t="shared" si="47"/>
        <v>-0.17721793361022309</v>
      </c>
      <c r="BC36" s="213">
        <f t="shared" ref="BC36:BE36" si="52">BC7/$AA7-1</f>
        <v>-1</v>
      </c>
      <c r="BD36" s="213">
        <f t="shared" si="52"/>
        <v>-1</v>
      </c>
      <c r="BE36" s="213">
        <f t="shared" si="52"/>
        <v>-1</v>
      </c>
      <c r="BF36" s="1600"/>
      <c r="BG36" s="2"/>
      <c r="BH36" s="2"/>
      <c r="BI36" s="4"/>
      <c r="BJ36" s="2"/>
    </row>
    <row r="37" spans="19:80" ht="18.75">
      <c r="S37" s="1124" t="s">
        <v>839</v>
      </c>
      <c r="T37" s="1069"/>
      <c r="U37" s="1067">
        <v>25</v>
      </c>
      <c r="W37" s="45" t="s">
        <v>840</v>
      </c>
      <c r="X37" s="1334"/>
      <c r="Y37" s="1067">
        <v>25</v>
      </c>
      <c r="Z37" s="1117"/>
      <c r="AA37" s="213">
        <f t="shared" ref="AA37:AX37" si="53">AA8/$AA8-1</f>
        <v>0</v>
      </c>
      <c r="AB37" s="213">
        <f t="shared" si="53"/>
        <v>-2.6206208452818402E-2</v>
      </c>
      <c r="AC37" s="661">
        <f t="shared" si="53"/>
        <v>-6.8193121127895218E-3</v>
      </c>
      <c r="AD37" s="213">
        <f t="shared" si="53"/>
        <v>-9.9030519857592147E-2</v>
      </c>
      <c r="AE37" s="213">
        <f t="shared" si="53"/>
        <v>-2.2569714060951651E-2</v>
      </c>
      <c r="AF37" s="213">
        <f t="shared" si="53"/>
        <v>-5.5950938716724186E-2</v>
      </c>
      <c r="AG37" s="213">
        <f t="shared" si="53"/>
        <v>-8.2913788525238896E-2</v>
      </c>
      <c r="AH37" s="213">
        <f t="shared" si="53"/>
        <v>-9.9706293666258605E-2</v>
      </c>
      <c r="AI37" s="213">
        <f t="shared" si="53"/>
        <v>-0.14157866418751142</v>
      </c>
      <c r="AJ37" s="213">
        <f t="shared" si="53"/>
        <v>-0.14411981021166109</v>
      </c>
      <c r="AK37" s="213">
        <f t="shared" si="53"/>
        <v>-0.14422233229325143</v>
      </c>
      <c r="AL37" s="213">
        <f t="shared" si="53"/>
        <v>-0.1640884197183442</v>
      </c>
      <c r="AM37" s="213">
        <f t="shared" si="53"/>
        <v>-0.18050558214252155</v>
      </c>
      <c r="AN37" s="213">
        <f t="shared" si="53"/>
        <v>-0.2137384808719911</v>
      </c>
      <c r="AO37" s="213">
        <f t="shared" si="53"/>
        <v>-0.19110611196730698</v>
      </c>
      <c r="AP37" s="213">
        <f t="shared" si="53"/>
        <v>-0.1957534106175125</v>
      </c>
      <c r="AQ37" s="213">
        <f t="shared" si="53"/>
        <v>-0.20987951518769676</v>
      </c>
      <c r="AR37" s="213">
        <f t="shared" si="53"/>
        <v>-0.20448459048202716</v>
      </c>
      <c r="AS37" s="213">
        <f t="shared" si="53"/>
        <v>-0.21194298077526075</v>
      </c>
      <c r="AT37" s="213">
        <f t="shared" si="53"/>
        <v>-0.23365788041927638</v>
      </c>
      <c r="AU37" s="213">
        <f t="shared" si="53"/>
        <v>-0.22210600185687046</v>
      </c>
      <c r="AV37" s="213">
        <f t="shared" si="53"/>
        <v>-0.24456395343696113</v>
      </c>
      <c r="AW37" s="213">
        <f t="shared" si="53"/>
        <v>-0.2639153439371319</v>
      </c>
      <c r="AX37" s="213">
        <f t="shared" si="53"/>
        <v>-0.27192386476034536</v>
      </c>
      <c r="AY37" s="213">
        <f t="shared" si="47"/>
        <v>-0.28620067764992774</v>
      </c>
      <c r="AZ37" s="213">
        <f t="shared" si="47"/>
        <v>-0.30478571397901144</v>
      </c>
      <c r="BA37" s="213">
        <f t="shared" si="47"/>
        <v>-0.31214512488703638</v>
      </c>
      <c r="BB37" s="213">
        <f t="shared" si="47"/>
        <v>-0.32205977545633979</v>
      </c>
      <c r="BC37" s="213">
        <f t="shared" ref="BC37:BE37" si="54">BC8/$AA8-1</f>
        <v>-1</v>
      </c>
      <c r="BD37" s="213">
        <f t="shared" si="54"/>
        <v>-1</v>
      </c>
      <c r="BE37" s="213">
        <f t="shared" si="54"/>
        <v>-1</v>
      </c>
      <c r="BF37" s="1600"/>
      <c r="BG37" s="214"/>
      <c r="BH37" s="214"/>
      <c r="BI37" s="4"/>
      <c r="BJ37" s="214"/>
      <c r="BM37" s="1104"/>
      <c r="BN37" s="1104"/>
      <c r="BO37" s="1125"/>
      <c r="BP37" s="1104"/>
      <c r="BQ37" s="1104"/>
      <c r="BR37" s="1104"/>
      <c r="BS37" s="1104"/>
      <c r="BT37" s="1104"/>
      <c r="BU37" s="1104"/>
      <c r="BV37" s="1104"/>
      <c r="BW37" s="1104"/>
      <c r="BX37" s="1104"/>
      <c r="BY37" s="1104"/>
      <c r="BZ37" s="1104"/>
      <c r="CA37" s="1104"/>
      <c r="CB37" s="2"/>
    </row>
    <row r="38" spans="19:80" ht="18.75">
      <c r="S38" s="1124" t="s">
        <v>445</v>
      </c>
      <c r="T38" s="1069"/>
      <c r="U38" s="1067">
        <v>298</v>
      </c>
      <c r="W38" s="1343" t="s">
        <v>841</v>
      </c>
      <c r="X38" s="1334"/>
      <c r="Y38" s="1067">
        <v>298</v>
      </c>
      <c r="Z38" s="1117"/>
      <c r="AA38" s="213">
        <f t="shared" ref="AA38:AX38" si="55">AA9/$AA9-1</f>
        <v>0</v>
      </c>
      <c r="AB38" s="661">
        <f>AB9/$AA9-1</f>
        <v>-8.6389453437338837E-3</v>
      </c>
      <c r="AC38" s="661">
        <f t="shared" si="55"/>
        <v>-2.8451903833324188E-3</v>
      </c>
      <c r="AD38" s="661">
        <f t="shared" si="55"/>
        <v>-6.8830532253200127E-3</v>
      </c>
      <c r="AE38" s="213">
        <f t="shared" si="55"/>
        <v>3.2960592560421942E-2</v>
      </c>
      <c r="AF38" s="213">
        <f t="shared" si="55"/>
        <v>4.3194723559705661E-2</v>
      </c>
      <c r="AG38" s="213">
        <f t="shared" si="55"/>
        <v>7.9008782322009141E-2</v>
      </c>
      <c r="AH38" s="213">
        <f t="shared" si="55"/>
        <v>0.10405349064011848</v>
      </c>
      <c r="AI38" s="213">
        <f t="shared" si="55"/>
        <v>5.4153351407258077E-2</v>
      </c>
      <c r="AJ38" s="213">
        <f t="shared" si="55"/>
        <v>-0.13926364944851544</v>
      </c>
      <c r="AK38" s="213">
        <f t="shared" si="55"/>
        <v>-6.0154798437622281E-2</v>
      </c>
      <c r="AL38" s="213">
        <f t="shared" si="55"/>
        <v>-0.17292440202050485</v>
      </c>
      <c r="AM38" s="213">
        <f t="shared" si="55"/>
        <v>-0.18969223338007979</v>
      </c>
      <c r="AN38" s="213">
        <f t="shared" si="55"/>
        <v>-0.19401751187472172</v>
      </c>
      <c r="AO38" s="213">
        <f t="shared" si="55"/>
        <v>-0.19899109552955874</v>
      </c>
      <c r="AP38" s="213">
        <f t="shared" si="55"/>
        <v>-0.21197933292494342</v>
      </c>
      <c r="AQ38" s="213">
        <f t="shared" si="55"/>
        <v>-0.21545504170923313</v>
      </c>
      <c r="AR38" s="213">
        <f t="shared" si="55"/>
        <v>-0.23495626930179891</v>
      </c>
      <c r="AS38" s="213">
        <f t="shared" si="55"/>
        <v>-0.25998712087112219</v>
      </c>
      <c r="AT38" s="213">
        <f t="shared" si="55"/>
        <v>-0.28052794382711055</v>
      </c>
      <c r="AU38" s="213">
        <f t="shared" si="55"/>
        <v>-0.29904678201680512</v>
      </c>
      <c r="AV38" s="213">
        <f t="shared" si="55"/>
        <v>-0.312103165974702</v>
      </c>
      <c r="AW38" s="213">
        <f t="shared" si="55"/>
        <v>-0.322622011988552</v>
      </c>
      <c r="AX38" s="213">
        <f t="shared" si="55"/>
        <v>-0.32084981482297881</v>
      </c>
      <c r="AY38" s="213">
        <f t="shared" si="47"/>
        <v>-0.33301414163009957</v>
      </c>
      <c r="AZ38" s="213">
        <f t="shared" si="47"/>
        <v>-0.34549870199378829</v>
      </c>
      <c r="BA38" s="213">
        <f t="shared" si="47"/>
        <v>-0.36259148754041226</v>
      </c>
      <c r="BB38" s="213">
        <f t="shared" si="47"/>
        <v>-0.35631581907105847</v>
      </c>
      <c r="BC38" s="213">
        <f t="shared" ref="BC38:BE38" si="56">BC9/$AA9-1</f>
        <v>-1</v>
      </c>
      <c r="BD38" s="213">
        <f t="shared" si="56"/>
        <v>-1</v>
      </c>
      <c r="BE38" s="213">
        <f t="shared" si="56"/>
        <v>-1</v>
      </c>
      <c r="BF38" s="1600"/>
      <c r="BG38" s="214"/>
      <c r="BH38" s="214"/>
      <c r="BI38" s="4"/>
      <c r="BJ38" s="214"/>
      <c r="BM38" s="1126"/>
      <c r="BN38" s="1127"/>
      <c r="BO38" s="1102"/>
      <c r="BP38" s="1128"/>
      <c r="BQ38" s="1128"/>
      <c r="BR38" s="1128"/>
      <c r="BS38" s="1128"/>
      <c r="BT38" s="1128"/>
      <c r="BU38" s="1128"/>
      <c r="BV38" s="1128"/>
      <c r="BW38" s="1128"/>
      <c r="BX38" s="1128"/>
      <c r="BY38" s="1128"/>
      <c r="BZ38" s="1128"/>
      <c r="CA38" s="1128"/>
      <c r="CB38" s="4"/>
    </row>
    <row r="39" spans="19:80" ht="15.75">
      <c r="S39" s="1129" t="s">
        <v>68</v>
      </c>
      <c r="T39" s="1082"/>
      <c r="U39" s="1067"/>
      <c r="W39" s="1129" t="s">
        <v>455</v>
      </c>
      <c r="X39" s="1334"/>
      <c r="Y39" s="1067"/>
      <c r="Z39" s="1117"/>
      <c r="AA39" s="213">
        <f>AA10/$AA10-1</f>
        <v>0</v>
      </c>
      <c r="AB39" s="213">
        <f>AB10/$AA10-1</f>
        <v>0.10581172541317185</v>
      </c>
      <c r="AC39" s="213">
        <f>AC10/$AA10-1</f>
        <v>0.16118731058708846</v>
      </c>
      <c r="AD39" s="213">
        <f t="shared" ref="AD39:AZ39" si="57">AD10/$AA10-1</f>
        <v>0.26766531157425777</v>
      </c>
      <c r="AE39" s="213">
        <f t="shared" si="57"/>
        <v>0.40269834317536413</v>
      </c>
      <c r="AF39" s="213">
        <f t="shared" si="57"/>
        <v>0.68216446255536467</v>
      </c>
      <c r="AG39" s="213">
        <f t="shared" si="57"/>
        <v>0.69911566668952063</v>
      </c>
      <c r="AH39" s="213">
        <f t="shared" si="57"/>
        <v>0.67172574932084639</v>
      </c>
      <c r="AI39" s="213">
        <f t="shared" si="57"/>
        <v>0.5195557930868111</v>
      </c>
      <c r="AJ39" s="213">
        <f t="shared" si="57"/>
        <v>0.32878436822755708</v>
      </c>
      <c r="AK39" s="213">
        <f t="shared" si="57"/>
        <v>0.18916942794634273</v>
      </c>
      <c r="AL39" s="661">
        <f t="shared" si="57"/>
        <v>9.8299419497041018E-3</v>
      </c>
      <c r="AM39" s="213">
        <f t="shared" si="57"/>
        <v>-0.10780852620735892</v>
      </c>
      <c r="AN39" s="213">
        <f t="shared" si="57"/>
        <v>-0.12582398673068707</v>
      </c>
      <c r="AO39" s="213">
        <f t="shared" si="57"/>
        <v>-0.22544205549456509</v>
      </c>
      <c r="AP39" s="213">
        <f t="shared" si="57"/>
        <v>-0.20993651213509323</v>
      </c>
      <c r="AQ39" s="213">
        <f t="shared" si="57"/>
        <v>-0.14411853677598985</v>
      </c>
      <c r="AR39" s="213">
        <f t="shared" si="57"/>
        <v>-0.12456845165913488</v>
      </c>
      <c r="AS39" s="213">
        <f t="shared" si="57"/>
        <v>-0.1317812513506732</v>
      </c>
      <c r="AT39" s="213">
        <f t="shared" si="57"/>
        <v>-0.18588973644553741</v>
      </c>
      <c r="AU39" s="213">
        <f t="shared" si="57"/>
        <v>-0.10819884808214841</v>
      </c>
      <c r="AV39" s="213">
        <f t="shared" si="57"/>
        <v>-4.0877626553778579E-2</v>
      </c>
      <c r="AW39" s="213">
        <f t="shared" si="57"/>
        <v>3.3657597231314895E-2</v>
      </c>
      <c r="AX39" s="213">
        <f t="shared" si="57"/>
        <v>0.10605439172194986</v>
      </c>
      <c r="AY39" s="213">
        <f t="shared" si="57"/>
        <v>0.19741136766621681</v>
      </c>
      <c r="AZ39" s="213">
        <f t="shared" si="57"/>
        <v>0.28110226555301043</v>
      </c>
      <c r="BA39" s="213">
        <f>BA10/$AA10-1</f>
        <v>0.38087324035047021</v>
      </c>
      <c r="BB39" s="213">
        <f t="shared" ref="BB39:BD39" si="58">BB10/$AA10-1</f>
        <v>0.44204407919296829</v>
      </c>
      <c r="BC39" s="213">
        <f t="shared" si="58"/>
        <v>-1</v>
      </c>
      <c r="BD39" s="213">
        <f t="shared" si="58"/>
        <v>-1</v>
      </c>
      <c r="BE39" s="213">
        <f>BE10/$AA10-1</f>
        <v>-1</v>
      </c>
      <c r="BF39" s="1600"/>
      <c r="BG39" s="214"/>
      <c r="BH39" s="214"/>
      <c r="BI39" s="4"/>
      <c r="BJ39" s="214"/>
      <c r="BM39" s="1126"/>
      <c r="BN39" s="1127"/>
      <c r="BO39" s="1102"/>
      <c r="BP39" s="1128"/>
      <c r="BQ39" s="1128"/>
      <c r="BR39" s="1128"/>
      <c r="BS39" s="1128"/>
      <c r="BT39" s="1128"/>
      <c r="BU39" s="1128"/>
      <c r="BV39" s="1128"/>
      <c r="BW39" s="1128"/>
      <c r="BX39" s="1128"/>
      <c r="BY39" s="1128"/>
      <c r="BZ39" s="1128"/>
      <c r="CA39" s="1128"/>
      <c r="CB39" s="4"/>
    </row>
    <row r="40" spans="19:80" ht="28.5">
      <c r="S40" s="1130"/>
      <c r="T40" s="1085" t="s">
        <v>842</v>
      </c>
      <c r="U40" s="1086" t="s">
        <v>850</v>
      </c>
      <c r="W40" s="1344"/>
      <c r="X40" s="1339" t="s">
        <v>456</v>
      </c>
      <c r="Y40" s="1086" t="s">
        <v>461</v>
      </c>
      <c r="Z40" s="1117"/>
      <c r="AA40" s="213">
        <f t="shared" ref="AA40:AX40" si="59">AA11/$AA11-1</f>
        <v>0</v>
      </c>
      <c r="AB40" s="213">
        <f>AB11/$AA11-1</f>
        <v>8.8957790566543293E-2</v>
      </c>
      <c r="AC40" s="213">
        <f t="shared" si="59"/>
        <v>0.11516937535412164</v>
      </c>
      <c r="AD40" s="213">
        <f t="shared" si="59"/>
        <v>0.13788637322829</v>
      </c>
      <c r="AE40" s="213">
        <f t="shared" si="59"/>
        <v>0.32133352895417455</v>
      </c>
      <c r="AF40" s="213">
        <f t="shared" si="59"/>
        <v>0.5825194999564387</v>
      </c>
      <c r="AG40" s="213">
        <f t="shared" si="59"/>
        <v>0.54391343574429252</v>
      </c>
      <c r="AH40" s="213">
        <f t="shared" si="59"/>
        <v>0.53378842393750525</v>
      </c>
      <c r="AI40" s="213">
        <f t="shared" si="59"/>
        <v>0.49018583666207349</v>
      </c>
      <c r="AJ40" s="213">
        <f t="shared" si="59"/>
        <v>0.52948794720372439</v>
      </c>
      <c r="AK40" s="213">
        <f t="shared" si="59"/>
        <v>0.4343179555532457</v>
      </c>
      <c r="AL40" s="213">
        <f t="shared" si="59"/>
        <v>0.22157562694254707</v>
      </c>
      <c r="AM40" s="213">
        <f t="shared" si="59"/>
        <v>1.9085866344463076E-2</v>
      </c>
      <c r="AN40" s="213">
        <f t="shared" si="59"/>
        <v>1.8638148834531298E-2</v>
      </c>
      <c r="AO40" s="213">
        <f t="shared" si="59"/>
        <v>-0.22029107424279337</v>
      </c>
      <c r="AP40" s="213">
        <f t="shared" si="59"/>
        <v>-0.19760397933239793</v>
      </c>
      <c r="AQ40" s="213">
        <f t="shared" si="59"/>
        <v>-8.1734610006585662E-2</v>
      </c>
      <c r="AR40" s="213">
        <f t="shared" si="59"/>
        <v>4.9010556990878307E-2</v>
      </c>
      <c r="AS40" s="213">
        <f t="shared" si="59"/>
        <v>0.2109759038220973</v>
      </c>
      <c r="AT40" s="213">
        <f t="shared" si="59"/>
        <v>0.31397322093727809</v>
      </c>
      <c r="AU40" s="213">
        <f t="shared" si="59"/>
        <v>0.46343116401461004</v>
      </c>
      <c r="AV40" s="213">
        <f t="shared" si="59"/>
        <v>0.63853330405357522</v>
      </c>
      <c r="AW40" s="213">
        <f t="shared" si="59"/>
        <v>0.84289068934507139</v>
      </c>
      <c r="AX40" s="1776">
        <f t="shared" si="59"/>
        <v>1.0150660567724104</v>
      </c>
      <c r="AY40" s="1776">
        <f t="shared" ref="AY40:BB44" si="60">AY11/$AA11-1</f>
        <v>1.2460188115186908</v>
      </c>
      <c r="AZ40" s="1776">
        <f t="shared" si="60"/>
        <v>1.4642133821162617</v>
      </c>
      <c r="BA40" s="1776">
        <f t="shared" si="60"/>
        <v>1.6720916758374966</v>
      </c>
      <c r="BB40" s="1776">
        <f t="shared" si="60"/>
        <v>1.8172546322380545</v>
      </c>
      <c r="BC40" s="213">
        <f t="shared" ref="BC40:BE40" si="61">BC11/$AA11-1</f>
        <v>-1</v>
      </c>
      <c r="BD40" s="213">
        <f t="shared" si="61"/>
        <v>-1</v>
      </c>
      <c r="BE40" s="213">
        <f t="shared" si="61"/>
        <v>-1</v>
      </c>
      <c r="BF40" s="1600"/>
      <c r="BG40" s="214"/>
      <c r="BH40" s="214"/>
      <c r="BI40" s="4"/>
      <c r="BJ40" s="214"/>
      <c r="BM40" s="1126"/>
      <c r="BN40" s="1127"/>
      <c r="BO40" s="1128"/>
      <c r="BP40" s="1128"/>
      <c r="BQ40" s="1128"/>
      <c r="BR40" s="1128"/>
      <c r="BS40" s="1128"/>
      <c r="BT40" s="1128"/>
      <c r="BU40" s="1128"/>
      <c r="BV40" s="1128"/>
      <c r="BW40" s="1128"/>
      <c r="BX40" s="1128"/>
      <c r="BY40" s="1128"/>
      <c r="BZ40" s="1128"/>
      <c r="CA40" s="1128"/>
      <c r="CB40" s="4"/>
    </row>
    <row r="41" spans="19:80" ht="28.5">
      <c r="S41" s="1130"/>
      <c r="T41" s="1085" t="s">
        <v>843</v>
      </c>
      <c r="U41" s="1086" t="s">
        <v>844</v>
      </c>
      <c r="W41" s="1344"/>
      <c r="X41" s="1339" t="s">
        <v>457</v>
      </c>
      <c r="Y41" s="1086" t="s">
        <v>458</v>
      </c>
      <c r="Z41" s="1117"/>
      <c r="AA41" s="213">
        <f t="shared" ref="AA41:AX41" si="62">AA12/$AA12-1</f>
        <v>0</v>
      </c>
      <c r="AB41" s="213">
        <f t="shared" si="62"/>
        <v>0.14797040261001193</v>
      </c>
      <c r="AC41" s="213">
        <f t="shared" si="62"/>
        <v>0.16484851353830776</v>
      </c>
      <c r="AD41" s="213">
        <f t="shared" si="62"/>
        <v>0.6733898337656361</v>
      </c>
      <c r="AE41" s="1776">
        <f t="shared" si="62"/>
        <v>1.0557954533645075</v>
      </c>
      <c r="AF41" s="1776">
        <f t="shared" si="62"/>
        <v>1.6929366132771735</v>
      </c>
      <c r="AG41" s="1776">
        <f t="shared" si="62"/>
        <v>1.7920693201569486</v>
      </c>
      <c r="AH41" s="1776">
        <f t="shared" si="62"/>
        <v>2.056028156115203</v>
      </c>
      <c r="AI41" s="1776">
        <f t="shared" si="62"/>
        <v>1.5336775830373477</v>
      </c>
      <c r="AJ41" s="1776">
        <f t="shared" si="62"/>
        <v>1.0060352094862339</v>
      </c>
      <c r="AK41" s="213">
        <f t="shared" si="62"/>
        <v>0.81565474780023761</v>
      </c>
      <c r="AL41" s="213">
        <f t="shared" si="62"/>
        <v>0.51063102193851773</v>
      </c>
      <c r="AM41" s="213">
        <f t="shared" si="62"/>
        <v>0.40679287516260709</v>
      </c>
      <c r="AN41" s="213">
        <f t="shared" si="62"/>
        <v>0.35399913292164986</v>
      </c>
      <c r="AO41" s="213">
        <f t="shared" si="62"/>
        <v>0.40942324462616742</v>
      </c>
      <c r="AP41" s="213">
        <f t="shared" si="62"/>
        <v>0.31869657888976288</v>
      </c>
      <c r="AQ41" s="213">
        <f t="shared" si="62"/>
        <v>0.37610702425455944</v>
      </c>
      <c r="AR41" s="213">
        <f t="shared" si="62"/>
        <v>0.21065716409355528</v>
      </c>
      <c r="AS41" s="213">
        <f t="shared" si="62"/>
        <v>-0.1217094544439451</v>
      </c>
      <c r="AT41" s="213">
        <f t="shared" si="62"/>
        <v>-0.38114590892502365</v>
      </c>
      <c r="AU41" s="213">
        <f t="shared" si="62"/>
        <v>-0.35015305352667914</v>
      </c>
      <c r="AV41" s="213">
        <f t="shared" si="62"/>
        <v>-0.42571118080215031</v>
      </c>
      <c r="AW41" s="213">
        <f t="shared" si="62"/>
        <v>-0.4745112386269924</v>
      </c>
      <c r="AX41" s="213">
        <f t="shared" si="62"/>
        <v>-0.49840814126899713</v>
      </c>
      <c r="AY41" s="213">
        <f t="shared" si="60"/>
        <v>-0.4859655237894599</v>
      </c>
      <c r="AZ41" s="213">
        <f t="shared" si="60"/>
        <v>-0.49411939894066026</v>
      </c>
      <c r="BA41" s="213">
        <f t="shared" si="60"/>
        <v>-0.483839295933706</v>
      </c>
      <c r="BB41" s="213">
        <f t="shared" si="60"/>
        <v>-0.46291698789436464</v>
      </c>
      <c r="BC41" s="213">
        <f t="shared" ref="BC41:BE41" si="63">BC12/$AA12-1</f>
        <v>-1</v>
      </c>
      <c r="BD41" s="213">
        <f t="shared" si="63"/>
        <v>-1</v>
      </c>
      <c r="BE41" s="213">
        <f t="shared" si="63"/>
        <v>-1</v>
      </c>
      <c r="BF41" s="1600"/>
      <c r="BG41" s="214"/>
      <c r="BH41" s="214"/>
      <c r="BI41" s="4"/>
      <c r="BJ41" s="214"/>
      <c r="BM41" s="1126"/>
      <c r="BN41" s="1127"/>
      <c r="BO41" s="1128"/>
      <c r="BP41" s="1128"/>
      <c r="BQ41" s="1128"/>
      <c r="BR41" s="1128"/>
      <c r="BS41" s="1128"/>
      <c r="BT41" s="1128"/>
      <c r="BU41" s="1128"/>
      <c r="BV41" s="1128"/>
      <c r="BW41" s="1128"/>
      <c r="BX41" s="1128"/>
      <c r="BY41" s="1128"/>
      <c r="BZ41" s="1128"/>
      <c r="CA41" s="1128"/>
      <c r="CB41" s="4"/>
    </row>
    <row r="42" spans="19:80" ht="18.75" customHeight="1">
      <c r="S42" s="1130"/>
      <c r="T42" s="1087" t="s">
        <v>446</v>
      </c>
      <c r="U42" s="1070">
        <v>22800</v>
      </c>
      <c r="W42" s="1344"/>
      <c r="X42" s="1339" t="s">
        <v>845</v>
      </c>
      <c r="Y42" s="1070">
        <v>22800</v>
      </c>
      <c r="Z42" s="1117"/>
      <c r="AA42" s="213">
        <f t="shared" ref="AA42:AX42" si="64">AA13/$AA13-1</f>
        <v>0</v>
      </c>
      <c r="AB42" s="213">
        <f t="shared" si="64"/>
        <v>0.10552257582449287</v>
      </c>
      <c r="AC42" s="213">
        <f t="shared" si="64"/>
        <v>0.21678907795562519</v>
      </c>
      <c r="AD42" s="213">
        <f t="shared" si="64"/>
        <v>0.2219365903711934</v>
      </c>
      <c r="AE42" s="213">
        <f t="shared" si="64"/>
        <v>0.16886179869525741</v>
      </c>
      <c r="AF42" s="213">
        <f t="shared" si="64"/>
        <v>0.27995605106481269</v>
      </c>
      <c r="AG42" s="213">
        <f t="shared" si="64"/>
        <v>0.32467666935426065</v>
      </c>
      <c r="AH42" s="213">
        <f t="shared" si="64"/>
        <v>0.12921879944927772</v>
      </c>
      <c r="AI42" s="213">
        <f t="shared" si="64"/>
        <v>2.9107341460523184E-2</v>
      </c>
      <c r="AJ42" s="213">
        <f t="shared" si="64"/>
        <v>-0.28587028876379506</v>
      </c>
      <c r="AK42" s="213">
        <f t="shared" si="64"/>
        <v>-0.45281551006819842</v>
      </c>
      <c r="AL42" s="213">
        <f t="shared" si="64"/>
        <v>-0.52793900434169694</v>
      </c>
      <c r="AM42" s="213">
        <f t="shared" si="64"/>
        <v>-0.55366150889473265</v>
      </c>
      <c r="AN42" s="213">
        <f t="shared" si="64"/>
        <v>-0.57927771025294872</v>
      </c>
      <c r="AO42" s="213">
        <f t="shared" si="64"/>
        <v>-0.59076469002750531</v>
      </c>
      <c r="AP42" s="213">
        <f t="shared" si="64"/>
        <v>-0.60677206706906639</v>
      </c>
      <c r="AQ42" s="213">
        <f t="shared" si="64"/>
        <v>-0.59308374444006773</v>
      </c>
      <c r="AR42" s="213">
        <f t="shared" si="64"/>
        <v>-0.63164001009659065</v>
      </c>
      <c r="AS42" s="213">
        <f t="shared" si="64"/>
        <v>-0.67493027176198206</v>
      </c>
      <c r="AT42" s="213">
        <f t="shared" si="64"/>
        <v>-0.80960154693740694</v>
      </c>
      <c r="AU42" s="213">
        <f t="shared" si="64"/>
        <v>-0.81137288197417123</v>
      </c>
      <c r="AV42" s="213">
        <f t="shared" si="64"/>
        <v>-0.82508712038286958</v>
      </c>
      <c r="AW42" s="213">
        <f t="shared" si="64"/>
        <v>-0.82610652674773499</v>
      </c>
      <c r="AX42" s="213">
        <f t="shared" si="64"/>
        <v>-0.83643567147215969</v>
      </c>
      <c r="AY42" s="213">
        <f t="shared" si="60"/>
        <v>-0.83929525920548476</v>
      </c>
      <c r="AZ42" s="213">
        <f t="shared" si="60"/>
        <v>-0.83247462997857036</v>
      </c>
      <c r="BA42" s="213">
        <f t="shared" si="60"/>
        <v>-0.82588154461500729</v>
      </c>
      <c r="BB42" s="213">
        <f t="shared" si="60"/>
        <v>-0.83384157448518459</v>
      </c>
      <c r="BC42" s="213">
        <f t="shared" ref="BC42:BE42" si="65">BC13/$AA13-1</f>
        <v>-1</v>
      </c>
      <c r="BD42" s="213">
        <f t="shared" si="65"/>
        <v>-1</v>
      </c>
      <c r="BE42" s="213">
        <f t="shared" si="65"/>
        <v>-1</v>
      </c>
      <c r="BF42" s="1600"/>
      <c r="BG42" s="214"/>
      <c r="BH42" s="214"/>
      <c r="BI42" s="4"/>
      <c r="BJ42" s="214"/>
      <c r="BM42" s="724"/>
      <c r="BN42" s="1132"/>
      <c r="BO42" s="1102"/>
      <c r="BP42" s="1133"/>
      <c r="BQ42" s="1133"/>
      <c r="BR42" s="1133"/>
      <c r="BS42" s="1133"/>
      <c r="BT42" s="1133"/>
      <c r="BU42" s="1128"/>
      <c r="BV42" s="1128"/>
      <c r="BW42" s="1128"/>
      <c r="BX42" s="1128"/>
      <c r="BY42" s="1128"/>
      <c r="BZ42" s="1128"/>
      <c r="CA42" s="1128"/>
      <c r="CB42" s="4"/>
    </row>
    <row r="43" spans="19:80" ht="18.75" customHeight="1" thickBot="1">
      <c r="S43" s="1134"/>
      <c r="T43" s="1089" t="s">
        <v>447</v>
      </c>
      <c r="U43" s="1070">
        <v>17200</v>
      </c>
      <c r="W43" s="1345"/>
      <c r="X43" s="1341" t="s">
        <v>846</v>
      </c>
      <c r="Y43" s="1070">
        <v>17200</v>
      </c>
      <c r="Z43" s="1135"/>
      <c r="AA43" s="1138">
        <f t="shared" ref="AA43:AX43" si="66">AA14/$AA14-1</f>
        <v>0</v>
      </c>
      <c r="AB43" s="1138">
        <f t="shared" si="66"/>
        <v>0</v>
      </c>
      <c r="AC43" s="1138">
        <f t="shared" si="66"/>
        <v>0</v>
      </c>
      <c r="AD43" s="1138">
        <f t="shared" si="66"/>
        <v>0.33333333333333304</v>
      </c>
      <c r="AE43" s="1817">
        <f t="shared" si="66"/>
        <v>1.333333333333333</v>
      </c>
      <c r="AF43" s="1817">
        <f t="shared" si="66"/>
        <v>5.1666666666666634</v>
      </c>
      <c r="AG43" s="1817">
        <f t="shared" si="66"/>
        <v>4.9047836226749038</v>
      </c>
      <c r="AH43" s="1817">
        <f t="shared" si="66"/>
        <v>4.2456337622174773</v>
      </c>
      <c r="AI43" s="1817">
        <f t="shared" si="66"/>
        <v>4.7692582387944453</v>
      </c>
      <c r="AJ43" s="1817">
        <f t="shared" si="66"/>
        <v>8.6679111890702156</v>
      </c>
      <c r="AK43" s="1817">
        <f t="shared" si="66"/>
        <v>7.7633822968169142</v>
      </c>
      <c r="AL43" s="1817">
        <f t="shared" si="66"/>
        <v>8.0406081453481075</v>
      </c>
      <c r="AM43" s="1817">
        <f t="shared" si="66"/>
        <v>10.391735595586024</v>
      </c>
      <c r="AN43" s="1817">
        <f t="shared" si="66"/>
        <v>11.759832449954523</v>
      </c>
      <c r="AO43" s="1817">
        <f t="shared" si="66"/>
        <v>13.90464634982799</v>
      </c>
      <c r="AP43" s="1817">
        <f t="shared" si="66"/>
        <v>44.132146791215817</v>
      </c>
      <c r="AQ43" s="1817">
        <f t="shared" si="66"/>
        <v>41.972095173144382</v>
      </c>
      <c r="AR43" s="1817">
        <f t="shared" si="66"/>
        <v>47.660060322886125</v>
      </c>
      <c r="AS43" s="1817">
        <f t="shared" si="66"/>
        <v>44.416936239954346</v>
      </c>
      <c r="AT43" s="1817">
        <f t="shared" si="66"/>
        <v>40.525957247357923</v>
      </c>
      <c r="AU43" s="1817">
        <f t="shared" si="66"/>
        <v>46.217061377636405</v>
      </c>
      <c r="AV43" s="1817">
        <f t="shared" si="66"/>
        <v>54.209691409698678</v>
      </c>
      <c r="AW43" s="1817">
        <f t="shared" si="66"/>
        <v>45.361822274760257</v>
      </c>
      <c r="AX43" s="1817">
        <f t="shared" si="66"/>
        <v>48.593517722437277</v>
      </c>
      <c r="AY43" s="1817">
        <f t="shared" si="60"/>
        <v>33.433375358040117</v>
      </c>
      <c r="AZ43" s="1817">
        <f>AZ14/$AA14-1</f>
        <v>16.5109978881632</v>
      </c>
      <c r="BA43" s="1817">
        <f>BA14/$AA14-1</f>
        <v>18.455324354047665</v>
      </c>
      <c r="BB43" s="1817">
        <f t="shared" ref="BB43:BC43" si="67">BB14/$AA14-1</f>
        <v>12.792619232384441</v>
      </c>
      <c r="BC43" s="1138">
        <f t="shared" si="67"/>
        <v>-1</v>
      </c>
      <c r="BD43" s="1138">
        <f>BD14/$AA14-1</f>
        <v>-1</v>
      </c>
      <c r="BE43" s="1138">
        <f>BE14/$AA14-1</f>
        <v>-1</v>
      </c>
      <c r="BF43" s="1600"/>
      <c r="BG43" s="214"/>
      <c r="BH43" s="214"/>
      <c r="BI43" s="4"/>
      <c r="BJ43" s="214"/>
      <c r="BM43" s="724"/>
      <c r="BN43" s="1132"/>
      <c r="BO43" s="1102"/>
      <c r="BP43" s="1133"/>
      <c r="BQ43" s="1133"/>
      <c r="BR43" s="1133"/>
      <c r="BS43" s="1133"/>
      <c r="BT43" s="1133"/>
      <c r="BU43" s="1128"/>
      <c r="BV43" s="1128"/>
      <c r="BW43" s="1128"/>
      <c r="BX43" s="1128"/>
      <c r="BY43" s="1128"/>
      <c r="BZ43" s="1128"/>
      <c r="CA43" s="1128"/>
      <c r="CB43" s="4"/>
    </row>
    <row r="44" spans="19:80" ht="23.25" customHeight="1" thickTop="1">
      <c r="S44" s="1695" t="s">
        <v>69</v>
      </c>
      <c r="T44" s="1139"/>
      <c r="U44" s="1140"/>
      <c r="W44" s="1346" t="s">
        <v>459</v>
      </c>
      <c r="X44" s="1347"/>
      <c r="Y44" s="1140"/>
      <c r="Z44" s="1141"/>
      <c r="AA44" s="1142">
        <f t="shared" ref="AA44:AX44" si="68">AA15/$AA15-1</f>
        <v>0</v>
      </c>
      <c r="AB44" s="1142">
        <f t="shared" si="68"/>
        <v>1.0695407780948019E-2</v>
      </c>
      <c r="AC44" s="1142">
        <f t="shared" si="68"/>
        <v>2.0472064422190517E-2</v>
      </c>
      <c r="AD44" s="1142">
        <f t="shared" si="68"/>
        <v>1.4422914752557192E-2</v>
      </c>
      <c r="AE44" s="1142">
        <f t="shared" si="68"/>
        <v>6.4845525895057765E-2</v>
      </c>
      <c r="AF44" s="1142">
        <f t="shared" si="68"/>
        <v>8.1303848872922968E-2</v>
      </c>
      <c r="AG44" s="1142">
        <f t="shared" si="68"/>
        <v>9.1210085280446496E-2</v>
      </c>
      <c r="AH44" s="1142">
        <f t="shared" si="68"/>
        <v>8.5070754691669359E-2</v>
      </c>
      <c r="AI44" s="1142">
        <f t="shared" si="68"/>
        <v>4.6703117458308796E-2</v>
      </c>
      <c r="AJ44" s="1142">
        <f t="shared" si="68"/>
        <v>6.5194873172894852E-2</v>
      </c>
      <c r="AK44" s="1142">
        <f t="shared" si="68"/>
        <v>8.1216325991051219E-2</v>
      </c>
      <c r="AL44" s="1142">
        <f t="shared" si="68"/>
        <v>6.0922842935258181E-2</v>
      </c>
      <c r="AM44" s="1142">
        <f t="shared" si="68"/>
        <v>7.9378096023134281E-2</v>
      </c>
      <c r="AN44" s="1142">
        <f t="shared" si="68"/>
        <v>8.3950225081231844E-2</v>
      </c>
      <c r="AO44" s="1142">
        <f t="shared" si="68"/>
        <v>7.8068383229020544E-2</v>
      </c>
      <c r="AP44" s="1142">
        <f t="shared" si="68"/>
        <v>8.3629189653433578E-2</v>
      </c>
      <c r="AQ44" s="1142">
        <f t="shared" si="68"/>
        <v>6.6672347814929367E-2</v>
      </c>
      <c r="AR44" s="1142">
        <f t="shared" si="68"/>
        <v>9.4818033938672608E-2</v>
      </c>
      <c r="AS44" s="1142">
        <f t="shared" si="68"/>
        <v>3.8112945015166044E-2</v>
      </c>
      <c r="AT44" s="1142">
        <f t="shared" si="68"/>
        <v>-1.9135108895279473E-2</v>
      </c>
      <c r="AU44" s="1142">
        <f t="shared" si="68"/>
        <v>2.3253900458737542E-2</v>
      </c>
      <c r="AV44" s="1142">
        <f t="shared" si="68"/>
        <v>6.3218503556435213E-2</v>
      </c>
      <c r="AW44" s="1142">
        <f t="shared" si="68"/>
        <v>9.6720846271479699E-2</v>
      </c>
      <c r="AX44" s="1142">
        <f t="shared" si="68"/>
        <v>0.10570206007973115</v>
      </c>
      <c r="AY44" s="1142">
        <f t="shared" si="60"/>
        <v>6.8021218685089702E-2</v>
      </c>
      <c r="AZ44" s="1142">
        <f t="shared" si="60"/>
        <v>3.7742985324322298E-2</v>
      </c>
      <c r="BA44" s="1142">
        <f t="shared" si="60"/>
        <v>2.5383875111286702E-2</v>
      </c>
      <c r="BB44" s="1142">
        <f t="shared" si="60"/>
        <v>1.2756848481435101E-2</v>
      </c>
      <c r="BC44" s="1142">
        <f t="shared" ref="BC44:BE44" si="69">BC15/$AA15-1</f>
        <v>-1</v>
      </c>
      <c r="BD44" s="1142">
        <f t="shared" si="69"/>
        <v>-1</v>
      </c>
      <c r="BE44" s="1142">
        <f t="shared" si="69"/>
        <v>-1</v>
      </c>
      <c r="BF44" s="1600"/>
      <c r="BG44" s="214"/>
      <c r="BH44" s="214"/>
      <c r="BI44" s="214"/>
      <c r="BJ44" s="214"/>
      <c r="BM44" s="724"/>
      <c r="BN44" s="1132"/>
      <c r="BO44" s="1102"/>
      <c r="BP44" s="1133"/>
      <c r="BQ44" s="1133"/>
      <c r="BR44" s="1133"/>
      <c r="BS44" s="1133"/>
      <c r="BT44" s="1133"/>
      <c r="BU44" s="1128"/>
      <c r="BV44" s="1128"/>
      <c r="BW44" s="1128"/>
      <c r="BX44" s="1128"/>
      <c r="BY44" s="1128"/>
      <c r="BZ44" s="1128"/>
      <c r="CA44" s="1128"/>
      <c r="CB44" s="4"/>
    </row>
    <row r="45" spans="19:80" ht="15.75">
      <c r="S45" s="1104"/>
      <c r="T45" s="1066"/>
      <c r="U45" s="1105"/>
      <c r="W45" s="1104"/>
      <c r="Y45" s="1105"/>
      <c r="Z45" s="1102"/>
      <c r="AA45" s="1106"/>
      <c r="AB45" s="1106"/>
      <c r="AC45" s="1106"/>
      <c r="AD45" s="1106"/>
      <c r="AE45" s="1106"/>
      <c r="AF45" s="1106"/>
      <c r="AG45" s="1106"/>
      <c r="AH45" s="1106"/>
      <c r="AI45" s="1106"/>
      <c r="AJ45" s="1106"/>
      <c r="AK45" s="1106"/>
      <c r="AL45" s="1106"/>
      <c r="AM45" s="1106"/>
      <c r="AN45" s="1106"/>
      <c r="AO45" s="1106"/>
      <c r="AP45" s="1106"/>
      <c r="AQ45" s="4"/>
      <c r="AR45" s="4"/>
      <c r="AS45" s="4"/>
      <c r="AT45" s="4"/>
      <c r="AU45" s="4"/>
      <c r="AV45" s="4"/>
      <c r="AW45" s="4"/>
      <c r="AX45" s="4"/>
      <c r="AY45" s="4"/>
      <c r="AZ45" s="4"/>
      <c r="BA45" s="4"/>
      <c r="BB45" s="4"/>
      <c r="BC45" s="4"/>
      <c r="BD45" s="4"/>
      <c r="BE45" s="4"/>
      <c r="BF45" s="1587"/>
      <c r="BG45" s="4"/>
      <c r="BH45" s="4"/>
      <c r="BI45" s="4"/>
      <c r="BJ45" s="4"/>
    </row>
    <row r="46" spans="19:80" ht="21.75" customHeight="1">
      <c r="S46" s="1" t="s">
        <v>165</v>
      </c>
      <c r="T46" s="1066"/>
      <c r="W46" s="1" t="s">
        <v>1220</v>
      </c>
      <c r="Y46" s="1107"/>
      <c r="BG46" s="36"/>
      <c r="BI46" s="4"/>
    </row>
    <row r="47" spans="19:80">
      <c r="S47" s="1108" t="s">
        <v>65</v>
      </c>
      <c r="T47" s="1109"/>
      <c r="U47" s="1110" t="s">
        <v>1</v>
      </c>
      <c r="W47" s="1342" t="s">
        <v>460</v>
      </c>
      <c r="X47" s="1109"/>
      <c r="Y47" s="1110" t="s">
        <v>1</v>
      </c>
      <c r="Z47" s="1111"/>
      <c r="AA47" s="10">
        <v>1990</v>
      </c>
      <c r="AB47" s="10">
        <f t="shared" ref="AB47:BE47" si="70">AA47+1</f>
        <v>1991</v>
      </c>
      <c r="AC47" s="10">
        <f t="shared" si="70"/>
        <v>1992</v>
      </c>
      <c r="AD47" s="10">
        <f t="shared" si="70"/>
        <v>1993</v>
      </c>
      <c r="AE47" s="10">
        <f t="shared" si="70"/>
        <v>1994</v>
      </c>
      <c r="AF47" s="10">
        <f t="shared" si="70"/>
        <v>1995</v>
      </c>
      <c r="AG47" s="10">
        <f t="shared" si="70"/>
        <v>1996</v>
      </c>
      <c r="AH47" s="10">
        <f t="shared" si="70"/>
        <v>1997</v>
      </c>
      <c r="AI47" s="10">
        <f t="shared" si="70"/>
        <v>1998</v>
      </c>
      <c r="AJ47" s="1112">
        <f t="shared" si="70"/>
        <v>1999</v>
      </c>
      <c r="AK47" s="1112">
        <f t="shared" si="70"/>
        <v>2000</v>
      </c>
      <c r="AL47" s="1112">
        <f t="shared" si="70"/>
        <v>2001</v>
      </c>
      <c r="AM47" s="1112">
        <f t="shared" si="70"/>
        <v>2002</v>
      </c>
      <c r="AN47" s="10">
        <f t="shared" si="70"/>
        <v>2003</v>
      </c>
      <c r="AO47" s="10">
        <f t="shared" si="70"/>
        <v>2004</v>
      </c>
      <c r="AP47" s="10">
        <f t="shared" si="70"/>
        <v>2005</v>
      </c>
      <c r="AQ47" s="10">
        <f t="shared" si="70"/>
        <v>2006</v>
      </c>
      <c r="AR47" s="39">
        <f t="shared" si="70"/>
        <v>2007</v>
      </c>
      <c r="AS47" s="1113">
        <f t="shared" si="70"/>
        <v>2008</v>
      </c>
      <c r="AT47" s="10">
        <f t="shared" si="70"/>
        <v>2009</v>
      </c>
      <c r="AU47" s="1113">
        <f t="shared" si="70"/>
        <v>2010</v>
      </c>
      <c r="AV47" s="1112">
        <f t="shared" si="70"/>
        <v>2011</v>
      </c>
      <c r="AW47" s="10">
        <f t="shared" si="70"/>
        <v>2012</v>
      </c>
      <c r="AX47" s="10">
        <f t="shared" si="70"/>
        <v>2013</v>
      </c>
      <c r="AY47" s="39">
        <f t="shared" si="70"/>
        <v>2014</v>
      </c>
      <c r="AZ47" s="39">
        <f t="shared" si="70"/>
        <v>2015</v>
      </c>
      <c r="BA47" s="10">
        <f t="shared" si="70"/>
        <v>2016</v>
      </c>
      <c r="BB47" s="10">
        <f t="shared" si="70"/>
        <v>2017</v>
      </c>
      <c r="BC47" s="10">
        <f t="shared" si="70"/>
        <v>2018</v>
      </c>
      <c r="BD47" s="1112">
        <f t="shared" si="70"/>
        <v>2019</v>
      </c>
      <c r="BE47" s="10">
        <f t="shared" si="70"/>
        <v>2020</v>
      </c>
      <c r="BF47" s="1592"/>
      <c r="BI47" s="4"/>
    </row>
    <row r="48" spans="19:80" ht="18.75">
      <c r="S48" s="1116" t="s">
        <v>444</v>
      </c>
      <c r="T48" s="1069"/>
      <c r="U48" s="1067">
        <v>1</v>
      </c>
      <c r="W48" s="42" t="s">
        <v>836</v>
      </c>
      <c r="X48" s="1334"/>
      <c r="Y48" s="1067">
        <v>1</v>
      </c>
      <c r="Z48" s="1147"/>
      <c r="AA48" s="1147"/>
      <c r="AB48" s="1147"/>
      <c r="AC48" s="1147"/>
      <c r="AD48" s="1147"/>
      <c r="AE48" s="1147"/>
      <c r="AF48" s="1147"/>
      <c r="AG48" s="1147"/>
      <c r="AH48" s="1147"/>
      <c r="AI48" s="1147"/>
      <c r="AJ48" s="1147"/>
      <c r="AK48" s="1147"/>
      <c r="AL48" s="1147"/>
      <c r="AM48" s="1147"/>
      <c r="AN48" s="1147"/>
      <c r="AO48" s="1147"/>
      <c r="AP48" s="213">
        <f t="shared" ref="AP48:AP58" si="71">AP5/$AP5-1</f>
        <v>0</v>
      </c>
      <c r="AQ48" s="213">
        <f t="shared" ref="AQ48:AX48" si="72">AQ5/$AP5-1</f>
        <v>-1.7949852058689486E-2</v>
      </c>
      <c r="AR48" s="661">
        <f t="shared" si="72"/>
        <v>9.5636649775476812E-3</v>
      </c>
      <c r="AS48" s="213">
        <f t="shared" si="72"/>
        <v>-4.5283472283152881E-2</v>
      </c>
      <c r="AT48" s="213">
        <f t="shared" si="72"/>
        <v>-9.9005810603996047E-2</v>
      </c>
      <c r="AU48" s="213">
        <f t="shared" si="72"/>
        <v>-5.9271749054937595E-2</v>
      </c>
      <c r="AV48" s="213">
        <f t="shared" si="72"/>
        <v>-2.0613128871657671E-2</v>
      </c>
      <c r="AW48" s="213">
        <f t="shared" si="72"/>
        <v>1.1307215942717441E-2</v>
      </c>
      <c r="AX48" s="213">
        <f t="shared" si="72"/>
        <v>1.841555278381013E-2</v>
      </c>
      <c r="AY48" s="213">
        <f t="shared" ref="AY48:BB52" si="73">AY5/$AP5-1</f>
        <v>-2.0448939124923404E-2</v>
      </c>
      <c r="AZ48" s="213">
        <f>AZ5/$AP5-1</f>
        <v>-5.1648844129211557E-2</v>
      </c>
      <c r="BA48" s="213">
        <f>BA5/$AP5-1</f>
        <v>-6.5890381594320147E-2</v>
      </c>
      <c r="BB48" s="213">
        <f t="shared" ref="BB48:BC48" si="74">BB5/$AP5-1</f>
        <v>-7.9827748283234246E-2</v>
      </c>
      <c r="BC48" s="213">
        <f t="shared" si="74"/>
        <v>-1</v>
      </c>
      <c r="BD48" s="213">
        <f>BD5/$AP5-1</f>
        <v>-1</v>
      </c>
      <c r="BE48" s="213">
        <f>BE5/$AP5-1</f>
        <v>-1</v>
      </c>
      <c r="BF48" s="1600"/>
      <c r="BG48" s="2"/>
      <c r="BH48" s="2"/>
      <c r="BI48" s="4"/>
      <c r="BJ48" s="2"/>
    </row>
    <row r="49" spans="19:80" ht="18.75">
      <c r="S49" s="1118"/>
      <c r="T49" s="1075" t="s">
        <v>66</v>
      </c>
      <c r="U49" s="1067">
        <v>1</v>
      </c>
      <c r="W49" s="42"/>
      <c r="X49" s="1075" t="s">
        <v>837</v>
      </c>
      <c r="Y49" s="1067">
        <v>1</v>
      </c>
      <c r="Z49" s="1117"/>
      <c r="AA49" s="1147"/>
      <c r="AB49" s="1147"/>
      <c r="AC49" s="1147"/>
      <c r="AD49" s="1147"/>
      <c r="AE49" s="1147"/>
      <c r="AF49" s="1147"/>
      <c r="AG49" s="1147"/>
      <c r="AH49" s="1147"/>
      <c r="AI49" s="1147"/>
      <c r="AJ49" s="1147"/>
      <c r="AK49" s="1147"/>
      <c r="AL49" s="1147"/>
      <c r="AM49" s="1147"/>
      <c r="AN49" s="1147"/>
      <c r="AO49" s="1147"/>
      <c r="AP49" s="213">
        <f t="shared" si="71"/>
        <v>0</v>
      </c>
      <c r="AQ49" s="213">
        <f t="shared" ref="AQ49:AX52" si="75">AQ6/$AP6-1</f>
        <v>-1.8161606088720417E-2</v>
      </c>
      <c r="AR49" s="213">
        <f t="shared" si="75"/>
        <v>1.1635150590297627E-2</v>
      </c>
      <c r="AS49" s="213">
        <f t="shared" si="75"/>
        <v>-4.4563886138450415E-2</v>
      </c>
      <c r="AT49" s="213">
        <f t="shared" si="75"/>
        <v>-9.4450243328893402E-2</v>
      </c>
      <c r="AU49" s="213">
        <f t="shared" si="75"/>
        <v>-5.2886546596834338E-2</v>
      </c>
      <c r="AV49" s="213">
        <f t="shared" si="75"/>
        <v>-1.0442128141210594E-2</v>
      </c>
      <c r="AW49" s="213">
        <f t="shared" si="75"/>
        <v>2.2318952877625087E-2</v>
      </c>
      <c r="AX49" s="213">
        <f t="shared" si="75"/>
        <v>2.8884302969628184E-2</v>
      </c>
      <c r="AY49" s="213">
        <f t="shared" si="73"/>
        <v>-1.1660541980236361E-2</v>
      </c>
      <c r="AZ49" s="213">
        <f t="shared" si="73"/>
        <v>-4.4374929911021765E-2</v>
      </c>
      <c r="BA49" s="213">
        <f t="shared" si="73"/>
        <v>-5.9439724947499939E-2</v>
      </c>
      <c r="BB49" s="213">
        <f t="shared" si="73"/>
        <v>-7.4643338068452469E-2</v>
      </c>
      <c r="BC49" s="213">
        <f t="shared" ref="BC49:BE49" si="76">BC6/$AP6-1</f>
        <v>-1</v>
      </c>
      <c r="BD49" s="213">
        <f t="shared" si="76"/>
        <v>-1</v>
      </c>
      <c r="BE49" s="213">
        <f t="shared" si="76"/>
        <v>-1</v>
      </c>
      <c r="BF49" s="1600"/>
      <c r="BG49" s="2"/>
      <c r="BH49" s="2"/>
      <c r="BI49" s="4"/>
      <c r="BJ49" s="2"/>
    </row>
    <row r="50" spans="19:80" ht="18.75">
      <c r="S50" s="1121"/>
      <c r="T50" s="1078" t="s">
        <v>67</v>
      </c>
      <c r="U50" s="1067">
        <v>1</v>
      </c>
      <c r="W50" s="716"/>
      <c r="X50" s="1075" t="s">
        <v>849</v>
      </c>
      <c r="Y50" s="1067">
        <v>1</v>
      </c>
      <c r="Z50" s="1117"/>
      <c r="AA50" s="1147"/>
      <c r="AB50" s="1147"/>
      <c r="AC50" s="1147"/>
      <c r="AD50" s="1147"/>
      <c r="AE50" s="1147"/>
      <c r="AF50" s="1147"/>
      <c r="AG50" s="1147"/>
      <c r="AH50" s="1147"/>
      <c r="AI50" s="1147"/>
      <c r="AJ50" s="1147"/>
      <c r="AK50" s="1147"/>
      <c r="AL50" s="1147"/>
      <c r="AM50" s="1147"/>
      <c r="AN50" s="1147"/>
      <c r="AO50" s="1147"/>
      <c r="AP50" s="213">
        <f t="shared" si="71"/>
        <v>0</v>
      </c>
      <c r="AQ50" s="213">
        <f t="shared" si="75"/>
        <v>-1.5215656600133909E-2</v>
      </c>
      <c r="AR50" s="213">
        <f t="shared" si="75"/>
        <v>-1.7183625518001455E-2</v>
      </c>
      <c r="AS50" s="213">
        <f t="shared" si="75"/>
        <v>-5.4574861772157313E-2</v>
      </c>
      <c r="AT50" s="213">
        <f t="shared" si="75"/>
        <v>-0.15782788522001567</v>
      </c>
      <c r="AU50" s="213">
        <f t="shared" si="75"/>
        <v>-0.14171831009721569</v>
      </c>
      <c r="AV50" s="213">
        <f t="shared" si="75"/>
        <v>-0.15194240747889143</v>
      </c>
      <c r="AW50" s="213">
        <f t="shared" si="75"/>
        <v>-0.13087775741442254</v>
      </c>
      <c r="AX50" s="213">
        <f t="shared" si="75"/>
        <v>-0.11675830535063947</v>
      </c>
      <c r="AY50" s="213">
        <f t="shared" si="73"/>
        <v>-0.13392586118143091</v>
      </c>
      <c r="AZ50" s="213">
        <f t="shared" si="73"/>
        <v>-0.14557056650861544</v>
      </c>
      <c r="BA50" s="213">
        <f t="shared" si="73"/>
        <v>-0.14918209559782758</v>
      </c>
      <c r="BB50" s="213">
        <f t="shared" si="73"/>
        <v>-0.14676952437347568</v>
      </c>
      <c r="BC50" s="213">
        <f t="shared" ref="BC50:BE50" si="77">BC7/$AP7-1</f>
        <v>-1</v>
      </c>
      <c r="BD50" s="213">
        <f t="shared" si="77"/>
        <v>-1</v>
      </c>
      <c r="BE50" s="213">
        <f t="shared" si="77"/>
        <v>-1</v>
      </c>
      <c r="BF50" s="1600"/>
      <c r="BG50" s="2"/>
      <c r="BH50" s="2"/>
      <c r="BI50" s="4"/>
      <c r="BJ50" s="2"/>
    </row>
    <row r="51" spans="19:80" ht="18.75">
      <c r="S51" s="1124" t="s">
        <v>839</v>
      </c>
      <c r="T51" s="1069"/>
      <c r="U51" s="1067">
        <v>25</v>
      </c>
      <c r="W51" s="45" t="s">
        <v>840</v>
      </c>
      <c r="X51" s="1334"/>
      <c r="Y51" s="1067">
        <v>25</v>
      </c>
      <c r="Z51" s="1147"/>
      <c r="AA51" s="1147"/>
      <c r="AB51" s="1147"/>
      <c r="AC51" s="1147"/>
      <c r="AD51" s="1147"/>
      <c r="AE51" s="1147"/>
      <c r="AF51" s="1147"/>
      <c r="AG51" s="1147"/>
      <c r="AH51" s="1147"/>
      <c r="AI51" s="1147"/>
      <c r="AJ51" s="1147"/>
      <c r="AK51" s="1147"/>
      <c r="AL51" s="1147"/>
      <c r="AM51" s="1147"/>
      <c r="AN51" s="1147"/>
      <c r="AO51" s="1147"/>
      <c r="AP51" s="213">
        <f t="shared" si="71"/>
        <v>0</v>
      </c>
      <c r="AQ51" s="213">
        <f t="shared" si="75"/>
        <v>-1.7564394747424994E-2</v>
      </c>
      <c r="AR51" s="213">
        <f t="shared" si="75"/>
        <v>-1.0856346771975223E-2</v>
      </c>
      <c r="AS51" s="213">
        <f t="shared" si="75"/>
        <v>-2.0130107322157142E-2</v>
      </c>
      <c r="AT51" s="213">
        <f t="shared" si="75"/>
        <v>-4.71304078900322E-2</v>
      </c>
      <c r="AU51" s="213">
        <f t="shared" si="75"/>
        <v>-3.2766805090950868E-2</v>
      </c>
      <c r="AV51" s="213">
        <f t="shared" si="75"/>
        <v>-6.0691016242824247E-2</v>
      </c>
      <c r="AW51" s="213">
        <f t="shared" si="75"/>
        <v>-8.4752530156149142E-2</v>
      </c>
      <c r="AX51" s="213">
        <f t="shared" si="75"/>
        <v>-9.471032286418235E-2</v>
      </c>
      <c r="AY51" s="213">
        <f t="shared" si="73"/>
        <v>-0.11246210829673764</v>
      </c>
      <c r="AZ51" s="213">
        <f t="shared" si="73"/>
        <v>-0.13557073763311278</v>
      </c>
      <c r="BA51" s="213">
        <f t="shared" si="73"/>
        <v>-0.14472142724147719</v>
      </c>
      <c r="BB51" s="213">
        <f t="shared" si="73"/>
        <v>-0.15704930117988714</v>
      </c>
      <c r="BC51" s="213">
        <f t="shared" ref="BC51:BE51" si="78">BC8/$AP8-1</f>
        <v>-1</v>
      </c>
      <c r="BD51" s="213">
        <f t="shared" si="78"/>
        <v>-1</v>
      </c>
      <c r="BE51" s="213">
        <f t="shared" si="78"/>
        <v>-1</v>
      </c>
      <c r="BF51" s="1600"/>
      <c r="BG51" s="214"/>
      <c r="BH51" s="214"/>
      <c r="BI51" s="4"/>
      <c r="BJ51" s="214"/>
      <c r="BM51" s="1104"/>
      <c r="BN51" s="1104"/>
      <c r="BO51" s="1125"/>
      <c r="BP51" s="1104"/>
      <c r="BQ51" s="1104"/>
      <c r="BR51" s="1104"/>
      <c r="BS51" s="1104"/>
      <c r="BT51" s="1104"/>
      <c r="BU51" s="1104"/>
      <c r="BV51" s="1104"/>
      <c r="BW51" s="1104"/>
      <c r="BX51" s="1104"/>
      <c r="BY51" s="1104"/>
      <c r="BZ51" s="1104"/>
      <c r="CA51" s="1104"/>
      <c r="CB51" s="2"/>
    </row>
    <row r="52" spans="19:80" ht="18.75">
      <c r="S52" s="1124" t="s">
        <v>445</v>
      </c>
      <c r="T52" s="1069"/>
      <c r="U52" s="1067">
        <v>298</v>
      </c>
      <c r="W52" s="1343" t="s">
        <v>841</v>
      </c>
      <c r="X52" s="1334"/>
      <c r="Y52" s="1067">
        <v>298</v>
      </c>
      <c r="Z52" s="1147"/>
      <c r="AA52" s="1147"/>
      <c r="AB52" s="1147"/>
      <c r="AC52" s="1147"/>
      <c r="AD52" s="1147"/>
      <c r="AE52" s="1147"/>
      <c r="AF52" s="1147"/>
      <c r="AG52" s="1147"/>
      <c r="AH52" s="1147"/>
      <c r="AI52" s="1147"/>
      <c r="AJ52" s="1147"/>
      <c r="AK52" s="1147"/>
      <c r="AL52" s="1147"/>
      <c r="AM52" s="1147"/>
      <c r="AN52" s="1147"/>
      <c r="AO52" s="1147"/>
      <c r="AP52" s="213">
        <f t="shared" si="71"/>
        <v>0</v>
      </c>
      <c r="AQ52" s="661">
        <f t="shared" si="75"/>
        <v>-4.4106822695281211E-3</v>
      </c>
      <c r="AR52" s="213">
        <f t="shared" si="75"/>
        <v>-2.9157783973027485E-2</v>
      </c>
      <c r="AS52" s="213">
        <f t="shared" si="75"/>
        <v>-6.0921990947740201E-2</v>
      </c>
      <c r="AT52" s="213">
        <f t="shared" si="75"/>
        <v>-8.6988341507086453E-2</v>
      </c>
      <c r="AU52" s="213">
        <f t="shared" si="75"/>
        <v>-0.11048878884742341</v>
      </c>
      <c r="AV52" s="213">
        <f t="shared" si="75"/>
        <v>-0.12705736947406998</v>
      </c>
      <c r="AW52" s="213">
        <f t="shared" si="75"/>
        <v>-0.14040580873885911</v>
      </c>
      <c r="AX52" s="213">
        <f t="shared" si="75"/>
        <v>-0.13815688654732428</v>
      </c>
      <c r="AY52" s="213">
        <f t="shared" si="73"/>
        <v>-0.15359344464201463</v>
      </c>
      <c r="AZ52" s="213">
        <f t="shared" si="73"/>
        <v>-0.16943637984069215</v>
      </c>
      <c r="BA52" s="213">
        <f t="shared" si="73"/>
        <v>-0.19112716316756639</v>
      </c>
      <c r="BB52" s="213">
        <f t="shared" si="73"/>
        <v>-0.18316332575623617</v>
      </c>
      <c r="BC52" s="213">
        <f t="shared" ref="BC52:BE52" si="79">BC9/$AP9-1</f>
        <v>-1</v>
      </c>
      <c r="BD52" s="213">
        <f t="shared" si="79"/>
        <v>-1</v>
      </c>
      <c r="BE52" s="213">
        <f t="shared" si="79"/>
        <v>-1</v>
      </c>
      <c r="BF52" s="1600"/>
      <c r="BG52" s="214"/>
      <c r="BH52" s="214"/>
      <c r="BI52" s="4"/>
      <c r="BJ52" s="214"/>
      <c r="BM52" s="1126"/>
      <c r="BN52" s="1127"/>
      <c r="BO52" s="1102"/>
      <c r="BP52" s="1128"/>
      <c r="BQ52" s="1128"/>
      <c r="BR52" s="1128"/>
      <c r="BS52" s="1128"/>
      <c r="BT52" s="1128"/>
      <c r="BU52" s="1128"/>
      <c r="BV52" s="1128"/>
      <c r="BW52" s="1128"/>
      <c r="BX52" s="1128"/>
      <c r="BY52" s="1128"/>
      <c r="BZ52" s="1128"/>
      <c r="CA52" s="1128"/>
      <c r="CB52" s="4"/>
    </row>
    <row r="53" spans="19:80" ht="15.75">
      <c r="S53" s="1129" t="s">
        <v>68</v>
      </c>
      <c r="T53" s="1082"/>
      <c r="U53" s="1067"/>
      <c r="W53" s="1129" t="s">
        <v>455</v>
      </c>
      <c r="X53" s="1334"/>
      <c r="Y53" s="1067"/>
      <c r="Z53" s="1147"/>
      <c r="AA53" s="1147"/>
      <c r="AB53" s="1147"/>
      <c r="AC53" s="1147"/>
      <c r="AD53" s="1147"/>
      <c r="AE53" s="1147"/>
      <c r="AF53" s="1147"/>
      <c r="AG53" s="1147"/>
      <c r="AH53" s="1147"/>
      <c r="AI53" s="1147"/>
      <c r="AJ53" s="1147"/>
      <c r="AK53" s="1147"/>
      <c r="AL53" s="1147"/>
      <c r="AM53" s="1147"/>
      <c r="AN53" s="1147"/>
      <c r="AO53" s="1147"/>
      <c r="AP53" s="213">
        <f t="shared" si="71"/>
        <v>0</v>
      </c>
      <c r="AQ53" s="213">
        <f t="shared" ref="AQ53:AZ53" si="80">AQ10/$AP10-1</f>
        <v>8.3307197927817267E-2</v>
      </c>
      <c r="AR53" s="213">
        <f t="shared" si="80"/>
        <v>0.10805215250062994</v>
      </c>
      <c r="AS53" s="213">
        <f t="shared" si="80"/>
        <v>9.8922759986832753E-2</v>
      </c>
      <c r="AT53" s="213">
        <f t="shared" si="80"/>
        <v>3.0436510557576568E-2</v>
      </c>
      <c r="AU53" s="213">
        <f t="shared" si="80"/>
        <v>0.12877150458868059</v>
      </c>
      <c r="AV53" s="213">
        <f t="shared" si="80"/>
        <v>0.2139813928601928</v>
      </c>
      <c r="AW53" s="213">
        <f t="shared" si="80"/>
        <v>0.3083221957575899</v>
      </c>
      <c r="AX53" s="213">
        <f t="shared" si="80"/>
        <v>0.3999563436490241</v>
      </c>
      <c r="AY53" s="213">
        <f t="shared" si="80"/>
        <v>0.51558879261986923</v>
      </c>
      <c r="AZ53" s="213">
        <f t="shared" si="80"/>
        <v>0.6215181251004307</v>
      </c>
      <c r="BA53" s="213">
        <f t="shared" ref="BA53:BD58" si="81">BA10/$AP10-1</f>
        <v>0.74780034966833742</v>
      </c>
      <c r="BB53" s="213">
        <f t="shared" si="81"/>
        <v>0.82522556901090982</v>
      </c>
      <c r="BC53" s="213">
        <f t="shared" si="81"/>
        <v>-1</v>
      </c>
      <c r="BD53" s="213">
        <f t="shared" si="81"/>
        <v>-1</v>
      </c>
      <c r="BE53" s="213">
        <f t="shared" ref="BE53" si="82">BE10/$AP10-1</f>
        <v>-1</v>
      </c>
      <c r="BF53" s="1600"/>
      <c r="BG53" s="214"/>
      <c r="BH53" s="214"/>
      <c r="BI53" s="4"/>
      <c r="BJ53" s="214"/>
      <c r="BM53" s="1126"/>
      <c r="BN53" s="1127"/>
      <c r="BO53" s="1102"/>
      <c r="BP53" s="1128"/>
      <c r="BQ53" s="1128"/>
      <c r="BR53" s="1128"/>
      <c r="BS53" s="1128"/>
      <c r="BT53" s="1128"/>
      <c r="BU53" s="1128"/>
      <c r="BV53" s="1128"/>
      <c r="BW53" s="1128"/>
      <c r="BX53" s="1128"/>
      <c r="BY53" s="1128"/>
      <c r="BZ53" s="1128"/>
      <c r="CA53" s="1128"/>
      <c r="CB53" s="4"/>
    </row>
    <row r="54" spans="19:80" ht="28.5">
      <c r="S54" s="1130"/>
      <c r="T54" s="1085" t="s">
        <v>842</v>
      </c>
      <c r="U54" s="1086" t="s">
        <v>850</v>
      </c>
      <c r="W54" s="1344"/>
      <c r="X54" s="1339" t="s">
        <v>456</v>
      </c>
      <c r="Y54" s="1086" t="s">
        <v>461</v>
      </c>
      <c r="Z54" s="1147"/>
      <c r="AA54" s="1147"/>
      <c r="AB54" s="1147"/>
      <c r="AC54" s="1147"/>
      <c r="AD54" s="1147"/>
      <c r="AE54" s="1147"/>
      <c r="AF54" s="1147"/>
      <c r="AG54" s="1147"/>
      <c r="AH54" s="1147"/>
      <c r="AI54" s="1147"/>
      <c r="AJ54" s="1147"/>
      <c r="AK54" s="1147"/>
      <c r="AL54" s="1147"/>
      <c r="AM54" s="1147"/>
      <c r="AN54" s="1147"/>
      <c r="AO54" s="1147"/>
      <c r="AP54" s="213">
        <f t="shared" si="71"/>
        <v>0</v>
      </c>
      <c r="AQ54" s="213">
        <f t="shared" ref="AQ54:AZ54" si="83">AQ11/$AP11-1</f>
        <v>0.14440421729585307</v>
      </c>
      <c r="AR54" s="213">
        <f t="shared" si="83"/>
        <v>0.30734765623350224</v>
      </c>
      <c r="AS54" s="213">
        <f t="shared" si="83"/>
        <v>0.50919978742485839</v>
      </c>
      <c r="AT54" s="213">
        <f t="shared" si="83"/>
        <v>0.63756198571877065</v>
      </c>
      <c r="AU54" s="213">
        <f t="shared" si="83"/>
        <v>0.82382654739117411</v>
      </c>
      <c r="AV54" s="1776">
        <f t="shared" si="83"/>
        <v>1.0420506356578114</v>
      </c>
      <c r="AW54" s="1776">
        <f t="shared" si="83"/>
        <v>1.2967345822724377</v>
      </c>
      <c r="AX54" s="1776">
        <f t="shared" si="83"/>
        <v>1.5113111292549206</v>
      </c>
      <c r="AY54" s="1776">
        <f t="shared" si="83"/>
        <v>1.7991400177308696</v>
      </c>
      <c r="AZ54" s="1776">
        <f t="shared" si="83"/>
        <v>2.0710687972580044</v>
      </c>
      <c r="BA54" s="1776">
        <f t="shared" si="81"/>
        <v>2.3301407372562584</v>
      </c>
      <c r="BB54" s="1776">
        <f t="shared" si="81"/>
        <v>2.5110525970630668</v>
      </c>
      <c r="BC54" s="213">
        <f t="shared" si="81"/>
        <v>-1</v>
      </c>
      <c r="BD54" s="213">
        <f t="shared" si="81"/>
        <v>-1</v>
      </c>
      <c r="BE54" s="213">
        <f t="shared" ref="BE54" si="84">BE11/$AP11-1</f>
        <v>-1</v>
      </c>
      <c r="BF54" s="1600"/>
      <c r="BG54" s="214"/>
      <c r="BH54" s="214"/>
      <c r="BI54" s="4"/>
      <c r="BJ54" s="214"/>
      <c r="BM54" s="1126"/>
      <c r="BN54" s="1127"/>
      <c r="BO54" s="1128"/>
      <c r="BP54" s="1128"/>
      <c r="BQ54" s="1128"/>
      <c r="BR54" s="1128"/>
      <c r="BS54" s="1128"/>
      <c r="BT54" s="1128"/>
      <c r="BU54" s="1128"/>
      <c r="BV54" s="1128"/>
      <c r="BW54" s="1128"/>
      <c r="BX54" s="1128"/>
      <c r="BY54" s="1128"/>
      <c r="BZ54" s="1128"/>
      <c r="CA54" s="1128"/>
      <c r="CB54" s="4"/>
    </row>
    <row r="55" spans="19:80" ht="28.5">
      <c r="S55" s="1130"/>
      <c r="T55" s="1085" t="s">
        <v>843</v>
      </c>
      <c r="U55" s="1086" t="s">
        <v>844</v>
      </c>
      <c r="W55" s="1344"/>
      <c r="X55" s="1339" t="s">
        <v>457</v>
      </c>
      <c r="Y55" s="1086" t="s">
        <v>458</v>
      </c>
      <c r="Z55" s="1147"/>
      <c r="AA55" s="1147"/>
      <c r="AB55" s="1147"/>
      <c r="AC55" s="1147"/>
      <c r="AD55" s="1147"/>
      <c r="AE55" s="1147"/>
      <c r="AF55" s="1147"/>
      <c r="AG55" s="1147"/>
      <c r="AH55" s="1147"/>
      <c r="AI55" s="1147"/>
      <c r="AJ55" s="1147"/>
      <c r="AK55" s="1147"/>
      <c r="AL55" s="1147"/>
      <c r="AM55" s="1147"/>
      <c r="AN55" s="1147"/>
      <c r="AO55" s="1147"/>
      <c r="AP55" s="213">
        <f t="shared" si="71"/>
        <v>0</v>
      </c>
      <c r="AQ55" s="213">
        <f t="shared" ref="AQ55:AZ55" si="85">AQ12/$AP12-1</f>
        <v>4.3535750591793931E-2</v>
      </c>
      <c r="AR55" s="213">
        <f t="shared" si="85"/>
        <v>-8.1928941445475023E-2</v>
      </c>
      <c r="AS55" s="213">
        <f t="shared" si="85"/>
        <v>-0.33397071046054783</v>
      </c>
      <c r="AT55" s="213">
        <f t="shared" si="85"/>
        <v>-0.53070774507051344</v>
      </c>
      <c r="AU55" s="213">
        <f t="shared" si="85"/>
        <v>-0.50720510170699007</v>
      </c>
      <c r="AV55" s="213">
        <f t="shared" si="85"/>
        <v>-0.56450268515797997</v>
      </c>
      <c r="AW55" s="213">
        <f t="shared" si="85"/>
        <v>-0.60150896742643623</v>
      </c>
      <c r="AX55" s="213">
        <f t="shared" si="85"/>
        <v>-0.61963057555415579</v>
      </c>
      <c r="AY55" s="213">
        <f t="shared" si="85"/>
        <v>-0.61019503315666745</v>
      </c>
      <c r="AZ55" s="213">
        <f t="shared" si="85"/>
        <v>-0.61637831692469336</v>
      </c>
      <c r="BA55" s="213">
        <f t="shared" si="81"/>
        <v>-0.60858266235826586</v>
      </c>
      <c r="BB55" s="213">
        <f t="shared" si="81"/>
        <v>-0.59271676236711235</v>
      </c>
      <c r="BC55" s="213">
        <f t="shared" si="81"/>
        <v>-1</v>
      </c>
      <c r="BD55" s="213">
        <f t="shared" si="81"/>
        <v>-1</v>
      </c>
      <c r="BE55" s="213">
        <f t="shared" ref="BE55" si="86">BE12/$AP12-1</f>
        <v>-1</v>
      </c>
      <c r="BF55" s="1600"/>
      <c r="BG55" s="214"/>
      <c r="BH55" s="214"/>
      <c r="BI55" s="4"/>
      <c r="BJ55" s="214"/>
      <c r="BM55" s="1126"/>
      <c r="BN55" s="1127"/>
      <c r="BO55" s="1128"/>
      <c r="BP55" s="1128"/>
      <c r="BQ55" s="1128"/>
      <c r="BR55" s="1128"/>
      <c r="BS55" s="1128"/>
      <c r="BT55" s="1128"/>
      <c r="BU55" s="1128"/>
      <c r="BV55" s="1128"/>
      <c r="BW55" s="1128"/>
      <c r="BX55" s="1128"/>
      <c r="BY55" s="1128"/>
      <c r="BZ55" s="1128"/>
      <c r="CA55" s="1128"/>
      <c r="CB55" s="4"/>
    </row>
    <row r="56" spans="19:80" ht="18.75" customHeight="1">
      <c r="S56" s="1130"/>
      <c r="T56" s="1087" t="s">
        <v>446</v>
      </c>
      <c r="U56" s="1070">
        <v>22800</v>
      </c>
      <c r="W56" s="1344"/>
      <c r="X56" s="1339" t="s">
        <v>845</v>
      </c>
      <c r="Y56" s="1070">
        <v>22800</v>
      </c>
      <c r="Z56" s="1147"/>
      <c r="AA56" s="1147"/>
      <c r="AB56" s="1147"/>
      <c r="AC56" s="1147"/>
      <c r="AD56" s="1147"/>
      <c r="AE56" s="1147"/>
      <c r="AF56" s="1147"/>
      <c r="AG56" s="1147"/>
      <c r="AH56" s="1147"/>
      <c r="AI56" s="1147"/>
      <c r="AJ56" s="1147"/>
      <c r="AK56" s="1147"/>
      <c r="AL56" s="1147"/>
      <c r="AM56" s="1147"/>
      <c r="AN56" s="1147"/>
      <c r="AO56" s="1147"/>
      <c r="AP56" s="213">
        <f t="shared" si="71"/>
        <v>0</v>
      </c>
      <c r="AQ56" s="213">
        <f t="shared" ref="AQ56:AZ56" si="87">AQ13/$AP13-1</f>
        <v>3.4810148218546999E-2</v>
      </c>
      <c r="AR56" s="213">
        <f t="shared" si="87"/>
        <v>-6.3240530351367785E-2</v>
      </c>
      <c r="AS56" s="213">
        <f t="shared" si="87"/>
        <v>-0.1733300179997308</v>
      </c>
      <c r="AT56" s="213">
        <f t="shared" si="87"/>
        <v>-0.51580638831159886</v>
      </c>
      <c r="AU56" s="213">
        <f t="shared" si="87"/>
        <v>-0.52031098955790833</v>
      </c>
      <c r="AV56" s="213">
        <f t="shared" si="87"/>
        <v>-0.55518704301239941</v>
      </c>
      <c r="AW56" s="213">
        <f t="shared" si="87"/>
        <v>-0.55777944878903707</v>
      </c>
      <c r="AX56" s="213">
        <f t="shared" si="87"/>
        <v>-0.58404702507090533</v>
      </c>
      <c r="AY56" s="213">
        <f t="shared" si="87"/>
        <v>-0.59131911205620935</v>
      </c>
      <c r="AZ56" s="213">
        <f t="shared" si="87"/>
        <v>-0.57397388132431137</v>
      </c>
      <c r="BA56" s="213">
        <f t="shared" si="81"/>
        <v>-0.55720730700081056</v>
      </c>
      <c r="BB56" s="213">
        <f t="shared" si="81"/>
        <v>-0.57745009547935811</v>
      </c>
      <c r="BC56" s="213">
        <f t="shared" si="81"/>
        <v>-1</v>
      </c>
      <c r="BD56" s="213">
        <f t="shared" si="81"/>
        <v>-1</v>
      </c>
      <c r="BE56" s="213">
        <f t="shared" ref="BE56" si="88">BE13/$AP13-1</f>
        <v>-1</v>
      </c>
      <c r="BF56" s="1600"/>
      <c r="BG56" s="214"/>
      <c r="BH56" s="214"/>
      <c r="BI56" s="4"/>
      <c r="BJ56" s="214"/>
      <c r="BM56" s="724"/>
      <c r="BN56" s="1132"/>
      <c r="BO56" s="1102"/>
      <c r="BP56" s="1133"/>
      <c r="BQ56" s="1133"/>
      <c r="BR56" s="1133"/>
      <c r="BS56" s="1133"/>
      <c r="BT56" s="1133"/>
      <c r="BU56" s="1128"/>
      <c r="BV56" s="1128"/>
      <c r="BW56" s="1128"/>
      <c r="BX56" s="1128"/>
      <c r="BY56" s="1128"/>
      <c r="BZ56" s="1128"/>
      <c r="CA56" s="1128"/>
      <c r="CB56" s="4"/>
    </row>
    <row r="57" spans="19:80" ht="18.75" customHeight="1" thickBot="1">
      <c r="S57" s="1134"/>
      <c r="T57" s="1089" t="s">
        <v>447</v>
      </c>
      <c r="U57" s="1070">
        <v>17200</v>
      </c>
      <c r="W57" s="1345"/>
      <c r="X57" s="1341" t="s">
        <v>846</v>
      </c>
      <c r="Y57" s="1070">
        <v>17200</v>
      </c>
      <c r="Z57" s="1148"/>
      <c r="AA57" s="1148"/>
      <c r="AB57" s="1148"/>
      <c r="AC57" s="1148"/>
      <c r="AD57" s="1148"/>
      <c r="AE57" s="1148"/>
      <c r="AF57" s="1148"/>
      <c r="AG57" s="1148"/>
      <c r="AH57" s="1148"/>
      <c r="AI57" s="1148"/>
      <c r="AJ57" s="1148"/>
      <c r="AK57" s="1148"/>
      <c r="AL57" s="1148"/>
      <c r="AM57" s="1148"/>
      <c r="AN57" s="1148"/>
      <c r="AO57" s="1148"/>
      <c r="AP57" s="1138">
        <f t="shared" si="71"/>
        <v>0</v>
      </c>
      <c r="AQ57" s="1138">
        <f t="shared" ref="AQ57:AZ57" si="89">AQ14/$AP14-1</f>
        <v>-4.7860599852782792E-2</v>
      </c>
      <c r="AR57" s="1138">
        <f t="shared" si="89"/>
        <v>7.8168529141559695E-2</v>
      </c>
      <c r="AS57" s="1137">
        <f t="shared" si="89"/>
        <v>6.3101241351533055E-3</v>
      </c>
      <c r="AT57" s="1138">
        <f t="shared" si="89"/>
        <v>-7.9902902925055974E-2</v>
      </c>
      <c r="AU57" s="1138">
        <f t="shared" si="89"/>
        <v>4.6195776949533141E-2</v>
      </c>
      <c r="AV57" s="1138">
        <f t="shared" si="89"/>
        <v>0.22328972439760575</v>
      </c>
      <c r="AW57" s="1138">
        <f t="shared" si="89"/>
        <v>2.7246111053236488E-2</v>
      </c>
      <c r="AX57" s="1138">
        <f t="shared" si="89"/>
        <v>9.8851290009758452E-2</v>
      </c>
      <c r="AY57" s="1138">
        <f t="shared" si="89"/>
        <v>-0.23705434360720523</v>
      </c>
      <c r="AZ57" s="1138">
        <f t="shared" si="89"/>
        <v>-0.61200609469852629</v>
      </c>
      <c r="BA57" s="1138">
        <f t="shared" si="81"/>
        <v>-0.56892535061429195</v>
      </c>
      <c r="BB57" s="1138">
        <f t="shared" si="81"/>
        <v>-0.69439478923548714</v>
      </c>
      <c r="BC57" s="1138">
        <f t="shared" si="81"/>
        <v>-1</v>
      </c>
      <c r="BD57" s="1138">
        <f t="shared" si="81"/>
        <v>-1</v>
      </c>
      <c r="BE57" s="1138">
        <f t="shared" ref="BE57" si="90">BE14/$AP14-1</f>
        <v>-1</v>
      </c>
      <c r="BF57" s="1600"/>
      <c r="BG57" s="214"/>
      <c r="BH57" s="214"/>
      <c r="BI57" s="4"/>
      <c r="BJ57" s="214"/>
      <c r="BM57" s="724"/>
      <c r="BN57" s="1132"/>
      <c r="BO57" s="1102"/>
      <c r="BP57" s="1133"/>
      <c r="BQ57" s="1133"/>
      <c r="BR57" s="1133"/>
      <c r="BS57" s="1133"/>
      <c r="BT57" s="1133"/>
      <c r="BU57" s="1128"/>
      <c r="BV57" s="1128"/>
      <c r="BW57" s="1128"/>
      <c r="BX57" s="1128"/>
      <c r="BY57" s="1128"/>
      <c r="BZ57" s="1128"/>
      <c r="CA57" s="1128"/>
      <c r="CB57" s="4"/>
    </row>
    <row r="58" spans="19:80" ht="23.25" customHeight="1" thickTop="1">
      <c r="S58" s="1695" t="s">
        <v>69</v>
      </c>
      <c r="T58" s="1139"/>
      <c r="U58" s="1140"/>
      <c r="W58" s="1346" t="s">
        <v>459</v>
      </c>
      <c r="X58" s="1347"/>
      <c r="Y58" s="1140"/>
      <c r="Z58" s="1149"/>
      <c r="AA58" s="1149"/>
      <c r="AB58" s="1149"/>
      <c r="AC58" s="1149"/>
      <c r="AD58" s="1149"/>
      <c r="AE58" s="1149"/>
      <c r="AF58" s="1149"/>
      <c r="AG58" s="1149"/>
      <c r="AH58" s="1149"/>
      <c r="AI58" s="1149"/>
      <c r="AJ58" s="1149"/>
      <c r="AK58" s="1149"/>
      <c r="AL58" s="1149"/>
      <c r="AM58" s="1149"/>
      <c r="AN58" s="1149"/>
      <c r="AO58" s="1149"/>
      <c r="AP58" s="1142">
        <f t="shared" si="71"/>
        <v>0</v>
      </c>
      <c r="AQ58" s="1142">
        <f t="shared" ref="AQ58:AZ58" si="91">AQ15/$AP15-1</f>
        <v>-1.564819589616917E-2</v>
      </c>
      <c r="AR58" s="1142">
        <f t="shared" si="91"/>
        <v>1.032534412331354E-2</v>
      </c>
      <c r="AS58" s="1142">
        <f t="shared" si="91"/>
        <v>-4.2003523966371303E-2</v>
      </c>
      <c r="AT58" s="1142">
        <f t="shared" si="91"/>
        <v>-9.4833453666543499E-2</v>
      </c>
      <c r="AU58" s="1142">
        <f t="shared" si="91"/>
        <v>-5.5715820292737916E-2</v>
      </c>
      <c r="AV58" s="1142">
        <f t="shared" si="91"/>
        <v>-1.8835489383158821E-2</v>
      </c>
      <c r="AW58" s="1142">
        <f t="shared" si="91"/>
        <v>1.2081306726550389E-2</v>
      </c>
      <c r="AX58" s="1142">
        <f t="shared" si="91"/>
        <v>2.0369394472805835E-2</v>
      </c>
      <c r="AY58" s="1142">
        <f t="shared" si="91"/>
        <v>-1.4403424268531917E-2</v>
      </c>
      <c r="AZ58" s="1142">
        <f t="shared" si="91"/>
        <v>-4.2344931981563305E-2</v>
      </c>
      <c r="BA58" s="1142">
        <f t="shared" si="81"/>
        <v>-5.3750226644203702E-2</v>
      </c>
      <c r="BB58" s="1142">
        <f t="shared" si="81"/>
        <v>-6.5402761247751906E-2</v>
      </c>
      <c r="BC58" s="1142">
        <f t="shared" si="81"/>
        <v>-1</v>
      </c>
      <c r="BD58" s="1142">
        <f t="shared" si="81"/>
        <v>-1</v>
      </c>
      <c r="BE58" s="1142">
        <f t="shared" ref="BE58" si="92">BE15/$AP15-1</f>
        <v>-1</v>
      </c>
      <c r="BF58" s="1600"/>
      <c r="BG58" s="214"/>
      <c r="BH58" s="214"/>
      <c r="BI58" s="214"/>
      <c r="BJ58" s="214"/>
      <c r="BM58" s="724"/>
      <c r="BN58" s="1132"/>
      <c r="BO58" s="1102"/>
      <c r="BP58" s="1133"/>
      <c r="BQ58" s="1133"/>
      <c r="BR58" s="1133"/>
      <c r="BS58" s="1133"/>
      <c r="BT58" s="1133"/>
      <c r="BU58" s="1128"/>
      <c r="BV58" s="1128"/>
      <c r="BW58" s="1128"/>
      <c r="BX58" s="1128"/>
      <c r="BY58" s="1128"/>
      <c r="BZ58" s="1128"/>
      <c r="CA58" s="1128"/>
      <c r="CB58" s="4"/>
    </row>
    <row r="59" spans="19:80" ht="15.75">
      <c r="S59" s="1150"/>
      <c r="T59" s="1066"/>
      <c r="U59" s="1100"/>
      <c r="W59" s="1150"/>
      <c r="Y59" s="1100"/>
      <c r="Z59" s="1151"/>
      <c r="AA59" s="214"/>
      <c r="AB59" s="214"/>
      <c r="AC59" s="214"/>
      <c r="AD59" s="214"/>
      <c r="AE59" s="214"/>
      <c r="AF59" s="214"/>
      <c r="AG59" s="214"/>
      <c r="AH59" s="214"/>
      <c r="AI59" s="214"/>
      <c r="AJ59" s="214"/>
      <c r="AK59" s="214"/>
      <c r="BG59" s="214"/>
      <c r="BH59" s="214"/>
      <c r="BI59" s="214"/>
      <c r="BJ59" s="214"/>
      <c r="BM59" s="1126"/>
      <c r="BN59" s="1127"/>
      <c r="BO59" s="1102"/>
      <c r="BP59" s="1133"/>
      <c r="BQ59" s="1133"/>
      <c r="BR59" s="1133"/>
      <c r="BS59" s="1133"/>
      <c r="BT59" s="1133"/>
      <c r="BU59" s="1128"/>
      <c r="BV59" s="1128"/>
      <c r="BW59" s="1128"/>
      <c r="BX59" s="1128"/>
      <c r="BY59" s="1128"/>
      <c r="BZ59" s="1128"/>
      <c r="CA59" s="1128"/>
      <c r="CB59" s="4"/>
    </row>
    <row r="60" spans="19:80" ht="21.75" customHeight="1">
      <c r="S60" s="203" t="s">
        <v>449</v>
      </c>
      <c r="T60" s="1066"/>
      <c r="W60" s="1" t="s">
        <v>1221</v>
      </c>
      <c r="Y60" s="1107"/>
      <c r="BM60" s="4"/>
      <c r="BN60" s="4"/>
      <c r="BO60" s="4"/>
      <c r="BP60" s="4"/>
      <c r="BQ60" s="4"/>
      <c r="BR60" s="4"/>
      <c r="BS60" s="4"/>
      <c r="BT60" s="4"/>
      <c r="BU60" s="4"/>
      <c r="BV60" s="4"/>
      <c r="BW60" s="4"/>
      <c r="BX60" s="4"/>
      <c r="BY60" s="4"/>
      <c r="BZ60" s="4"/>
      <c r="CA60" s="4"/>
      <c r="CB60" s="4"/>
    </row>
    <row r="61" spans="19:80">
      <c r="S61" s="1108" t="s">
        <v>65</v>
      </c>
      <c r="T61" s="1109"/>
      <c r="U61" s="1110" t="s">
        <v>1</v>
      </c>
      <c r="W61" s="1342" t="s">
        <v>460</v>
      </c>
      <c r="X61" s="1109"/>
      <c r="Y61" s="1110" t="s">
        <v>1</v>
      </c>
      <c r="Z61" s="1111"/>
      <c r="AA61" s="10">
        <v>1990</v>
      </c>
      <c r="AB61" s="10">
        <f t="shared" ref="AB61:AZ61" si="93">AA61+1</f>
        <v>1991</v>
      </c>
      <c r="AC61" s="10">
        <f t="shared" si="93"/>
        <v>1992</v>
      </c>
      <c r="AD61" s="10">
        <f t="shared" si="93"/>
        <v>1993</v>
      </c>
      <c r="AE61" s="10">
        <f t="shared" si="93"/>
        <v>1994</v>
      </c>
      <c r="AF61" s="10">
        <f t="shared" si="93"/>
        <v>1995</v>
      </c>
      <c r="AG61" s="10">
        <f t="shared" si="93"/>
        <v>1996</v>
      </c>
      <c r="AH61" s="10">
        <f t="shared" si="93"/>
        <v>1997</v>
      </c>
      <c r="AI61" s="10">
        <f t="shared" si="93"/>
        <v>1998</v>
      </c>
      <c r="AJ61" s="1112">
        <f t="shared" si="93"/>
        <v>1999</v>
      </c>
      <c r="AK61" s="1112">
        <f t="shared" si="93"/>
        <v>2000</v>
      </c>
      <c r="AL61" s="1112">
        <f t="shared" si="93"/>
        <v>2001</v>
      </c>
      <c r="AM61" s="1112">
        <f t="shared" si="93"/>
        <v>2002</v>
      </c>
      <c r="AN61" s="10">
        <f t="shared" si="93"/>
        <v>2003</v>
      </c>
      <c r="AO61" s="10">
        <f t="shared" si="93"/>
        <v>2004</v>
      </c>
      <c r="AP61" s="10">
        <f t="shared" si="93"/>
        <v>2005</v>
      </c>
      <c r="AQ61" s="10">
        <f t="shared" si="93"/>
        <v>2006</v>
      </c>
      <c r="AR61" s="10">
        <f t="shared" si="93"/>
        <v>2007</v>
      </c>
      <c r="AS61" s="1113">
        <f t="shared" si="93"/>
        <v>2008</v>
      </c>
      <c r="AT61" s="10">
        <f t="shared" si="93"/>
        <v>2009</v>
      </c>
      <c r="AU61" s="1113">
        <f t="shared" si="93"/>
        <v>2010</v>
      </c>
      <c r="AV61" s="1112">
        <f t="shared" si="93"/>
        <v>2011</v>
      </c>
      <c r="AW61" s="10">
        <f t="shared" si="93"/>
        <v>2012</v>
      </c>
      <c r="AX61" s="10">
        <f t="shared" si="93"/>
        <v>2013</v>
      </c>
      <c r="AY61" s="10">
        <f t="shared" si="93"/>
        <v>2014</v>
      </c>
      <c r="AZ61" s="10">
        <f t="shared" si="93"/>
        <v>2015</v>
      </c>
      <c r="BA61" s="10">
        <f>AZ61+1</f>
        <v>2016</v>
      </c>
      <c r="BB61" s="10">
        <f>BA61+1</f>
        <v>2017</v>
      </c>
      <c r="BC61" s="10">
        <f>BB61+1</f>
        <v>2018</v>
      </c>
      <c r="BD61" s="10">
        <f>BC61+1</f>
        <v>2019</v>
      </c>
      <c r="BE61" s="10">
        <f>BD61+1</f>
        <v>2020</v>
      </c>
      <c r="BF61" s="1592"/>
      <c r="BM61" s="4"/>
      <c r="BN61" s="4"/>
      <c r="BO61" s="4"/>
      <c r="BP61" s="4"/>
      <c r="BQ61" s="4"/>
      <c r="BR61" s="4"/>
      <c r="BS61" s="4"/>
      <c r="BT61" s="4"/>
      <c r="BU61" s="4"/>
      <c r="BV61" s="4"/>
      <c r="BW61" s="4"/>
      <c r="BX61" s="4"/>
      <c r="BY61" s="4"/>
      <c r="BZ61" s="4"/>
      <c r="CA61" s="4"/>
      <c r="CB61" s="4"/>
    </row>
    <row r="62" spans="19:80" ht="18.75">
      <c r="S62" s="1116" t="s">
        <v>444</v>
      </c>
      <c r="T62" s="1069"/>
      <c r="U62" s="1067">
        <v>1</v>
      </c>
      <c r="W62" s="42" t="s">
        <v>836</v>
      </c>
      <c r="X62" s="1334"/>
      <c r="Y62" s="1067">
        <v>1</v>
      </c>
      <c r="Z62" s="1147"/>
      <c r="AA62" s="1147"/>
      <c r="AB62" s="1152"/>
      <c r="AC62" s="1152"/>
      <c r="AD62" s="1152"/>
      <c r="AE62" s="1152"/>
      <c r="AF62" s="1152"/>
      <c r="AG62" s="1152"/>
      <c r="AH62" s="1152"/>
      <c r="AI62" s="1152"/>
      <c r="AJ62" s="1152"/>
      <c r="AK62" s="1152"/>
      <c r="AL62" s="1152"/>
      <c r="AM62" s="1152"/>
      <c r="AN62" s="1152"/>
      <c r="AO62" s="1152"/>
      <c r="AP62" s="1152"/>
      <c r="AQ62" s="1152"/>
      <c r="AR62" s="1152"/>
      <c r="AS62" s="1152"/>
      <c r="AT62" s="1152"/>
      <c r="AU62" s="1152"/>
      <c r="AV62" s="1152"/>
      <c r="AW62" s="1152"/>
      <c r="AX62" s="213">
        <f>AX5/$AX5-1</f>
        <v>0</v>
      </c>
      <c r="AY62" s="213">
        <f>AY5/$AX5-1</f>
        <v>-3.8161722690210786E-2</v>
      </c>
      <c r="AZ62" s="213">
        <f>AZ5/$AX5-1</f>
        <v>-6.8797453771697215E-2</v>
      </c>
      <c r="BA62" s="213">
        <f>BA5/$AX5-1</f>
        <v>-8.2781467886740678E-2</v>
      </c>
      <c r="BB62" s="213">
        <f t="shared" ref="BB62:BE62" si="94">BB5/$AX5-1</f>
        <v>-9.6466811409644193E-2</v>
      </c>
      <c r="BC62" s="213">
        <f t="shared" si="94"/>
        <v>-1</v>
      </c>
      <c r="BD62" s="213">
        <f t="shared" si="94"/>
        <v>-1</v>
      </c>
      <c r="BE62" s="213">
        <f t="shared" si="94"/>
        <v>-1</v>
      </c>
      <c r="BF62" s="1600"/>
      <c r="BM62" s="4"/>
      <c r="BN62" s="4"/>
      <c r="BO62" s="4"/>
      <c r="BP62" s="1128"/>
      <c r="BQ62" s="1128"/>
      <c r="BR62" s="1128"/>
      <c r="BS62" s="1128"/>
      <c r="BT62" s="1128"/>
      <c r="BU62" s="1128"/>
      <c r="BV62" s="1128"/>
      <c r="BW62" s="1128"/>
      <c r="BX62" s="1128"/>
      <c r="BY62" s="1128"/>
      <c r="BZ62" s="1128"/>
      <c r="CA62" s="1128"/>
      <c r="CB62" s="4"/>
    </row>
    <row r="63" spans="19:80" ht="18.75">
      <c r="S63" s="1118"/>
      <c r="T63" s="1075" t="s">
        <v>66</v>
      </c>
      <c r="U63" s="1067">
        <v>1</v>
      </c>
      <c r="W63" s="42"/>
      <c r="X63" s="1075" t="s">
        <v>837</v>
      </c>
      <c r="Y63" s="1067">
        <v>1</v>
      </c>
      <c r="Z63" s="1147"/>
      <c r="AA63" s="1147"/>
      <c r="AB63" s="1152"/>
      <c r="AC63" s="1152"/>
      <c r="AD63" s="1152"/>
      <c r="AE63" s="1152"/>
      <c r="AF63" s="1152"/>
      <c r="AG63" s="1152"/>
      <c r="AH63" s="1152"/>
      <c r="AI63" s="1152"/>
      <c r="AJ63" s="1152"/>
      <c r="AK63" s="1152"/>
      <c r="AL63" s="1152"/>
      <c r="AM63" s="1152"/>
      <c r="AN63" s="1152"/>
      <c r="AO63" s="1152"/>
      <c r="AP63" s="1152"/>
      <c r="AQ63" s="1152"/>
      <c r="AR63" s="1152"/>
      <c r="AS63" s="1152"/>
      <c r="AT63" s="1152"/>
      <c r="AU63" s="1152"/>
      <c r="AV63" s="1152"/>
      <c r="AW63" s="1152"/>
      <c r="AX63" s="213">
        <f t="shared" ref="AX63:AZ72" si="95">AX6/$AX6-1</f>
        <v>0</v>
      </c>
      <c r="AY63" s="213">
        <f t="shared" si="95"/>
        <v>-3.9406612417782538E-2</v>
      </c>
      <c r="AZ63" s="213">
        <f t="shared" si="95"/>
        <v>-7.1202595538880975E-2</v>
      </c>
      <c r="BA63" s="213">
        <f t="shared" ref="BA63:BC72" si="96">BA6/$AX6-1</f>
        <v>-8.5844470230716841E-2</v>
      </c>
      <c r="BB63" s="213">
        <f t="shared" si="96"/>
        <v>-0.10062126590839504</v>
      </c>
      <c r="BC63" s="213">
        <f t="shared" si="96"/>
        <v>-1</v>
      </c>
      <c r="BD63" s="213">
        <f t="shared" ref="BD63:BE63" si="97">BD6/$AX6-1</f>
        <v>-1</v>
      </c>
      <c r="BE63" s="213">
        <f t="shared" si="97"/>
        <v>-1</v>
      </c>
      <c r="BF63" s="1600"/>
      <c r="BM63" s="4"/>
      <c r="BN63" s="4"/>
      <c r="BO63" s="4"/>
      <c r="BP63" s="1128"/>
      <c r="BQ63" s="1128"/>
      <c r="BR63" s="1128"/>
      <c r="BS63" s="1128"/>
      <c r="BT63" s="1128"/>
      <c r="BU63" s="1128"/>
      <c r="BV63" s="1128"/>
      <c r="BW63" s="1128"/>
      <c r="BX63" s="1128"/>
      <c r="BY63" s="1128"/>
      <c r="BZ63" s="1128"/>
      <c r="CA63" s="1128"/>
      <c r="CB63" s="4"/>
    </row>
    <row r="64" spans="19:80" ht="18.75">
      <c r="S64" s="1121"/>
      <c r="T64" s="1078" t="s">
        <v>67</v>
      </c>
      <c r="U64" s="1067">
        <v>1</v>
      </c>
      <c r="W64" s="716"/>
      <c r="X64" s="1075" t="s">
        <v>849</v>
      </c>
      <c r="Y64" s="1067">
        <v>1</v>
      </c>
      <c r="Z64" s="1147"/>
      <c r="AA64" s="1147"/>
      <c r="AB64" s="1152"/>
      <c r="AC64" s="1152"/>
      <c r="AD64" s="1152"/>
      <c r="AE64" s="1152"/>
      <c r="AF64" s="1152"/>
      <c r="AG64" s="1152"/>
      <c r="AH64" s="1152"/>
      <c r="AI64" s="1152"/>
      <c r="AJ64" s="1152"/>
      <c r="AK64" s="1152"/>
      <c r="AL64" s="1152"/>
      <c r="AM64" s="1152"/>
      <c r="AN64" s="1152"/>
      <c r="AO64" s="1152"/>
      <c r="AP64" s="1152"/>
      <c r="AQ64" s="1152"/>
      <c r="AR64" s="1152"/>
      <c r="AS64" s="1152"/>
      <c r="AT64" s="1152"/>
      <c r="AU64" s="1152"/>
      <c r="AV64" s="1152"/>
      <c r="AW64" s="1152"/>
      <c r="AX64" s="213">
        <f t="shared" si="95"/>
        <v>0</v>
      </c>
      <c r="AY64" s="213">
        <f t="shared" si="95"/>
        <v>-1.9436985294955744E-2</v>
      </c>
      <c r="AZ64" s="213">
        <f t="shared" si="95"/>
        <v>-3.2621038309807338E-2</v>
      </c>
      <c r="BA64" s="213">
        <f t="shared" si="96"/>
        <v>-3.6709986002257389E-2</v>
      </c>
      <c r="BB64" s="213">
        <f t="shared" si="96"/>
        <v>-3.3978489924833544E-2</v>
      </c>
      <c r="BC64" s="213">
        <f t="shared" si="96"/>
        <v>-1</v>
      </c>
      <c r="BD64" s="213">
        <f t="shared" ref="BD64:BE64" si="98">BD7/$AX7-1</f>
        <v>-1</v>
      </c>
      <c r="BE64" s="213">
        <f t="shared" si="98"/>
        <v>-1</v>
      </c>
      <c r="BF64" s="1600"/>
      <c r="BM64" s="4"/>
      <c r="BN64" s="4"/>
      <c r="BO64" s="4"/>
      <c r="BP64" s="1128"/>
      <c r="BQ64" s="1128"/>
      <c r="BR64" s="1128"/>
      <c r="BS64" s="1128"/>
      <c r="BT64" s="1128"/>
      <c r="BU64" s="1128"/>
      <c r="BV64" s="1128"/>
      <c r="BW64" s="1128"/>
      <c r="BX64" s="1128"/>
      <c r="BY64" s="1128"/>
      <c r="BZ64" s="1128"/>
      <c r="CA64" s="1128"/>
      <c r="CB64" s="4"/>
    </row>
    <row r="65" spans="19:80" ht="18.75">
      <c r="S65" s="1124" t="s">
        <v>839</v>
      </c>
      <c r="T65" s="1069"/>
      <c r="U65" s="1067">
        <v>25</v>
      </c>
      <c r="W65" s="45" t="s">
        <v>840</v>
      </c>
      <c r="X65" s="1334"/>
      <c r="Y65" s="1070">
        <v>25</v>
      </c>
      <c r="Z65" s="1147"/>
      <c r="AA65" s="1147"/>
      <c r="AB65" s="1152"/>
      <c r="AC65" s="1152"/>
      <c r="AD65" s="1152"/>
      <c r="AE65" s="1152"/>
      <c r="AF65" s="1152"/>
      <c r="AG65" s="1152"/>
      <c r="AH65" s="1152"/>
      <c r="AI65" s="1152"/>
      <c r="AJ65" s="1152"/>
      <c r="AK65" s="1152"/>
      <c r="AL65" s="1152"/>
      <c r="AM65" s="1152"/>
      <c r="AN65" s="1152"/>
      <c r="AO65" s="1152"/>
      <c r="AP65" s="1152"/>
      <c r="AQ65" s="1152"/>
      <c r="AR65" s="1152"/>
      <c r="AS65" s="1152"/>
      <c r="AT65" s="1152"/>
      <c r="AU65" s="1152"/>
      <c r="AV65" s="1152"/>
      <c r="AW65" s="1152"/>
      <c r="AX65" s="213">
        <f t="shared" si="95"/>
        <v>0</v>
      </c>
      <c r="AY65" s="213">
        <f t="shared" si="95"/>
        <v>-1.9608955984916299E-2</v>
      </c>
      <c r="AZ65" s="213">
        <f t="shared" si="95"/>
        <v>-4.5135182473532431E-2</v>
      </c>
      <c r="BA65" s="213">
        <f t="shared" si="96"/>
        <v>-5.5243206280139456E-2</v>
      </c>
      <c r="BB65" s="213">
        <f t="shared" si="96"/>
        <v>-6.8860807639975152E-2</v>
      </c>
      <c r="BC65" s="213">
        <f t="shared" si="96"/>
        <v>-1</v>
      </c>
      <c r="BD65" s="213">
        <f t="shared" ref="BD65:BE65" si="99">BD8/$AX8-1</f>
        <v>-1</v>
      </c>
      <c r="BE65" s="213">
        <f t="shared" si="99"/>
        <v>-1</v>
      </c>
      <c r="BF65" s="1600"/>
      <c r="BM65" s="4"/>
      <c r="BN65" s="4"/>
      <c r="BO65" s="4"/>
      <c r="BP65" s="1128"/>
      <c r="BQ65" s="1128"/>
      <c r="BR65" s="1128"/>
      <c r="BS65" s="1128"/>
      <c r="BT65" s="1128"/>
      <c r="BU65" s="1128"/>
      <c r="BV65" s="1128"/>
      <c r="BW65" s="1128"/>
      <c r="BX65" s="1128"/>
      <c r="BY65" s="1128"/>
      <c r="BZ65" s="1128"/>
      <c r="CA65" s="1128"/>
      <c r="CB65" s="4"/>
    </row>
    <row r="66" spans="19:80" ht="18.75">
      <c r="S66" s="1124" t="s">
        <v>445</v>
      </c>
      <c r="T66" s="1069"/>
      <c r="U66" s="1067">
        <v>298</v>
      </c>
      <c r="W66" s="1343" t="s">
        <v>841</v>
      </c>
      <c r="X66" s="1334"/>
      <c r="Y66" s="1070">
        <v>298</v>
      </c>
      <c r="Z66" s="1147"/>
      <c r="AA66" s="1147"/>
      <c r="AB66" s="1152"/>
      <c r="AC66" s="1152"/>
      <c r="AD66" s="1152"/>
      <c r="AE66" s="1152"/>
      <c r="AF66" s="1152"/>
      <c r="AG66" s="1152"/>
      <c r="AH66" s="1152"/>
      <c r="AI66" s="1152"/>
      <c r="AJ66" s="1152"/>
      <c r="AK66" s="1152"/>
      <c r="AL66" s="1152"/>
      <c r="AM66" s="1152"/>
      <c r="AN66" s="1152"/>
      <c r="AO66" s="1152"/>
      <c r="AP66" s="1152"/>
      <c r="AQ66" s="1152"/>
      <c r="AR66" s="1152"/>
      <c r="AS66" s="1152"/>
      <c r="AT66" s="1152"/>
      <c r="AU66" s="1152"/>
      <c r="AV66" s="1152"/>
      <c r="AW66" s="1152"/>
      <c r="AX66" s="213">
        <f t="shared" si="95"/>
        <v>0</v>
      </c>
      <c r="AY66" s="213">
        <f t="shared" si="95"/>
        <v>-1.7911099890151827E-2</v>
      </c>
      <c r="AZ66" s="213">
        <f t="shared" si="95"/>
        <v>-3.6293720753951764E-2</v>
      </c>
      <c r="BA66" s="213">
        <f t="shared" si="96"/>
        <v>-6.1461623111467412E-2</v>
      </c>
      <c r="BB66" s="213">
        <f t="shared" si="96"/>
        <v>-5.2221150817820194E-2</v>
      </c>
      <c r="BC66" s="213">
        <f t="shared" si="96"/>
        <v>-1</v>
      </c>
      <c r="BD66" s="213">
        <f t="shared" ref="BD66:BE66" si="100">BD9/$AX9-1</f>
        <v>-1</v>
      </c>
      <c r="BE66" s="213">
        <f t="shared" si="100"/>
        <v>-1</v>
      </c>
      <c r="BF66" s="1600"/>
      <c r="BM66" s="4"/>
      <c r="BN66" s="4"/>
      <c r="BO66" s="4"/>
      <c r="BP66" s="1128"/>
      <c r="BQ66" s="1128"/>
      <c r="BR66" s="1128"/>
      <c r="BS66" s="1128"/>
      <c r="BT66" s="1128"/>
      <c r="BU66" s="1128"/>
      <c r="BV66" s="1128"/>
      <c r="BW66" s="1128"/>
      <c r="BX66" s="1128"/>
      <c r="BY66" s="1128"/>
      <c r="BZ66" s="1128"/>
      <c r="CA66" s="1128"/>
      <c r="CB66" s="4"/>
    </row>
    <row r="67" spans="19:80" ht="15.75">
      <c r="S67" s="1129" t="s">
        <v>68</v>
      </c>
      <c r="T67" s="1082"/>
      <c r="U67" s="1067"/>
      <c r="W67" s="1129" t="s">
        <v>455</v>
      </c>
      <c r="X67" s="1334"/>
      <c r="Y67" s="1067"/>
      <c r="Z67" s="1147"/>
      <c r="AA67" s="1147"/>
      <c r="AB67" s="1152"/>
      <c r="AC67" s="1152"/>
      <c r="AD67" s="1152"/>
      <c r="AE67" s="1152"/>
      <c r="AF67" s="1152"/>
      <c r="AG67" s="1152"/>
      <c r="AH67" s="1152"/>
      <c r="AI67" s="1152"/>
      <c r="AJ67" s="1152"/>
      <c r="AK67" s="1152"/>
      <c r="AL67" s="1152"/>
      <c r="AM67" s="1152"/>
      <c r="AN67" s="1152"/>
      <c r="AO67" s="1152"/>
      <c r="AP67" s="1152"/>
      <c r="AQ67" s="1152"/>
      <c r="AR67" s="1152"/>
      <c r="AS67" s="1152"/>
      <c r="AT67" s="1152"/>
      <c r="AU67" s="1152"/>
      <c r="AV67" s="1152"/>
      <c r="AW67" s="1152"/>
      <c r="AX67" s="213">
        <f t="shared" si="95"/>
        <v>0</v>
      </c>
      <c r="AY67" s="213">
        <f t="shared" si="95"/>
        <v>8.2597182044581441E-2</v>
      </c>
      <c r="AZ67" s="213">
        <f t="shared" si="95"/>
        <v>0.15826335046555795</v>
      </c>
      <c r="BA67" s="213">
        <f t="shared" si="96"/>
        <v>0.24846775229622398</v>
      </c>
      <c r="BB67" s="213">
        <f t="shared" si="96"/>
        <v>0.30377320499395699</v>
      </c>
      <c r="BC67" s="213">
        <f t="shared" si="96"/>
        <v>-1</v>
      </c>
      <c r="BD67" s="213">
        <f t="shared" ref="BD67:BE67" si="101">BD10/$AX10-1</f>
        <v>-1</v>
      </c>
      <c r="BE67" s="213">
        <f t="shared" si="101"/>
        <v>-1</v>
      </c>
      <c r="BF67" s="1600"/>
      <c r="BM67" s="4"/>
      <c r="BN67" s="4"/>
      <c r="BO67" s="4"/>
      <c r="BP67" s="1128"/>
      <c r="BQ67" s="1128"/>
      <c r="BR67" s="1128"/>
      <c r="BS67" s="1128"/>
      <c r="BT67" s="1128"/>
      <c r="BU67" s="1128"/>
      <c r="BV67" s="1128"/>
      <c r="BW67" s="1128"/>
      <c r="BX67" s="1128"/>
      <c r="BY67" s="1128"/>
      <c r="BZ67" s="1128"/>
      <c r="CA67" s="1128"/>
      <c r="CB67" s="4"/>
    </row>
    <row r="68" spans="19:80" ht="28.5">
      <c r="S68" s="1130"/>
      <c r="T68" s="1085" t="s">
        <v>842</v>
      </c>
      <c r="U68" s="1086" t="s">
        <v>850</v>
      </c>
      <c r="W68" s="1344"/>
      <c r="X68" s="1339" t="s">
        <v>456</v>
      </c>
      <c r="Y68" s="1086" t="s">
        <v>461</v>
      </c>
      <c r="Z68" s="1147"/>
      <c r="AA68" s="1147"/>
      <c r="AB68" s="1152"/>
      <c r="AC68" s="1152"/>
      <c r="AD68" s="1152"/>
      <c r="AE68" s="1152"/>
      <c r="AF68" s="1152"/>
      <c r="AG68" s="1152"/>
      <c r="AH68" s="1152"/>
      <c r="AI68" s="1152"/>
      <c r="AJ68" s="1152"/>
      <c r="AK68" s="1152"/>
      <c r="AL68" s="1152"/>
      <c r="AM68" s="1152"/>
      <c r="AN68" s="1152"/>
      <c r="AO68" s="1152"/>
      <c r="AP68" s="1152"/>
      <c r="AQ68" s="1152"/>
      <c r="AR68" s="1152"/>
      <c r="AS68" s="1152"/>
      <c r="AT68" s="1152"/>
      <c r="AU68" s="1152"/>
      <c r="AV68" s="1152"/>
      <c r="AW68" s="1152"/>
      <c r="AX68" s="213">
        <f t="shared" si="95"/>
        <v>0</v>
      </c>
      <c r="AY68" s="213">
        <f t="shared" si="95"/>
        <v>0.11461299443265105</v>
      </c>
      <c r="AZ68" s="213">
        <f t="shared" si="95"/>
        <v>0.22289459138786905</v>
      </c>
      <c r="BA68" s="213">
        <f t="shared" si="96"/>
        <v>0.32605661579028467</v>
      </c>
      <c r="BB68" s="213">
        <f t="shared" si="96"/>
        <v>0.39809542360637673</v>
      </c>
      <c r="BC68" s="213">
        <f t="shared" si="96"/>
        <v>-1</v>
      </c>
      <c r="BD68" s="213">
        <f t="shared" ref="BD68:BE68" si="102">BD11/$AX11-1</f>
        <v>-1</v>
      </c>
      <c r="BE68" s="213">
        <f t="shared" si="102"/>
        <v>-1</v>
      </c>
      <c r="BF68" s="1600"/>
      <c r="BM68" s="4"/>
      <c r="BN68" s="4"/>
      <c r="BO68" s="4"/>
      <c r="BP68" s="1133"/>
      <c r="BQ68" s="1133"/>
      <c r="BR68" s="1133"/>
      <c r="BS68" s="1133"/>
      <c r="BT68" s="1133"/>
      <c r="BU68" s="1128"/>
      <c r="BV68" s="1128"/>
      <c r="BW68" s="1128"/>
      <c r="BX68" s="1128"/>
      <c r="BY68" s="1128"/>
      <c r="BZ68" s="1128"/>
      <c r="CA68" s="1128"/>
      <c r="CB68" s="4"/>
    </row>
    <row r="69" spans="19:80" ht="28.5">
      <c r="S69" s="1130"/>
      <c r="T69" s="1085" t="s">
        <v>843</v>
      </c>
      <c r="U69" s="1086" t="s">
        <v>844</v>
      </c>
      <c r="W69" s="1344"/>
      <c r="X69" s="1339" t="s">
        <v>457</v>
      </c>
      <c r="Y69" s="1086" t="s">
        <v>458</v>
      </c>
      <c r="Z69" s="1147"/>
      <c r="AA69" s="1147"/>
      <c r="AB69" s="1152"/>
      <c r="AC69" s="1152"/>
      <c r="AD69" s="1152"/>
      <c r="AE69" s="1152"/>
      <c r="AF69" s="1152"/>
      <c r="AG69" s="1152"/>
      <c r="AH69" s="1152"/>
      <c r="AI69" s="1152"/>
      <c r="AJ69" s="1152"/>
      <c r="AK69" s="1152"/>
      <c r="AL69" s="1152"/>
      <c r="AM69" s="1152"/>
      <c r="AN69" s="1152"/>
      <c r="AO69" s="1152"/>
      <c r="AP69" s="1152"/>
      <c r="AQ69" s="1152"/>
      <c r="AR69" s="1152"/>
      <c r="AS69" s="1152"/>
      <c r="AT69" s="1152"/>
      <c r="AU69" s="1152"/>
      <c r="AV69" s="1152"/>
      <c r="AW69" s="1152"/>
      <c r="AX69" s="213">
        <f t="shared" si="95"/>
        <v>0</v>
      </c>
      <c r="AY69" s="213">
        <f t="shared" si="95"/>
        <v>2.4806258839639828E-2</v>
      </c>
      <c r="AZ69" s="661">
        <f t="shared" si="95"/>
        <v>8.5502630349445496E-3</v>
      </c>
      <c r="BA69" s="213">
        <f t="shared" si="96"/>
        <v>2.9045218899982572E-2</v>
      </c>
      <c r="BB69" s="213">
        <f t="shared" si="96"/>
        <v>7.0757036337118828E-2</v>
      </c>
      <c r="BC69" s="213">
        <f t="shared" si="96"/>
        <v>-1</v>
      </c>
      <c r="BD69" s="213">
        <f t="shared" ref="BD69:BE69" si="103">BD12/$AX12-1</f>
        <v>-1</v>
      </c>
      <c r="BE69" s="213">
        <f t="shared" si="103"/>
        <v>-1</v>
      </c>
      <c r="BF69" s="1600"/>
      <c r="BM69" s="4"/>
      <c r="BN69" s="4"/>
      <c r="BO69" s="4"/>
      <c r="BP69" s="1133"/>
      <c r="BQ69" s="1133"/>
      <c r="BR69" s="1133"/>
      <c r="BS69" s="1133"/>
      <c r="BT69" s="1133"/>
      <c r="BU69" s="1128"/>
      <c r="BV69" s="1128"/>
      <c r="BW69" s="1128"/>
      <c r="BX69" s="1128"/>
      <c r="BY69" s="1128"/>
      <c r="BZ69" s="1128"/>
      <c r="CA69" s="1128"/>
      <c r="CB69" s="4"/>
    </row>
    <row r="70" spans="19:80" ht="18.75" customHeight="1">
      <c r="S70" s="1130"/>
      <c r="T70" s="1087" t="s">
        <v>446</v>
      </c>
      <c r="U70" s="1070">
        <v>22800</v>
      </c>
      <c r="W70" s="1344"/>
      <c r="X70" s="1339" t="s">
        <v>845</v>
      </c>
      <c r="Y70" s="1070">
        <v>22800</v>
      </c>
      <c r="Z70" s="1147"/>
      <c r="AA70" s="1147"/>
      <c r="AB70" s="1147"/>
      <c r="AC70" s="1147"/>
      <c r="AD70" s="1147"/>
      <c r="AE70" s="1147"/>
      <c r="AF70" s="1147"/>
      <c r="AG70" s="1147"/>
      <c r="AH70" s="1147"/>
      <c r="AI70" s="1147"/>
      <c r="AJ70" s="1147"/>
      <c r="AK70" s="1147"/>
      <c r="AL70" s="1147"/>
      <c r="AM70" s="1147"/>
      <c r="AN70" s="1147"/>
      <c r="AO70" s="1147"/>
      <c r="AP70" s="1147"/>
      <c r="AQ70" s="1147"/>
      <c r="AR70" s="1147"/>
      <c r="AS70" s="1147"/>
      <c r="AT70" s="1147"/>
      <c r="AU70" s="1147"/>
      <c r="AV70" s="1147"/>
      <c r="AW70" s="1147"/>
      <c r="AX70" s="213">
        <f t="shared" si="95"/>
        <v>0</v>
      </c>
      <c r="AY70" s="213">
        <f t="shared" si="95"/>
        <v>-1.7482954621357405E-2</v>
      </c>
      <c r="AZ70" s="213">
        <f t="shared" si="95"/>
        <v>2.4217025370021794E-2</v>
      </c>
      <c r="BA70" s="213">
        <f t="shared" si="96"/>
        <v>6.4525847121708946E-2</v>
      </c>
      <c r="BB70" s="213">
        <f t="shared" si="96"/>
        <v>1.5859796633674206E-2</v>
      </c>
      <c r="BC70" s="213">
        <f t="shared" si="96"/>
        <v>-1</v>
      </c>
      <c r="BD70" s="213">
        <f t="shared" ref="BD70:BE70" si="104">BD13/$AX13-1</f>
        <v>-1</v>
      </c>
      <c r="BE70" s="213">
        <f t="shared" si="104"/>
        <v>-1</v>
      </c>
      <c r="BF70" s="1600"/>
      <c r="BG70" s="214"/>
      <c r="BH70" s="214"/>
      <c r="BI70" s="4"/>
      <c r="BJ70" s="214"/>
      <c r="BM70" s="724"/>
      <c r="BN70" s="1132"/>
      <c r="BO70" s="1102"/>
      <c r="BP70" s="1133"/>
      <c r="BQ70" s="1133"/>
      <c r="BR70" s="1133"/>
      <c r="BS70" s="1133"/>
      <c r="BT70" s="1133"/>
      <c r="BU70" s="1128"/>
      <c r="BV70" s="1128"/>
      <c r="BW70" s="1128"/>
      <c r="BX70" s="1128"/>
      <c r="BY70" s="1128"/>
      <c r="BZ70" s="1128"/>
      <c r="CA70" s="1128"/>
      <c r="CB70" s="4"/>
    </row>
    <row r="71" spans="19:80" ht="18.75" customHeight="1" thickBot="1">
      <c r="S71" s="1134"/>
      <c r="T71" s="1089" t="s">
        <v>447</v>
      </c>
      <c r="U71" s="1070">
        <v>17200</v>
      </c>
      <c r="W71" s="1345"/>
      <c r="X71" s="1341" t="s">
        <v>846</v>
      </c>
      <c r="Y71" s="1070">
        <v>17200</v>
      </c>
      <c r="Z71" s="1148"/>
      <c r="AA71" s="1148"/>
      <c r="AB71" s="1153"/>
      <c r="AC71" s="1153"/>
      <c r="AD71" s="1153"/>
      <c r="AE71" s="1153"/>
      <c r="AF71" s="1153"/>
      <c r="AG71" s="1153"/>
      <c r="AH71" s="1153"/>
      <c r="AI71" s="1153"/>
      <c r="AJ71" s="1153"/>
      <c r="AK71" s="1153"/>
      <c r="AL71" s="1153"/>
      <c r="AM71" s="1153"/>
      <c r="AN71" s="1153"/>
      <c r="AO71" s="1153"/>
      <c r="AP71" s="1153"/>
      <c r="AQ71" s="1153"/>
      <c r="AR71" s="1153"/>
      <c r="AS71" s="1153"/>
      <c r="AT71" s="1153"/>
      <c r="AU71" s="1153"/>
      <c r="AV71" s="1153"/>
      <c r="AW71" s="1153"/>
      <c r="AX71" s="1138">
        <f t="shared" si="95"/>
        <v>0</v>
      </c>
      <c r="AY71" s="1138">
        <f t="shared" si="95"/>
        <v>-0.30568798223277382</v>
      </c>
      <c r="AZ71" s="1138">
        <f t="shared" si="95"/>
        <v>-0.64690954196538453</v>
      </c>
      <c r="BA71" s="1138">
        <f t="shared" si="96"/>
        <v>-0.60770428782780983</v>
      </c>
      <c r="BB71" s="1138">
        <f t="shared" si="96"/>
        <v>-0.72188665241335892</v>
      </c>
      <c r="BC71" s="1138">
        <f t="shared" si="96"/>
        <v>-1</v>
      </c>
      <c r="BD71" s="1138">
        <f t="shared" ref="BD71:BE71" si="105">BD14/$AX14-1</f>
        <v>-1</v>
      </c>
      <c r="BE71" s="1138">
        <f t="shared" si="105"/>
        <v>-1</v>
      </c>
      <c r="BF71" s="1600"/>
      <c r="BG71" s="214"/>
      <c r="BH71" s="214"/>
      <c r="BI71" s="4"/>
      <c r="BJ71" s="214"/>
      <c r="BM71" s="724"/>
      <c r="BN71" s="1132"/>
      <c r="BO71" s="1102"/>
      <c r="BP71" s="1133"/>
      <c r="BQ71" s="1133"/>
      <c r="BR71" s="1133"/>
      <c r="BS71" s="1133"/>
      <c r="BT71" s="1133"/>
      <c r="BU71" s="1128"/>
      <c r="BV71" s="1128"/>
      <c r="BW71" s="1128"/>
      <c r="BX71" s="1128"/>
      <c r="BY71" s="1128"/>
      <c r="BZ71" s="1128"/>
      <c r="CA71" s="1128"/>
      <c r="CB71" s="4"/>
    </row>
    <row r="72" spans="19:80" ht="21.75" customHeight="1" thickTop="1">
      <c r="S72" s="1695" t="s">
        <v>69</v>
      </c>
      <c r="T72" s="1139"/>
      <c r="U72" s="1140"/>
      <c r="W72" s="1346" t="s">
        <v>459</v>
      </c>
      <c r="X72" s="1347"/>
      <c r="Y72" s="1140"/>
      <c r="Z72" s="1149"/>
      <c r="AA72" s="1149"/>
      <c r="AB72" s="1154"/>
      <c r="AC72" s="1154"/>
      <c r="AD72" s="1154"/>
      <c r="AE72" s="1154"/>
      <c r="AF72" s="1154"/>
      <c r="AG72" s="1154"/>
      <c r="AH72" s="1154"/>
      <c r="AI72" s="1154"/>
      <c r="AJ72" s="1154"/>
      <c r="AK72" s="1154"/>
      <c r="AL72" s="1154"/>
      <c r="AM72" s="1154"/>
      <c r="AN72" s="1154"/>
      <c r="AO72" s="1154"/>
      <c r="AP72" s="1154"/>
      <c r="AQ72" s="1154"/>
      <c r="AR72" s="1154"/>
      <c r="AS72" s="1154"/>
      <c r="AT72" s="1154"/>
      <c r="AU72" s="1154"/>
      <c r="AV72" s="1154"/>
      <c r="AW72" s="1154"/>
      <c r="AX72" s="1142">
        <f t="shared" si="95"/>
        <v>0</v>
      </c>
      <c r="AY72" s="1142">
        <f t="shared" si="95"/>
        <v>-3.407865713113023E-2</v>
      </c>
      <c r="AZ72" s="1142">
        <f t="shared" si="95"/>
        <v>-6.1462375090906907E-2</v>
      </c>
      <c r="BA72" s="1142">
        <f t="shared" si="96"/>
        <v>-7.2639988536019273E-2</v>
      </c>
      <c r="BB72" s="1142">
        <f t="shared" si="96"/>
        <v>-8.4059906329191358E-2</v>
      </c>
      <c r="BC72" s="1142">
        <f t="shared" si="96"/>
        <v>-1</v>
      </c>
      <c r="BD72" s="1142">
        <f t="shared" ref="BD72:BE72" si="106">BD15/$AX15-1</f>
        <v>-1</v>
      </c>
      <c r="BE72" s="1142">
        <f t="shared" si="106"/>
        <v>-1</v>
      </c>
      <c r="BF72" s="1600"/>
      <c r="BM72" s="4"/>
      <c r="BN72" s="4"/>
      <c r="BO72" s="4"/>
      <c r="BP72" s="1128"/>
      <c r="BQ72" s="1128"/>
      <c r="BR72" s="1128"/>
      <c r="BS72" s="1128"/>
      <c r="BT72" s="1128"/>
      <c r="BU72" s="1128"/>
      <c r="BV72" s="1128"/>
      <c r="BW72" s="1128"/>
      <c r="BX72" s="1128"/>
      <c r="BY72" s="1128"/>
      <c r="BZ72" s="1128"/>
      <c r="CA72" s="1128"/>
      <c r="CB72" s="4"/>
    </row>
    <row r="73" spans="19:80" ht="15.75">
      <c r="S73" s="1150"/>
      <c r="T73" s="1066"/>
      <c r="U73" s="1100"/>
      <c r="W73" s="1150"/>
      <c r="Y73" s="1100"/>
      <c r="Z73" s="1151"/>
      <c r="AA73" s="214"/>
      <c r="AB73" s="214"/>
      <c r="AC73" s="214"/>
      <c r="AD73" s="214"/>
      <c r="AE73" s="214"/>
      <c r="AF73" s="214"/>
      <c r="AG73" s="214"/>
      <c r="AH73" s="214"/>
      <c r="AI73" s="214"/>
      <c r="AJ73" s="214"/>
      <c r="AK73" s="214"/>
      <c r="BG73" s="214"/>
      <c r="BH73" s="214"/>
      <c r="BI73" s="214"/>
      <c r="BJ73" s="214"/>
      <c r="BM73" s="1126"/>
      <c r="BN73" s="1127"/>
      <c r="BO73" s="1102"/>
      <c r="BP73" s="1133"/>
      <c r="BQ73" s="1133"/>
      <c r="BR73" s="1133"/>
      <c r="BS73" s="1133"/>
      <c r="BT73" s="1133"/>
      <c r="BU73" s="1128"/>
      <c r="BV73" s="1128"/>
      <c r="BW73" s="1128"/>
      <c r="BX73" s="1128"/>
      <c r="BY73" s="1128"/>
      <c r="BZ73" s="1128"/>
      <c r="CA73" s="1128"/>
      <c r="CB73" s="4"/>
    </row>
    <row r="74" spans="19:80" ht="21.75" customHeight="1">
      <c r="S74" s="203" t="s">
        <v>99</v>
      </c>
      <c r="T74" s="1066"/>
      <c r="W74" s="84" t="s">
        <v>770</v>
      </c>
      <c r="Y74" s="1107"/>
      <c r="BM74" s="4"/>
      <c r="BN74" s="4"/>
      <c r="BO74" s="4"/>
      <c r="BP74" s="4"/>
      <c r="BQ74" s="4"/>
      <c r="BR74" s="4"/>
      <c r="BS74" s="4"/>
      <c r="BT74" s="4"/>
      <c r="BU74" s="4"/>
      <c r="BV74" s="4"/>
      <c r="BW74" s="4"/>
      <c r="BX74" s="4"/>
      <c r="BY74" s="4"/>
      <c r="BZ74" s="4"/>
      <c r="CA74" s="4"/>
      <c r="CB74" s="4"/>
    </row>
    <row r="75" spans="19:80">
      <c r="S75" s="1108" t="s">
        <v>65</v>
      </c>
      <c r="T75" s="1109"/>
      <c r="U75" s="1110" t="s">
        <v>1</v>
      </c>
      <c r="W75" s="1342" t="s">
        <v>460</v>
      </c>
      <c r="X75" s="1109"/>
      <c r="Y75" s="1110" t="s">
        <v>1</v>
      </c>
      <c r="Z75" s="1111"/>
      <c r="AA75" s="10">
        <v>1990</v>
      </c>
      <c r="AB75" s="10">
        <f t="shared" ref="AB75:AP75" si="107">AA75+1</f>
        <v>1991</v>
      </c>
      <c r="AC75" s="10">
        <f t="shared" si="107"/>
        <v>1992</v>
      </c>
      <c r="AD75" s="10">
        <f t="shared" si="107"/>
        <v>1993</v>
      </c>
      <c r="AE75" s="10">
        <f t="shared" si="107"/>
        <v>1994</v>
      </c>
      <c r="AF75" s="10">
        <f t="shared" si="107"/>
        <v>1995</v>
      </c>
      <c r="AG75" s="10">
        <f t="shared" si="107"/>
        <v>1996</v>
      </c>
      <c r="AH75" s="10">
        <f t="shared" si="107"/>
        <v>1997</v>
      </c>
      <c r="AI75" s="10">
        <f t="shared" si="107"/>
        <v>1998</v>
      </c>
      <c r="AJ75" s="1112">
        <f t="shared" si="107"/>
        <v>1999</v>
      </c>
      <c r="AK75" s="1112">
        <f t="shared" si="107"/>
        <v>2000</v>
      </c>
      <c r="AL75" s="1112">
        <f t="shared" si="107"/>
        <v>2001</v>
      </c>
      <c r="AM75" s="1112">
        <f t="shared" si="107"/>
        <v>2002</v>
      </c>
      <c r="AN75" s="10">
        <f t="shared" si="107"/>
        <v>2003</v>
      </c>
      <c r="AO75" s="10">
        <f t="shared" si="107"/>
        <v>2004</v>
      </c>
      <c r="AP75" s="10">
        <f t="shared" si="107"/>
        <v>2005</v>
      </c>
      <c r="AQ75" s="10">
        <f t="shared" ref="AQ75:AZ75" si="108">AP75+1</f>
        <v>2006</v>
      </c>
      <c r="AR75" s="10">
        <f t="shared" si="108"/>
        <v>2007</v>
      </c>
      <c r="AS75" s="1113">
        <f t="shared" si="108"/>
        <v>2008</v>
      </c>
      <c r="AT75" s="10">
        <f t="shared" si="108"/>
        <v>2009</v>
      </c>
      <c r="AU75" s="1113">
        <f t="shared" si="108"/>
        <v>2010</v>
      </c>
      <c r="AV75" s="1112">
        <f t="shared" si="108"/>
        <v>2011</v>
      </c>
      <c r="AW75" s="10">
        <f t="shared" si="108"/>
        <v>2012</v>
      </c>
      <c r="AX75" s="10">
        <f t="shared" si="108"/>
        <v>2013</v>
      </c>
      <c r="AY75" s="10">
        <f t="shared" si="108"/>
        <v>2014</v>
      </c>
      <c r="AZ75" s="10">
        <f t="shared" si="108"/>
        <v>2015</v>
      </c>
      <c r="BA75" s="10">
        <f>AZ75+1</f>
        <v>2016</v>
      </c>
      <c r="BB75" s="10">
        <f>BA75+1</f>
        <v>2017</v>
      </c>
      <c r="BC75" s="10">
        <f>BB75+1</f>
        <v>2018</v>
      </c>
      <c r="BD75" s="10">
        <f>BC75+1</f>
        <v>2019</v>
      </c>
      <c r="BE75" s="10">
        <f>BD75+1</f>
        <v>2020</v>
      </c>
      <c r="BF75" s="1592"/>
      <c r="BM75" s="4"/>
      <c r="BN75" s="4"/>
      <c r="BO75" s="4"/>
      <c r="BP75" s="4"/>
      <c r="BQ75" s="4"/>
      <c r="BR75" s="4"/>
      <c r="BS75" s="4"/>
      <c r="BT75" s="4"/>
      <c r="BU75" s="4"/>
      <c r="BV75" s="4"/>
      <c r="BW75" s="4"/>
      <c r="BX75" s="4"/>
      <c r="BY75" s="4"/>
      <c r="BZ75" s="4"/>
      <c r="CA75" s="4"/>
      <c r="CB75" s="4"/>
    </row>
    <row r="76" spans="19:80" ht="18.75">
      <c r="S76" s="1116" t="s">
        <v>444</v>
      </c>
      <c r="T76" s="1069"/>
      <c r="U76" s="1067">
        <v>1</v>
      </c>
      <c r="W76" s="42" t="s">
        <v>836</v>
      </c>
      <c r="X76" s="1334"/>
      <c r="Y76" s="1067">
        <v>1</v>
      </c>
      <c r="Z76" s="1147"/>
      <c r="AA76" s="1147"/>
      <c r="AB76" s="1741">
        <f t="shared" ref="AB76:AZ76" si="109">AB5/AA5-1</f>
        <v>9.7403205213340005E-3</v>
      </c>
      <c r="AC76" s="1741">
        <f t="shared" si="109"/>
        <v>8.055827213204525E-3</v>
      </c>
      <c r="AD76" s="1741">
        <f t="shared" si="109"/>
        <v>-6.1296664215894081E-3</v>
      </c>
      <c r="AE76" s="1155">
        <f t="shared" si="109"/>
        <v>4.6607290708874594E-2</v>
      </c>
      <c r="AF76" s="1155">
        <f t="shared" si="109"/>
        <v>9.9535713100387113E-3</v>
      </c>
      <c r="AG76" s="1741">
        <f t="shared" si="109"/>
        <v>9.7158620915964722E-3</v>
      </c>
      <c r="AH76" s="1741">
        <f t="shared" si="109"/>
        <v>-5.5011099312239908E-3</v>
      </c>
      <c r="AI76" s="1155">
        <f t="shared" si="109"/>
        <v>-3.2094854869163636E-2</v>
      </c>
      <c r="AJ76" s="1155">
        <f t="shared" si="109"/>
        <v>3.0247169021497378E-2</v>
      </c>
      <c r="AK76" s="1155">
        <f t="shared" si="109"/>
        <v>1.8342415926021705E-2</v>
      </c>
      <c r="AL76" s="1155">
        <f t="shared" si="109"/>
        <v>-1.1879758428807952E-2</v>
      </c>
      <c r="AM76" s="1155">
        <f t="shared" si="109"/>
        <v>2.309135417870789E-2</v>
      </c>
      <c r="AN76" s="1741">
        <f t="shared" si="109"/>
        <v>6.2972150109750213E-3</v>
      </c>
      <c r="AO76" s="1741">
        <f t="shared" si="109"/>
        <v>-3.7375708011604392E-3</v>
      </c>
      <c r="AP76" s="1741">
        <f t="shared" si="109"/>
        <v>5.5688922433669852E-3</v>
      </c>
      <c r="AQ76" s="1155">
        <f t="shared" si="109"/>
        <v>-1.7949852058689486E-2</v>
      </c>
      <c r="AR76" s="1155">
        <f t="shared" si="109"/>
        <v>2.8016407404361399E-2</v>
      </c>
      <c r="AS76" s="1155">
        <f t="shared" si="109"/>
        <v>-5.4327566614553624E-2</v>
      </c>
      <c r="AT76" s="1155">
        <f t="shared" si="109"/>
        <v>-5.6270460143093226E-2</v>
      </c>
      <c r="AU76" s="1155">
        <f t="shared" si="109"/>
        <v>4.4100241729299938E-2</v>
      </c>
      <c r="AV76" s="1155">
        <f t="shared" si="109"/>
        <v>4.1094354447677395E-2</v>
      </c>
      <c r="AW76" s="1155">
        <f t="shared" si="109"/>
        <v>3.2592171444569162E-2</v>
      </c>
      <c r="AX76" s="1741">
        <f t="shared" si="109"/>
        <v>7.0288600032053505E-3</v>
      </c>
      <c r="AY76" s="1155">
        <f t="shared" si="109"/>
        <v>-3.8161722690210786E-2</v>
      </c>
      <c r="AZ76" s="1155">
        <f t="shared" si="109"/>
        <v>-3.1851228843972512E-2</v>
      </c>
      <c r="BA76" s="1155">
        <f t="shared" ref="BA76:BA86" si="110">BA5/AZ5-1</f>
        <v>-1.5017156226305062E-2</v>
      </c>
      <c r="BB76" s="1155">
        <f t="shared" ref="BB76:BB86" si="111">BB5/BA5-1</f>
        <v>-1.492048300787463E-2</v>
      </c>
      <c r="BC76" s="1155">
        <f t="shared" ref="BC76:BC86" si="112">BC5/BB5-1</f>
        <v>-1</v>
      </c>
      <c r="BD76" s="1155" t="e">
        <f t="shared" ref="BD76:BD86" si="113">BD5/BC5-1</f>
        <v>#DIV/0!</v>
      </c>
      <c r="BE76" s="1155" t="e">
        <f t="shared" ref="BE76:BE86" si="114">BE5/BD5-1</f>
        <v>#DIV/0!</v>
      </c>
      <c r="BF76" s="1607"/>
      <c r="BM76" s="4"/>
      <c r="BN76" s="4"/>
      <c r="BO76" s="4"/>
      <c r="BP76" s="1128"/>
      <c r="BQ76" s="1128"/>
      <c r="BR76" s="1128"/>
      <c r="BS76" s="1128"/>
      <c r="BT76" s="1128"/>
      <c r="BU76" s="1128"/>
      <c r="BV76" s="1128"/>
      <c r="BW76" s="1128"/>
      <c r="BX76" s="1128"/>
      <c r="BY76" s="1128"/>
      <c r="BZ76" s="1128"/>
      <c r="CA76" s="1128"/>
      <c r="CB76" s="4"/>
    </row>
    <row r="77" spans="19:80" ht="18.75">
      <c r="S77" s="1118"/>
      <c r="T77" s="1075" t="s">
        <v>66</v>
      </c>
      <c r="U77" s="1067">
        <v>1</v>
      </c>
      <c r="W77" s="42"/>
      <c r="X77" s="1075" t="s">
        <v>837</v>
      </c>
      <c r="Y77" s="1067">
        <v>1</v>
      </c>
      <c r="Z77" s="1147"/>
      <c r="AA77" s="1147"/>
      <c r="AB77" s="1741">
        <f t="shared" ref="AB77:AB86" si="115">AB6/AA6-1</f>
        <v>9.6147125670220657E-3</v>
      </c>
      <c r="AC77" s="1741">
        <f t="shared" ref="AC77:AQ77" si="116">AC6/AB6-1</f>
        <v>7.4093335093874391E-3</v>
      </c>
      <c r="AD77" s="1741">
        <f t="shared" si="116"/>
        <v>-4.4394897331491157E-3</v>
      </c>
      <c r="AE77" s="1155">
        <f t="shared" si="116"/>
        <v>4.6109067134624038E-2</v>
      </c>
      <c r="AF77" s="1741">
        <f t="shared" si="116"/>
        <v>9.9009615198906165E-3</v>
      </c>
      <c r="AG77" s="1741">
        <f t="shared" si="116"/>
        <v>9.4151930512360593E-3</v>
      </c>
      <c r="AH77" s="1741">
        <f t="shared" si="116"/>
        <v>-5.0638698227715162E-3</v>
      </c>
      <c r="AI77" s="1155">
        <f t="shared" si="116"/>
        <v>-2.947666168716534E-2</v>
      </c>
      <c r="AJ77" s="1155">
        <f t="shared" si="116"/>
        <v>3.2637280672518143E-2</v>
      </c>
      <c r="AK77" s="1155">
        <f t="shared" si="116"/>
        <v>1.8113843945114505E-2</v>
      </c>
      <c r="AL77" s="1155">
        <f t="shared" si="116"/>
        <v>-1.1057009629376613E-2</v>
      </c>
      <c r="AM77" s="1155">
        <f t="shared" si="116"/>
        <v>2.7330010311667374E-2</v>
      </c>
      <c r="AN77" s="1741">
        <f t="shared" si="116"/>
        <v>6.9869404711637717E-3</v>
      </c>
      <c r="AO77" s="1741">
        <f t="shared" si="116"/>
        <v>-3.2204193782974233E-3</v>
      </c>
      <c r="AP77" s="1741">
        <f t="shared" si="116"/>
        <v>5.931296980548284E-3</v>
      </c>
      <c r="AQ77" s="1155">
        <f t="shared" si="116"/>
        <v>-1.8161606088720417E-2</v>
      </c>
      <c r="AR77" s="1155">
        <f t="shared" ref="AR77:AZ77" si="117">AR6/AQ6-1</f>
        <v>3.0347923715143166E-2</v>
      </c>
      <c r="AS77" s="1155">
        <f t="shared" si="117"/>
        <v>-5.5552673012553511E-2</v>
      </c>
      <c r="AT77" s="1155">
        <f t="shared" si="117"/>
        <v>-5.2213179370852125E-2</v>
      </c>
      <c r="AU77" s="1155">
        <f t="shared" si="117"/>
        <v>4.5898854729806926E-2</v>
      </c>
      <c r="AV77" s="1155">
        <f t="shared" si="117"/>
        <v>4.4814502743163898E-2</v>
      </c>
      <c r="AW77" s="1155">
        <f t="shared" si="117"/>
        <v>3.3106786323974235E-2</v>
      </c>
      <c r="AX77" s="1741">
        <f t="shared" si="117"/>
        <v>6.4220173885292109E-3</v>
      </c>
      <c r="AY77" s="1155">
        <f t="shared" si="117"/>
        <v>-3.9406612417782538E-2</v>
      </c>
      <c r="AZ77" s="1155">
        <f t="shared" si="117"/>
        <v>-3.3100356021737554E-2</v>
      </c>
      <c r="BA77" s="1155">
        <f t="shared" si="110"/>
        <v>-1.5764336357433018E-2</v>
      </c>
      <c r="BB77" s="1155">
        <f t="shared" si="111"/>
        <v>-1.6164421913421712E-2</v>
      </c>
      <c r="BC77" s="1155">
        <f t="shared" si="112"/>
        <v>-1</v>
      </c>
      <c r="BD77" s="1155" t="e">
        <f t="shared" si="113"/>
        <v>#DIV/0!</v>
      </c>
      <c r="BE77" s="1155" t="e">
        <f t="shared" si="114"/>
        <v>#DIV/0!</v>
      </c>
      <c r="BF77" s="1607"/>
      <c r="BM77" s="4"/>
      <c r="BN77" s="4"/>
      <c r="BO77" s="4"/>
      <c r="BP77" s="1128"/>
      <c r="BQ77" s="1128"/>
      <c r="BR77" s="1128"/>
      <c r="BS77" s="1128"/>
      <c r="BT77" s="1128"/>
      <c r="BU77" s="1128"/>
      <c r="BV77" s="1128"/>
      <c r="BW77" s="1128"/>
      <c r="BX77" s="1128"/>
      <c r="BY77" s="1128"/>
      <c r="BZ77" s="1128"/>
      <c r="CA77" s="1128"/>
      <c r="CB77" s="4"/>
    </row>
    <row r="78" spans="19:80" ht="18.75">
      <c r="S78" s="1121"/>
      <c r="T78" s="1078" t="s">
        <v>67</v>
      </c>
      <c r="U78" s="1067">
        <v>1</v>
      </c>
      <c r="W78" s="716"/>
      <c r="X78" s="1075" t="s">
        <v>849</v>
      </c>
      <c r="Y78" s="1067">
        <v>1</v>
      </c>
      <c r="Z78" s="1147"/>
      <c r="AA78" s="1147"/>
      <c r="AB78" s="1155">
        <f t="shared" si="115"/>
        <v>1.1131107867973E-2</v>
      </c>
      <c r="AC78" s="1155">
        <f t="shared" ref="AC78:AQ78" si="118">AC7/AB7-1</f>
        <v>1.5203358856055171E-2</v>
      </c>
      <c r="AD78" s="1155">
        <f t="shared" si="118"/>
        <v>-2.4672530664585302E-2</v>
      </c>
      <c r="AE78" s="1155">
        <f t="shared" si="118"/>
        <v>5.2186673903632519E-2</v>
      </c>
      <c r="AF78" s="1155">
        <f t="shared" si="118"/>
        <v>1.0539321793458845E-2</v>
      </c>
      <c r="AG78" s="1155">
        <f t="shared" si="118"/>
        <v>1.3061356944609859E-2</v>
      </c>
      <c r="AH78" s="1155">
        <f t="shared" si="118"/>
        <v>-1.0348698308553339E-2</v>
      </c>
      <c r="AI78" s="1155">
        <f t="shared" si="118"/>
        <v>-6.1277216278892266E-2</v>
      </c>
      <c r="AJ78" s="1741">
        <f t="shared" si="118"/>
        <v>2.7045295261829416E-3</v>
      </c>
      <c r="AK78" s="1155">
        <f t="shared" si="118"/>
        <v>2.1055012345219115E-2</v>
      </c>
      <c r="AL78" s="1155">
        <f t="shared" si="118"/>
        <v>-2.1615670669391518E-2</v>
      </c>
      <c r="AM78" s="1155">
        <f t="shared" si="118"/>
        <v>-2.7607640418755186E-2</v>
      </c>
      <c r="AN78" s="1741">
        <f t="shared" si="118"/>
        <v>-2.4187575927320237E-3</v>
      </c>
      <c r="AO78" s="1155">
        <f t="shared" si="118"/>
        <v>-1.0334364256150197E-2</v>
      </c>
      <c r="AP78" s="1741">
        <f t="shared" si="118"/>
        <v>9.1282042178963962E-4</v>
      </c>
      <c r="AQ78" s="1155">
        <f t="shared" si="118"/>
        <v>-1.5215656600133909E-2</v>
      </c>
      <c r="AR78" s="1741">
        <f t="shared" ref="AR78:AZ78" si="119">AR7/AQ7-1</f>
        <v>-1.9983755134380665E-3</v>
      </c>
      <c r="AS78" s="1155">
        <f t="shared" si="119"/>
        <v>-3.8044987064713154E-2</v>
      </c>
      <c r="AT78" s="1155">
        <f t="shared" si="119"/>
        <v>-0.10921332559593411</v>
      </c>
      <c r="AU78" s="1155">
        <f t="shared" si="119"/>
        <v>1.9128601909371712E-2</v>
      </c>
      <c r="AV78" s="1155">
        <f t="shared" si="119"/>
        <v>-1.1912286492834046E-2</v>
      </c>
      <c r="AW78" s="1155">
        <f t="shared" si="119"/>
        <v>2.4838702288894954E-2</v>
      </c>
      <c r="AX78" s="1155">
        <f t="shared" si="119"/>
        <v>1.6245645746884474E-2</v>
      </c>
      <c r="AY78" s="1155">
        <f t="shared" si="119"/>
        <v>-1.9436985294955744E-2</v>
      </c>
      <c r="AZ78" s="1155">
        <f t="shared" si="119"/>
        <v>-1.3445390879664565E-2</v>
      </c>
      <c r="BA78" s="1741">
        <f t="shared" si="110"/>
        <v>-4.226831318830726E-3</v>
      </c>
      <c r="BB78" s="1741">
        <f t="shared" si="111"/>
        <v>2.8355905674635196E-3</v>
      </c>
      <c r="BC78" s="1155">
        <f t="shared" si="112"/>
        <v>-1</v>
      </c>
      <c r="BD78" s="1155" t="e">
        <f t="shared" si="113"/>
        <v>#DIV/0!</v>
      </c>
      <c r="BE78" s="1155" t="e">
        <f t="shared" si="114"/>
        <v>#DIV/0!</v>
      </c>
      <c r="BF78" s="1607"/>
      <c r="BM78" s="4"/>
      <c r="BN78" s="4"/>
      <c r="BO78" s="4"/>
      <c r="BP78" s="1128"/>
      <c r="BQ78" s="1128"/>
      <c r="BR78" s="1128"/>
      <c r="BS78" s="1128"/>
      <c r="BT78" s="1128"/>
      <c r="BU78" s="1128"/>
      <c r="BV78" s="1128"/>
      <c r="BW78" s="1128"/>
      <c r="BX78" s="1128"/>
      <c r="BY78" s="1128"/>
      <c r="BZ78" s="1128"/>
      <c r="CA78" s="1128"/>
      <c r="CB78" s="4"/>
    </row>
    <row r="79" spans="19:80" ht="18.75">
      <c r="S79" s="1124" t="s">
        <v>839</v>
      </c>
      <c r="T79" s="1069"/>
      <c r="U79" s="1067">
        <v>25</v>
      </c>
      <c r="W79" s="45" t="s">
        <v>840</v>
      </c>
      <c r="X79" s="1334"/>
      <c r="Y79" s="1070">
        <v>25</v>
      </c>
      <c r="Z79" s="1147"/>
      <c r="AA79" s="1147"/>
      <c r="AB79" s="1155">
        <f t="shared" si="115"/>
        <v>-2.6206208452818402E-2</v>
      </c>
      <c r="AC79" s="1155">
        <f t="shared" ref="AC79:AQ79" si="120">AC8/AB8-1</f>
        <v>1.9908625941460034E-2</v>
      </c>
      <c r="AD79" s="1155">
        <f t="shared" si="120"/>
        <v>-9.2844342292803916E-2</v>
      </c>
      <c r="AE79" s="1155">
        <f t="shared" si="120"/>
        <v>8.4865034256826233E-2</v>
      </c>
      <c r="AF79" s="1155">
        <f t="shared" si="120"/>
        <v>-3.4152026119900869E-2</v>
      </c>
      <c r="AG79" s="1155">
        <f t="shared" si="120"/>
        <v>-2.856085654262841E-2</v>
      </c>
      <c r="AH79" s="1155">
        <f t="shared" si="120"/>
        <v>-1.8310715972946312E-2</v>
      </c>
      <c r="AI79" s="1155">
        <f t="shared" si="120"/>
        <v>-4.6509678149111222E-2</v>
      </c>
      <c r="AJ79" s="1741">
        <f t="shared" si="120"/>
        <v>-2.9602549682021806E-3</v>
      </c>
      <c r="AK79" s="1741">
        <f t="shared" si="120"/>
        <v>-1.1978555271341396E-4</v>
      </c>
      <c r="AL79" s="1155">
        <f t="shared" si="120"/>
        <v>-2.3214075541756696E-2</v>
      </c>
      <c r="AM79" s="1155">
        <f t="shared" si="120"/>
        <v>-1.9639831306853872E-2</v>
      </c>
      <c r="AN79" s="1155">
        <f t="shared" si="120"/>
        <v>-4.0552928739106098E-2</v>
      </c>
      <c r="AO79" s="1155">
        <f t="shared" si="120"/>
        <v>2.8784785156196202E-2</v>
      </c>
      <c r="AP79" s="1741">
        <f t="shared" si="120"/>
        <v>-5.7452512856887017E-3</v>
      </c>
      <c r="AQ79" s="1155">
        <f t="shared" si="120"/>
        <v>-1.7564394747424994E-2</v>
      </c>
      <c r="AR79" s="1741">
        <f t="shared" ref="AR79:AZ79" si="121">AR8/AQ8-1</f>
        <v>6.8279772634312064E-3</v>
      </c>
      <c r="AS79" s="1741">
        <f t="shared" si="121"/>
        <v>-9.3755447147817472E-3</v>
      </c>
      <c r="AT79" s="1155">
        <f t="shared" si="121"/>
        <v>-2.7554985380852215E-2</v>
      </c>
      <c r="AU79" s="1155">
        <f t="shared" si="121"/>
        <v>1.507404887092223E-2</v>
      </c>
      <c r="AV79" s="1155">
        <f t="shared" si="121"/>
        <v>-2.8870195211299854E-2</v>
      </c>
      <c r="AW79" s="1155">
        <f t="shared" si="121"/>
        <v>-2.5616186291629317E-2</v>
      </c>
      <c r="AX79" s="1155">
        <f t="shared" si="121"/>
        <v>-1.0879890997930963E-2</v>
      </c>
      <c r="AY79" s="1155">
        <f t="shared" si="121"/>
        <v>-1.9608955984916299E-2</v>
      </c>
      <c r="AZ79" s="1155">
        <f t="shared" si="121"/>
        <v>-2.6036780572858187E-2</v>
      </c>
      <c r="BA79" s="1155">
        <f t="shared" si="110"/>
        <v>-1.0585816569083972E-2</v>
      </c>
      <c r="BB79" s="1155">
        <f t="shared" si="111"/>
        <v>-1.4413869739129503E-2</v>
      </c>
      <c r="BC79" s="1155">
        <f t="shared" si="112"/>
        <v>-1</v>
      </c>
      <c r="BD79" s="1155" t="e">
        <f t="shared" si="113"/>
        <v>#DIV/0!</v>
      </c>
      <c r="BE79" s="1155" t="e">
        <f t="shared" si="114"/>
        <v>#DIV/0!</v>
      </c>
      <c r="BF79" s="1607"/>
      <c r="BM79" s="4"/>
      <c r="BN79" s="4"/>
      <c r="BO79" s="4"/>
      <c r="BP79" s="1128"/>
      <c r="BQ79" s="1128"/>
      <c r="BR79" s="1128"/>
      <c r="BS79" s="1128"/>
      <c r="BT79" s="1128"/>
      <c r="BU79" s="1128"/>
      <c r="BV79" s="1128"/>
      <c r="BW79" s="1128"/>
      <c r="BX79" s="1128"/>
      <c r="BY79" s="1128"/>
      <c r="BZ79" s="1128"/>
      <c r="CA79" s="1128"/>
      <c r="CB79" s="4"/>
    </row>
    <row r="80" spans="19:80" ht="18.75">
      <c r="S80" s="1124" t="s">
        <v>445</v>
      </c>
      <c r="T80" s="1069"/>
      <c r="U80" s="1067">
        <v>298</v>
      </c>
      <c r="W80" s="1343" t="s">
        <v>841</v>
      </c>
      <c r="X80" s="1334"/>
      <c r="Y80" s="1070">
        <v>298</v>
      </c>
      <c r="Z80" s="1147"/>
      <c r="AA80" s="1147"/>
      <c r="AB80" s="1741">
        <f t="shared" si="115"/>
        <v>-8.6389453437338837E-3</v>
      </c>
      <c r="AC80" s="1741">
        <f t="shared" ref="AC80:AQ80" si="122">AC9/AB9-1</f>
        <v>5.8442430567440251E-3</v>
      </c>
      <c r="AD80" s="1741">
        <f t="shared" si="122"/>
        <v>-4.0493841107177575E-3</v>
      </c>
      <c r="AE80" s="1155">
        <f t="shared" si="122"/>
        <v>4.0119792452581793E-2</v>
      </c>
      <c r="AF80" s="1741">
        <f t="shared" si="122"/>
        <v>9.9075715695176036E-3</v>
      </c>
      <c r="AG80" s="1155">
        <f t="shared" si="122"/>
        <v>3.4331134881601777E-2</v>
      </c>
      <c r="AH80" s="1155">
        <f t="shared" si="122"/>
        <v>2.3210847518973399E-2</v>
      </c>
      <c r="AI80" s="1155">
        <f t="shared" si="122"/>
        <v>-4.5197211598804632E-2</v>
      </c>
      <c r="AJ80" s="1155">
        <f t="shared" si="122"/>
        <v>-0.18348089544805657</v>
      </c>
      <c r="AK80" s="1155">
        <f t="shared" si="122"/>
        <v>9.1908342154025657E-2</v>
      </c>
      <c r="AL80" s="1155">
        <f t="shared" si="122"/>
        <v>-0.11998742281752028</v>
      </c>
      <c r="AM80" s="1155">
        <f t="shared" si="122"/>
        <v>-2.027363810580074E-2</v>
      </c>
      <c r="AN80" s="1741">
        <f t="shared" si="122"/>
        <v>-5.3378218410569112E-3</v>
      </c>
      <c r="AO80" s="1741">
        <f t="shared" si="122"/>
        <v>-6.1708333966481455E-3</v>
      </c>
      <c r="AP80" s="1155">
        <f t="shared" si="122"/>
        <v>-1.6214847703810986E-2</v>
      </c>
      <c r="AQ80" s="1741">
        <f t="shared" si="122"/>
        <v>-4.4106822695281211E-3</v>
      </c>
      <c r="AR80" s="1155">
        <f t="shared" ref="AR80:AZ80" si="123">AR9/AQ9-1</f>
        <v>-2.4856736872099439E-2</v>
      </c>
      <c r="AS80" s="1155">
        <f t="shared" si="123"/>
        <v>-3.271819709767354E-2</v>
      </c>
      <c r="AT80" s="1155">
        <f t="shared" si="123"/>
        <v>-2.7757385763567344E-2</v>
      </c>
      <c r="AU80" s="1155">
        <f t="shared" si="123"/>
        <v>-2.5739482208944175E-2</v>
      </c>
      <c r="AV80" s="1155">
        <f t="shared" si="123"/>
        <v>-1.8626612479878624E-2</v>
      </c>
      <c r="AW80" s="1155">
        <f t="shared" si="123"/>
        <v>-1.5291313309726884E-2</v>
      </c>
      <c r="AX80" s="1741">
        <f t="shared" si="123"/>
        <v>2.6162603405164297E-3</v>
      </c>
      <c r="AY80" s="1155">
        <f t="shared" si="123"/>
        <v>-1.7911099890151827E-2</v>
      </c>
      <c r="AZ80" s="1155">
        <f t="shared" si="123"/>
        <v>-1.8717878658178311E-2</v>
      </c>
      <c r="BA80" s="1155">
        <f t="shared" si="110"/>
        <v>-2.6115739722278875E-2</v>
      </c>
      <c r="BB80" s="1741">
        <f t="shared" si="111"/>
        <v>9.8455987748540252E-3</v>
      </c>
      <c r="BC80" s="1155">
        <f t="shared" si="112"/>
        <v>-1</v>
      </c>
      <c r="BD80" s="1155" t="e">
        <f t="shared" si="113"/>
        <v>#DIV/0!</v>
      </c>
      <c r="BE80" s="1155" t="e">
        <f t="shared" si="114"/>
        <v>#DIV/0!</v>
      </c>
      <c r="BF80" s="1607"/>
      <c r="BM80" s="4"/>
      <c r="BN80" s="4"/>
      <c r="BO80" s="4"/>
      <c r="BP80" s="1128"/>
      <c r="BQ80" s="1128"/>
      <c r="BR80" s="1128"/>
      <c r="BS80" s="1128"/>
      <c r="BT80" s="1128"/>
      <c r="BU80" s="1128"/>
      <c r="BV80" s="1128"/>
      <c r="BW80" s="1128"/>
      <c r="BX80" s="1128"/>
      <c r="BY80" s="1128"/>
      <c r="BZ80" s="1128"/>
      <c r="CA80" s="1128"/>
      <c r="CB80" s="4"/>
    </row>
    <row r="81" spans="19:80" ht="15.75">
      <c r="S81" s="1129" t="s">
        <v>68</v>
      </c>
      <c r="T81" s="1082"/>
      <c r="U81" s="1067"/>
      <c r="W81" s="1129" t="s">
        <v>455</v>
      </c>
      <c r="X81" s="1334"/>
      <c r="Y81" s="1067"/>
      <c r="Z81" s="1147"/>
      <c r="AA81" s="1147"/>
      <c r="AB81" s="1155">
        <f t="shared" si="115"/>
        <v>0.10581172541317185</v>
      </c>
      <c r="AC81" s="1155">
        <f t="shared" ref="AC81:AY81" si="124">AC10/AB10-1</f>
        <v>5.0076865619440136E-2</v>
      </c>
      <c r="AD81" s="1155">
        <f t="shared" si="124"/>
        <v>9.1697523746909315E-2</v>
      </c>
      <c r="AE81" s="1155">
        <f t="shared" si="124"/>
        <v>0.10652104334496215</v>
      </c>
      <c r="AF81" s="1155">
        <f t="shared" si="124"/>
        <v>0.19923465422177511</v>
      </c>
      <c r="AG81" s="1155">
        <f t="shared" si="124"/>
        <v>1.0077019525430497E-2</v>
      </c>
      <c r="AH81" s="1155">
        <f t="shared" si="124"/>
        <v>-1.6120101712698287E-2</v>
      </c>
      <c r="AI81" s="1155">
        <f t="shared" si="124"/>
        <v>-9.1025669907791817E-2</v>
      </c>
      <c r="AJ81" s="1155">
        <f t="shared" si="124"/>
        <v>-0.12554420556794621</v>
      </c>
      <c r="AK81" s="1155">
        <f t="shared" si="124"/>
        <v>-0.10506967392116773</v>
      </c>
      <c r="AL81" s="1155">
        <f t="shared" si="124"/>
        <v>-0.15081071021675374</v>
      </c>
      <c r="AM81" s="1155">
        <f t="shared" si="124"/>
        <v>-0.11649334533489408</v>
      </c>
      <c r="AN81" s="1155">
        <f t="shared" si="124"/>
        <v>-2.019237019464637E-2</v>
      </c>
      <c r="AO81" s="1155">
        <f t="shared" si="124"/>
        <v>-0.11395653421250773</v>
      </c>
      <c r="AP81" s="1155">
        <f t="shared" si="124"/>
        <v>2.0018571198533452E-2</v>
      </c>
      <c r="AQ81" s="1155">
        <f t="shared" si="124"/>
        <v>8.3307197927817267E-2</v>
      </c>
      <c r="AR81" s="1155">
        <f t="shared" si="124"/>
        <v>2.2842047592913195E-2</v>
      </c>
      <c r="AS81" s="1741">
        <f t="shared" si="124"/>
        <v>-8.2391361211601177E-3</v>
      </c>
      <c r="AT81" s="1155">
        <f t="shared" si="124"/>
        <v>-6.2321258529650314E-2</v>
      </c>
      <c r="AU81" s="1155">
        <f t="shared" si="124"/>
        <v>9.5430424896235877E-2</v>
      </c>
      <c r="AV81" s="1155">
        <f t="shared" si="124"/>
        <v>7.548904975463766E-2</v>
      </c>
      <c r="AW81" s="1155">
        <f t="shared" si="124"/>
        <v>7.7711901889308432E-2</v>
      </c>
      <c r="AX81" s="1155">
        <f t="shared" si="124"/>
        <v>7.0039435384166238E-2</v>
      </c>
      <c r="AY81" s="1155">
        <f t="shared" si="124"/>
        <v>8.2597182044581441E-2</v>
      </c>
      <c r="AZ81" s="1155">
        <f t="shared" ref="AZ81:AZ86" si="125">AZ10/AY10-1</f>
        <v>6.9893188044397148E-2</v>
      </c>
      <c r="BA81" s="1155">
        <f t="shared" si="110"/>
        <v>7.7879008944217176E-2</v>
      </c>
      <c r="BB81" s="1155">
        <f t="shared" si="111"/>
        <v>4.4298663378379954E-2</v>
      </c>
      <c r="BC81" s="1155">
        <f t="shared" si="112"/>
        <v>-1</v>
      </c>
      <c r="BD81" s="1155" t="e">
        <f t="shared" si="113"/>
        <v>#DIV/0!</v>
      </c>
      <c r="BE81" s="1155" t="e">
        <f t="shared" si="114"/>
        <v>#DIV/0!</v>
      </c>
      <c r="BF81" s="1607"/>
      <c r="BM81" s="4"/>
      <c r="BN81" s="4"/>
      <c r="BO81" s="4"/>
      <c r="BP81" s="1128"/>
      <c r="BQ81" s="1128"/>
      <c r="BR81" s="1128"/>
      <c r="BS81" s="1128"/>
      <c r="BT81" s="1128"/>
      <c r="BU81" s="1128"/>
      <c r="BV81" s="1128"/>
      <c r="BW81" s="1128"/>
      <c r="BX81" s="1128"/>
      <c r="BY81" s="1128"/>
      <c r="BZ81" s="1128"/>
      <c r="CA81" s="1128"/>
      <c r="CB81" s="4"/>
    </row>
    <row r="82" spans="19:80" ht="28.5">
      <c r="S82" s="1130"/>
      <c r="T82" s="1085" t="s">
        <v>842</v>
      </c>
      <c r="U82" s="1086" t="s">
        <v>850</v>
      </c>
      <c r="W82" s="1344"/>
      <c r="X82" s="1339" t="s">
        <v>456</v>
      </c>
      <c r="Y82" s="1086" t="s">
        <v>461</v>
      </c>
      <c r="Z82" s="1147"/>
      <c r="AA82" s="1147"/>
      <c r="AB82" s="1155">
        <f t="shared" si="115"/>
        <v>8.8957790566543293E-2</v>
      </c>
      <c r="AC82" s="1155">
        <f t="shared" ref="AC82:AY82" si="126">AC11/AB11-1</f>
        <v>2.4070340480269126E-2</v>
      </c>
      <c r="AD82" s="1155">
        <f t="shared" si="126"/>
        <v>2.0370894660691974E-2</v>
      </c>
      <c r="AE82" s="1155">
        <f t="shared" si="126"/>
        <v>0.16121746427582906</v>
      </c>
      <c r="AF82" s="1155">
        <f t="shared" si="126"/>
        <v>0.19766846543960104</v>
      </c>
      <c r="AG82" s="1155">
        <f t="shared" si="126"/>
        <v>-2.4395316590543614E-2</v>
      </c>
      <c r="AH82" s="1741">
        <f t="shared" si="126"/>
        <v>-6.55801780875509E-3</v>
      </c>
      <c r="AI82" s="1155">
        <f t="shared" si="126"/>
        <v>-2.8428032572769268E-2</v>
      </c>
      <c r="AJ82" s="1155">
        <f t="shared" si="126"/>
        <v>2.6373965967684487E-2</v>
      </c>
      <c r="AK82" s="1155">
        <f t="shared" si="126"/>
        <v>-6.2223433551387375E-2</v>
      </c>
      <c r="AL82" s="1155">
        <f t="shared" si="126"/>
        <v>-0.14832299058031362</v>
      </c>
      <c r="AM82" s="1155">
        <f t="shared" si="126"/>
        <v>-0.16576113351646571</v>
      </c>
      <c r="AN82" s="1741">
        <f t="shared" si="126"/>
        <v>-4.3933246914484858E-4</v>
      </c>
      <c r="AO82" s="1155">
        <f t="shared" si="126"/>
        <v>-0.23455750538176301</v>
      </c>
      <c r="AP82" s="1155">
        <f t="shared" si="126"/>
        <v>2.9096877258860454E-2</v>
      </c>
      <c r="AQ82" s="1155">
        <f t="shared" si="126"/>
        <v>0.14440421729585307</v>
      </c>
      <c r="AR82" s="1155">
        <f t="shared" si="126"/>
        <v>0.14238276692362506</v>
      </c>
      <c r="AS82" s="1155">
        <f t="shared" si="126"/>
        <v>0.15439820481485134</v>
      </c>
      <c r="AT82" s="1155">
        <f t="shared" si="126"/>
        <v>8.5053151586335751E-2</v>
      </c>
      <c r="AU82" s="1155">
        <f t="shared" si="126"/>
        <v>0.11374504494902959</v>
      </c>
      <c r="AV82" s="1155">
        <f t="shared" si="126"/>
        <v>0.11965177751074396</v>
      </c>
      <c r="AW82" s="1155">
        <f t="shared" si="126"/>
        <v>0.12471970193461157</v>
      </c>
      <c r="AX82" s="1155">
        <f t="shared" si="126"/>
        <v>9.3426793256265794E-2</v>
      </c>
      <c r="AY82" s="1155">
        <f t="shared" si="126"/>
        <v>0.11461299443265105</v>
      </c>
      <c r="AZ82" s="1155">
        <f t="shared" si="125"/>
        <v>9.7147258731120845E-2</v>
      </c>
      <c r="BA82" s="1155">
        <f t="shared" si="110"/>
        <v>8.4358885163877018E-2</v>
      </c>
      <c r="BB82" s="1155">
        <f t="shared" si="111"/>
        <v>5.4325589841546451E-2</v>
      </c>
      <c r="BC82" s="1155">
        <f t="shared" si="112"/>
        <v>-1</v>
      </c>
      <c r="BD82" s="1155" t="e">
        <f t="shared" si="113"/>
        <v>#DIV/0!</v>
      </c>
      <c r="BE82" s="1155" t="e">
        <f t="shared" si="114"/>
        <v>#DIV/0!</v>
      </c>
      <c r="BF82" s="1607"/>
      <c r="BM82" s="4"/>
      <c r="BN82" s="4"/>
      <c r="BO82" s="4"/>
      <c r="BP82" s="1133"/>
      <c r="BQ82" s="1133"/>
      <c r="BR82" s="1133"/>
      <c r="BS82" s="1133"/>
      <c r="BT82" s="1133"/>
      <c r="BU82" s="1128"/>
      <c r="BV82" s="1128"/>
      <c r="BW82" s="1128"/>
      <c r="BX82" s="1128"/>
      <c r="BY82" s="1128"/>
      <c r="BZ82" s="1128"/>
      <c r="CA82" s="1128"/>
      <c r="CB82" s="4"/>
    </row>
    <row r="83" spans="19:80" ht="28.5">
      <c r="S83" s="1130"/>
      <c r="T83" s="1085" t="s">
        <v>843</v>
      </c>
      <c r="U83" s="1086" t="s">
        <v>844</v>
      </c>
      <c r="W83" s="1344"/>
      <c r="X83" s="1339" t="s">
        <v>457</v>
      </c>
      <c r="Y83" s="1086" t="s">
        <v>458</v>
      </c>
      <c r="Z83" s="1147"/>
      <c r="AA83" s="1147"/>
      <c r="AB83" s="1155">
        <f t="shared" si="115"/>
        <v>0.14797040261001193</v>
      </c>
      <c r="AC83" s="1155">
        <f t="shared" ref="AC83:AY83" si="127">AC12/AB12-1</f>
        <v>1.4702566276902251E-2</v>
      </c>
      <c r="AD83" s="1155">
        <f t="shared" si="127"/>
        <v>0.43657292284521954</v>
      </c>
      <c r="AE83" s="1155">
        <f t="shared" si="127"/>
        <v>0.22852153866522684</v>
      </c>
      <c r="AF83" s="1155">
        <f t="shared" si="127"/>
        <v>0.30992439392251936</v>
      </c>
      <c r="AG83" s="1155">
        <f t="shared" si="127"/>
        <v>3.6812120415688376E-2</v>
      </c>
      <c r="AH83" s="1155">
        <f t="shared" si="127"/>
        <v>9.4538783135734272E-2</v>
      </c>
      <c r="AI83" s="1155">
        <f t="shared" si="127"/>
        <v>-0.17092465985060268</v>
      </c>
      <c r="AJ83" s="1155">
        <f t="shared" si="127"/>
        <v>-0.20825158539650557</v>
      </c>
      <c r="AK83" s="1155">
        <f t="shared" si="127"/>
        <v>-9.4903848539505176E-2</v>
      </c>
      <c r="AL83" s="1155">
        <f t="shared" si="127"/>
        <v>-0.16799654572614775</v>
      </c>
      <c r="AM83" s="1155">
        <f t="shared" si="127"/>
        <v>-6.8738259222732245E-2</v>
      </c>
      <c r="AN83" s="1155">
        <f t="shared" si="127"/>
        <v>-3.7527729328921233E-2</v>
      </c>
      <c r="AO83" s="1155">
        <f t="shared" si="127"/>
        <v>4.0933638993493116E-2</v>
      </c>
      <c r="AP83" s="1155">
        <f t="shared" si="127"/>
        <v>-6.437148392601455E-2</v>
      </c>
      <c r="AQ83" s="1155">
        <f t="shared" si="127"/>
        <v>4.3535750591793931E-2</v>
      </c>
      <c r="AR83" s="1155">
        <f t="shared" si="127"/>
        <v>-0.12023037252544277</v>
      </c>
      <c r="AS83" s="1155">
        <f t="shared" si="127"/>
        <v>-0.27453405340094794</v>
      </c>
      <c r="AT83" s="1155">
        <f t="shared" si="127"/>
        <v>-0.2953879622111002</v>
      </c>
      <c r="AU83" s="1155">
        <f t="shared" si="127"/>
        <v>5.0081038237153042E-2</v>
      </c>
      <c r="AV83" s="1155">
        <f t="shared" si="127"/>
        <v>-0.11627065062861408</v>
      </c>
      <c r="AW83" s="1155">
        <f t="shared" si="127"/>
        <v>-8.49747656466735E-2</v>
      </c>
      <c r="AX83" s="1155">
        <f t="shared" si="127"/>
        <v>-4.5475573216002596E-2</v>
      </c>
      <c r="AY83" s="1155">
        <f t="shared" si="127"/>
        <v>2.4806258839639828E-2</v>
      </c>
      <c r="AZ83" s="1155">
        <f t="shared" si="125"/>
        <v>-1.5862506365936335E-2</v>
      </c>
      <c r="BA83" s="1155">
        <f t="shared" si="110"/>
        <v>2.0321204223738176E-2</v>
      </c>
      <c r="BB83" s="1155">
        <f t="shared" si="111"/>
        <v>4.0534484462912745E-2</v>
      </c>
      <c r="BC83" s="1155">
        <f t="shared" si="112"/>
        <v>-1</v>
      </c>
      <c r="BD83" s="1155" t="e">
        <f t="shared" si="113"/>
        <v>#DIV/0!</v>
      </c>
      <c r="BE83" s="1155" t="e">
        <f t="shared" si="114"/>
        <v>#DIV/0!</v>
      </c>
      <c r="BF83" s="1607"/>
      <c r="BM83" s="4"/>
      <c r="BN83" s="4"/>
      <c r="BO83" s="4"/>
      <c r="BP83" s="1133"/>
      <c r="BQ83" s="1133"/>
      <c r="BR83" s="1133"/>
      <c r="BS83" s="1133"/>
      <c r="BT83" s="1133"/>
      <c r="BU83" s="1128"/>
      <c r="BV83" s="1128"/>
      <c r="BW83" s="1128"/>
      <c r="BX83" s="1128"/>
      <c r="BY83" s="1128"/>
      <c r="BZ83" s="1128"/>
      <c r="CA83" s="1128"/>
      <c r="CB83" s="4"/>
    </row>
    <row r="84" spans="19:80" ht="18.75" customHeight="1">
      <c r="S84" s="1130"/>
      <c r="T84" s="1087" t="s">
        <v>446</v>
      </c>
      <c r="U84" s="1070">
        <v>22800</v>
      </c>
      <c r="W84" s="1344"/>
      <c r="X84" s="1339" t="s">
        <v>845</v>
      </c>
      <c r="Y84" s="1070">
        <v>22800</v>
      </c>
      <c r="Z84" s="1147"/>
      <c r="AA84" s="1147"/>
      <c r="AB84" s="213">
        <f t="shared" si="115"/>
        <v>0.10552257582449287</v>
      </c>
      <c r="AC84" s="213">
        <f t="shared" ref="AC84:AY84" si="128">AC13/AB13-1</f>
        <v>0.10064606961838862</v>
      </c>
      <c r="AD84" s="661">
        <f t="shared" si="128"/>
        <v>4.2304064926494966E-3</v>
      </c>
      <c r="AE84" s="213">
        <f t="shared" si="128"/>
        <v>-4.3434980255246614E-2</v>
      </c>
      <c r="AF84" s="213">
        <f t="shared" si="128"/>
        <v>9.5044814103399045E-2</v>
      </c>
      <c r="AG84" s="213">
        <f t="shared" si="128"/>
        <v>3.493918267915852E-2</v>
      </c>
      <c r="AH84" s="213">
        <f t="shared" si="128"/>
        <v>-0.14755137946247876</v>
      </c>
      <c r="AI84" s="213">
        <f t="shared" si="128"/>
        <v>-8.8655500632454087E-2</v>
      </c>
      <c r="AJ84" s="213">
        <f t="shared" si="128"/>
        <v>-0.30606878168539509</v>
      </c>
      <c r="AK84" s="213">
        <f t="shared" si="128"/>
        <v>-0.2337743671460053</v>
      </c>
      <c r="AL84" s="213">
        <f t="shared" si="128"/>
        <v>-0.13729097892168241</v>
      </c>
      <c r="AM84" s="213">
        <f t="shared" si="128"/>
        <v>-5.4489790068685706E-2</v>
      </c>
      <c r="AN84" s="213">
        <f t="shared" si="128"/>
        <v>-5.7391871569899E-2</v>
      </c>
      <c r="AO84" s="213">
        <f t="shared" si="128"/>
        <v>-2.7302997855100375E-2</v>
      </c>
      <c r="AP84" s="213">
        <f t="shared" si="128"/>
        <v>-3.9115336950364732E-2</v>
      </c>
      <c r="AQ84" s="213">
        <f t="shared" si="128"/>
        <v>3.4810148218546999E-2</v>
      </c>
      <c r="AR84" s="213">
        <f t="shared" si="128"/>
        <v>-9.4752335719466618E-2</v>
      </c>
      <c r="AS84" s="213">
        <f t="shared" si="128"/>
        <v>-0.11752161703756925</v>
      </c>
      <c r="AT84" s="213">
        <f t="shared" si="128"/>
        <v>-0.41428427034835358</v>
      </c>
      <c r="AU84" s="661">
        <f t="shared" si="128"/>
        <v>-9.3033058214083697E-3</v>
      </c>
      <c r="AV84" s="213">
        <f t="shared" si="128"/>
        <v>-7.2705550252961881E-2</v>
      </c>
      <c r="AW84" s="661">
        <f t="shared" si="128"/>
        <v>-5.8280806256053586E-3</v>
      </c>
      <c r="AX84" s="213">
        <f t="shared" si="128"/>
        <v>-5.9399266293567843E-2</v>
      </c>
      <c r="AY84" s="213">
        <f t="shared" si="128"/>
        <v>-1.7482954621357405E-2</v>
      </c>
      <c r="AZ84" s="213">
        <f t="shared" si="125"/>
        <v>4.2441991401084289E-2</v>
      </c>
      <c r="BA84" s="213">
        <f t="shared" si="110"/>
        <v>3.935574273150233E-2</v>
      </c>
      <c r="BB84" s="213">
        <f t="shared" si="111"/>
        <v>-4.5716175534506021E-2</v>
      </c>
      <c r="BC84" s="213">
        <f t="shared" si="112"/>
        <v>-1</v>
      </c>
      <c r="BD84" s="213" t="e">
        <f t="shared" si="113"/>
        <v>#DIV/0!</v>
      </c>
      <c r="BE84" s="213" t="e">
        <f t="shared" si="114"/>
        <v>#DIV/0!</v>
      </c>
      <c r="BF84" s="1600"/>
      <c r="BG84" s="214"/>
      <c r="BH84" s="214"/>
      <c r="BI84" s="4"/>
      <c r="BJ84" s="214"/>
      <c r="BM84" s="724"/>
      <c r="BN84" s="1132"/>
      <c r="BO84" s="1102"/>
      <c r="BP84" s="1133"/>
      <c r="BQ84" s="1133"/>
      <c r="BR84" s="1133"/>
      <c r="BS84" s="1133"/>
      <c r="BT84" s="1133"/>
      <c r="BU84" s="1128"/>
      <c r="BV84" s="1128"/>
      <c r="BW84" s="1128"/>
      <c r="BX84" s="1128"/>
      <c r="BY84" s="1128"/>
      <c r="BZ84" s="1128"/>
      <c r="CA84" s="1128"/>
      <c r="CB84" s="4"/>
    </row>
    <row r="85" spans="19:80" ht="18.75" customHeight="1" thickBot="1">
      <c r="S85" s="1134"/>
      <c r="T85" s="1089" t="s">
        <v>447</v>
      </c>
      <c r="U85" s="1070">
        <v>17200</v>
      </c>
      <c r="W85" s="1345"/>
      <c r="X85" s="1341" t="s">
        <v>846</v>
      </c>
      <c r="Y85" s="1070">
        <v>17200</v>
      </c>
      <c r="Z85" s="1148"/>
      <c r="AA85" s="1148"/>
      <c r="AB85" s="1156">
        <f t="shared" si="115"/>
        <v>0</v>
      </c>
      <c r="AC85" s="1156">
        <f t="shared" ref="AC85:AY85" si="129">AC14/AB14-1</f>
        <v>0</v>
      </c>
      <c r="AD85" s="1156">
        <f t="shared" si="129"/>
        <v>0.33333333333333304</v>
      </c>
      <c r="AE85" s="1156">
        <f t="shared" si="129"/>
        <v>0.75000000000000022</v>
      </c>
      <c r="AF85" s="1818">
        <f t="shared" si="129"/>
        <v>1.6428571428571415</v>
      </c>
      <c r="AG85" s="1156">
        <f t="shared" si="129"/>
        <v>-4.2467520647312407E-2</v>
      </c>
      <c r="AH85" s="1156">
        <f t="shared" si="129"/>
        <v>-0.11162980772508435</v>
      </c>
      <c r="AI85" s="1156">
        <f t="shared" si="129"/>
        <v>9.9821013115413804E-2</v>
      </c>
      <c r="AJ85" s="1156">
        <f t="shared" si="129"/>
        <v>0.67576329380784306</v>
      </c>
      <c r="AK85" s="1156">
        <f t="shared" si="129"/>
        <v>-9.3559909122447271E-2</v>
      </c>
      <c r="AL85" s="1156">
        <f t="shared" si="129"/>
        <v>3.1634572034120678E-2</v>
      </c>
      <c r="AM85" s="1156">
        <f t="shared" si="129"/>
        <v>0.26006297501653153</v>
      </c>
      <c r="AN85" s="1156">
        <f t="shared" si="129"/>
        <v>0.12009555900319513</v>
      </c>
      <c r="AO85" s="1156">
        <f t="shared" si="129"/>
        <v>0.16809107081034669</v>
      </c>
      <c r="AP85" s="1818">
        <f t="shared" si="129"/>
        <v>2.0280588839155298</v>
      </c>
      <c r="AQ85" s="1156">
        <f t="shared" si="129"/>
        <v>-4.7860599852782792E-2</v>
      </c>
      <c r="AR85" s="1156">
        <f t="shared" si="129"/>
        <v>0.13236415694472492</v>
      </c>
      <c r="AS85" s="1156">
        <f t="shared" si="129"/>
        <v>-6.6648583281892271E-2</v>
      </c>
      <c r="AT85" s="1156">
        <f t="shared" si="129"/>
        <v>-8.5672423433385103E-2</v>
      </c>
      <c r="AU85" s="1156">
        <f t="shared" si="129"/>
        <v>0.13704931824637412</v>
      </c>
      <c r="AV85" s="1156">
        <f t="shared" si="129"/>
        <v>0.1692741945149483</v>
      </c>
      <c r="AW85" s="1156">
        <f t="shared" si="129"/>
        <v>-0.16025934775256001</v>
      </c>
      <c r="AX85" s="1156">
        <f t="shared" si="129"/>
        <v>6.9705962559551526E-2</v>
      </c>
      <c r="AY85" s="1156">
        <f t="shared" si="129"/>
        <v>-0.30568798223277382</v>
      </c>
      <c r="AZ85" s="1156">
        <f t="shared" si="125"/>
        <v>-0.49145276331225485</v>
      </c>
      <c r="BA85" s="1156">
        <f t="shared" si="110"/>
        <v>0.11103458970769209</v>
      </c>
      <c r="BB85" s="1156">
        <f t="shared" si="111"/>
        <v>-0.29106197453269922</v>
      </c>
      <c r="BC85" s="1156">
        <f t="shared" si="112"/>
        <v>-1</v>
      </c>
      <c r="BD85" s="1156" t="e">
        <f t="shared" si="113"/>
        <v>#DIV/0!</v>
      </c>
      <c r="BE85" s="1156" t="e">
        <f t="shared" si="114"/>
        <v>#DIV/0!</v>
      </c>
      <c r="BF85" s="1600"/>
      <c r="BG85" s="214"/>
      <c r="BH85" s="214"/>
      <c r="BI85" s="4"/>
      <c r="BJ85" s="214"/>
      <c r="BM85" s="724"/>
      <c r="BN85" s="1132"/>
      <c r="BO85" s="1102"/>
      <c r="BP85" s="1133"/>
      <c r="BQ85" s="1133"/>
      <c r="BR85" s="1133"/>
      <c r="BS85" s="1133"/>
      <c r="BT85" s="1133"/>
      <c r="BU85" s="1128"/>
      <c r="BV85" s="1128"/>
      <c r="BW85" s="1128"/>
      <c r="BX85" s="1128"/>
      <c r="BY85" s="1128"/>
      <c r="BZ85" s="1128"/>
      <c r="CA85" s="1128"/>
      <c r="CB85" s="4"/>
    </row>
    <row r="86" spans="19:80" ht="21.75" customHeight="1" thickTop="1">
      <c r="S86" s="1695" t="s">
        <v>69</v>
      </c>
      <c r="T86" s="1139"/>
      <c r="U86" s="1140"/>
      <c r="W86" s="1346" t="s">
        <v>459</v>
      </c>
      <c r="X86" s="1347"/>
      <c r="Y86" s="1140"/>
      <c r="Z86" s="1149"/>
      <c r="AA86" s="1149"/>
      <c r="AB86" s="1157">
        <f t="shared" si="115"/>
        <v>1.0695407780948019E-2</v>
      </c>
      <c r="AC86" s="1742">
        <f t="shared" ref="AC86:AY86" si="130">AC15/AB15-1</f>
        <v>9.6731978457367251E-3</v>
      </c>
      <c r="AD86" s="1742">
        <f t="shared" si="130"/>
        <v>-5.9277954591127058E-3</v>
      </c>
      <c r="AE86" s="1157">
        <f t="shared" si="130"/>
        <v>4.970570992552914E-2</v>
      </c>
      <c r="AF86" s="1157">
        <f t="shared" si="130"/>
        <v>1.5456066234613042E-2</v>
      </c>
      <c r="AG86" s="1742">
        <f t="shared" si="130"/>
        <v>9.1613808809143382E-3</v>
      </c>
      <c r="AH86" s="1742">
        <f t="shared" si="130"/>
        <v>-5.6261673820574565E-3</v>
      </c>
      <c r="AI86" s="1157">
        <f t="shared" si="130"/>
        <v>-3.5359571776739096E-2</v>
      </c>
      <c r="AJ86" s="1157">
        <f t="shared" si="130"/>
        <v>1.7666667277622228E-2</v>
      </c>
      <c r="AK86" s="1157">
        <f t="shared" si="130"/>
        <v>1.5040865499505562E-2</v>
      </c>
      <c r="AL86" s="1157">
        <f t="shared" si="130"/>
        <v>-1.8769123780286834E-2</v>
      </c>
      <c r="AM86" s="1157">
        <f t="shared" si="130"/>
        <v>1.7395471509328519E-2</v>
      </c>
      <c r="AN86" s="1742">
        <f t="shared" si="130"/>
        <v>4.2358920149883073E-3</v>
      </c>
      <c r="AO86" s="1742">
        <f t="shared" si="130"/>
        <v>-5.4263025331910963E-3</v>
      </c>
      <c r="AP86" s="1742">
        <f t="shared" si="130"/>
        <v>5.1581203112156526E-3</v>
      </c>
      <c r="AQ86" s="1157">
        <f t="shared" si="130"/>
        <v>-1.564819589616917E-2</v>
      </c>
      <c r="AR86" s="1157">
        <f t="shared" si="130"/>
        <v>2.638644020481018E-2</v>
      </c>
      <c r="AS86" s="1157">
        <f t="shared" si="130"/>
        <v>-5.1794076427026603E-2</v>
      </c>
      <c r="AT86" s="1157">
        <f t="shared" si="130"/>
        <v>-5.5146267258625703E-2</v>
      </c>
      <c r="AU86" s="1157">
        <f t="shared" si="130"/>
        <v>4.3215951287924659E-2</v>
      </c>
      <c r="AV86" s="1157">
        <f t="shared" si="130"/>
        <v>3.9056389699351213E-2</v>
      </c>
      <c r="AW86" s="1157">
        <f t="shared" si="130"/>
        <v>3.1510308184987457E-2</v>
      </c>
      <c r="AX86" s="1742">
        <f t="shared" si="130"/>
        <v>8.1891520880494895E-3</v>
      </c>
      <c r="AY86" s="1157">
        <f t="shared" si="130"/>
        <v>-3.407865713113023E-2</v>
      </c>
      <c r="AZ86" s="1157">
        <f t="shared" si="125"/>
        <v>-2.8349842522833901E-2</v>
      </c>
      <c r="BA86" s="1157">
        <f t="shared" si="110"/>
        <v>-1.1909606123883476E-2</v>
      </c>
      <c r="BB86" s="1157">
        <f t="shared" si="111"/>
        <v>-1.2314438461869859E-2</v>
      </c>
      <c r="BC86" s="1157">
        <f t="shared" si="112"/>
        <v>-1</v>
      </c>
      <c r="BD86" s="1157" t="e">
        <f t="shared" si="113"/>
        <v>#DIV/0!</v>
      </c>
      <c r="BE86" s="1157" t="e">
        <f t="shared" si="114"/>
        <v>#DIV/0!</v>
      </c>
      <c r="BF86" s="1607"/>
      <c r="BM86" s="4"/>
      <c r="BN86" s="4"/>
      <c r="BO86" s="4"/>
      <c r="BP86" s="1128"/>
      <c r="BQ86" s="1128"/>
      <c r="BR86" s="1128"/>
      <c r="BS86" s="1128"/>
      <c r="BT86" s="1128"/>
      <c r="BU86" s="1128"/>
      <c r="BV86" s="1128"/>
      <c r="BW86" s="1128"/>
      <c r="BX86" s="1128"/>
      <c r="BY86" s="1128"/>
      <c r="BZ86" s="1128"/>
      <c r="CA86" s="1128"/>
      <c r="CB86" s="4"/>
    </row>
    <row r="87" spans="19:80">
      <c r="BM87" s="4"/>
      <c r="BN87" s="4"/>
      <c r="BO87" s="4"/>
      <c r="BP87" s="4"/>
      <c r="BQ87" s="4"/>
      <c r="BR87" s="4"/>
      <c r="BS87" s="4"/>
      <c r="BT87" s="4"/>
      <c r="BU87" s="4"/>
      <c r="BV87" s="4"/>
      <c r="BW87" s="4"/>
      <c r="BX87" s="4"/>
      <c r="BY87" s="4"/>
      <c r="BZ87" s="4"/>
      <c r="CA87" s="4"/>
      <c r="CB87" s="4"/>
    </row>
    <row r="88" spans="19:80">
      <c r="BM88" s="4"/>
      <c r="BN88" s="4"/>
      <c r="BO88" s="4"/>
      <c r="BP88" s="4"/>
      <c r="BQ88" s="4"/>
      <c r="BR88" s="4"/>
      <c r="BS88" s="4"/>
      <c r="BT88" s="4"/>
      <c r="BU88" s="4"/>
      <c r="BV88" s="4"/>
      <c r="BW88" s="4"/>
      <c r="BX88" s="4"/>
      <c r="BY88" s="4"/>
      <c r="BZ88" s="4"/>
      <c r="CA88" s="4"/>
      <c r="CB88" s="4"/>
    </row>
  </sheetData>
  <mergeCells count="2">
    <mergeCell ref="S1:T1"/>
    <mergeCell ref="W1:X1"/>
  </mergeCells>
  <phoneticPr fontId="8"/>
  <pageMargins left="0.19685039370078741" right="0.19685039370078741" top="0.19685039370078741" bottom="0.27559055118110237" header="0.19685039370078741" footer="0.23622047244094491"/>
  <pageSetup paperSize="9" scale="45" orientation="portrait" r:id="rId1"/>
  <headerFooter alignWithMargins="0"/>
  <colBreaks count="1" manualBreakCount="1">
    <brk id="60"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BL141"/>
  <sheetViews>
    <sheetView topLeftCell="P1" zoomScale="75" zoomScaleNormal="75" workbookViewId="0">
      <pane xSplit="5" ySplit="4" topLeftCell="AR5" activePane="bottomRight" state="frozen"/>
      <selection activeCell="P1" sqref="P1"/>
      <selection pane="topRight" activeCell="U1" sqref="U1"/>
      <selection pane="bottomLeft" activeCell="P5" sqref="P5"/>
      <selection pane="bottomRight" activeCell="BJ1" sqref="BJ1"/>
    </sheetView>
  </sheetViews>
  <sheetFormatPr defaultRowHeight="14.25"/>
  <cols>
    <col min="1" max="1" width="1.625" style="203" customWidth="1"/>
    <col min="2" max="15" width="1.625" style="1" hidden="1" customWidth="1"/>
    <col min="16" max="16" width="1.75" style="1" customWidth="1"/>
    <col min="17" max="19" width="1.625" style="1" customWidth="1"/>
    <col min="20" max="20" width="40.125" style="1" customWidth="1"/>
    <col min="21" max="23" width="1.625" style="1" customWidth="1"/>
    <col min="24" max="24" width="1.5" style="1" customWidth="1"/>
    <col min="25" max="25" width="45.75" style="1" customWidth="1"/>
    <col min="26" max="26" width="7.875" style="1" hidden="1" customWidth="1"/>
    <col min="27" max="53" width="11.125" style="1" customWidth="1"/>
    <col min="54" max="54" width="11" style="1" customWidth="1"/>
    <col min="55" max="59" width="10.625" style="1" hidden="1" customWidth="1"/>
    <col min="60" max="60" width="10.625" style="203" customWidth="1"/>
    <col min="61" max="62" width="9" style="1"/>
    <col min="63" max="63" width="9" style="1" customWidth="1"/>
    <col min="64" max="16384" width="9" style="1"/>
  </cols>
  <sheetData>
    <row r="1" spans="1:64" ht="49.5" customHeight="1">
      <c r="B1" s="853"/>
      <c r="C1" s="853"/>
      <c r="D1" s="853"/>
      <c r="E1" s="853"/>
      <c r="F1" s="853"/>
      <c r="G1" s="853"/>
      <c r="H1" s="853"/>
      <c r="I1" s="853"/>
      <c r="J1" s="853"/>
      <c r="K1" s="853"/>
      <c r="L1" s="853"/>
      <c r="M1" s="853"/>
      <c r="N1" s="853"/>
      <c r="O1" s="853"/>
      <c r="Q1" s="1882" t="s">
        <v>821</v>
      </c>
      <c r="R1" s="1882"/>
      <c r="S1" s="1882"/>
      <c r="T1" s="1882"/>
      <c r="V1" s="1882" t="s">
        <v>1171</v>
      </c>
      <c r="W1" s="1883"/>
      <c r="X1" s="1883"/>
      <c r="Y1" s="1883"/>
      <c r="Z1" s="853"/>
      <c r="AA1" s="718"/>
      <c r="AB1" s="718"/>
      <c r="AC1" s="718"/>
      <c r="AD1" s="407"/>
      <c r="AE1" s="407"/>
      <c r="AF1" s="407"/>
      <c r="AG1" s="407"/>
      <c r="AH1" s="407"/>
      <c r="AI1" s="407"/>
    </row>
    <row r="2" spans="1:64" ht="14.25" customHeight="1">
      <c r="A2" s="854"/>
      <c r="B2" s="407"/>
      <c r="C2" s="407"/>
      <c r="D2" s="407"/>
      <c r="E2" s="407"/>
      <c r="F2" s="407"/>
      <c r="G2" s="407"/>
      <c r="H2" s="407"/>
      <c r="I2" s="407"/>
      <c r="J2" s="407"/>
      <c r="K2" s="407"/>
      <c r="L2" s="407"/>
      <c r="M2" s="407"/>
      <c r="N2" s="407"/>
      <c r="O2" s="407"/>
      <c r="P2" s="407"/>
      <c r="Q2" s="1556" t="str">
        <f>'0.Contents'!C2</f>
        <v>＜確報値＞</v>
      </c>
      <c r="R2" s="407"/>
      <c r="S2" s="407"/>
      <c r="T2" s="855"/>
      <c r="U2" s="407"/>
      <c r="V2" s="407"/>
      <c r="W2" s="407"/>
      <c r="X2" s="407"/>
      <c r="Y2" s="407"/>
      <c r="Z2" s="407"/>
      <c r="AA2" s="855"/>
      <c r="AB2" s="855"/>
      <c r="AC2" s="855"/>
      <c r="AD2" s="855"/>
      <c r="AE2" s="855"/>
      <c r="AF2" s="855"/>
      <c r="AG2" s="855"/>
      <c r="AH2" s="855"/>
      <c r="AI2" s="855"/>
    </row>
    <row r="3" spans="1:64" ht="18.75" customHeight="1" thickBot="1">
      <c r="P3" s="255"/>
      <c r="Q3" s="1" t="s">
        <v>822</v>
      </c>
      <c r="V3" s="1" t="s">
        <v>793</v>
      </c>
    </row>
    <row r="4" spans="1:64" ht="15" thickBot="1">
      <c r="O4" s="84"/>
      <c r="P4" s="1217"/>
      <c r="Q4" s="741" t="s">
        <v>100</v>
      </c>
      <c r="R4" s="742"/>
      <c r="S4" s="742"/>
      <c r="T4" s="21"/>
      <c r="V4" s="741" t="s">
        <v>462</v>
      </c>
      <c r="W4" s="742"/>
      <c r="X4" s="742"/>
      <c r="Y4" s="21"/>
      <c r="Z4" s="21"/>
      <c r="AA4" s="22">
        <v>1990</v>
      </c>
      <c r="AB4" s="22">
        <f t="shared" ref="AB4:BE4" si="0">AA4+1</f>
        <v>1991</v>
      </c>
      <c r="AC4" s="22">
        <f t="shared" si="0"/>
        <v>1992</v>
      </c>
      <c r="AD4" s="22">
        <f t="shared" si="0"/>
        <v>1993</v>
      </c>
      <c r="AE4" s="22">
        <f t="shared" si="0"/>
        <v>1994</v>
      </c>
      <c r="AF4" s="22">
        <f t="shared" si="0"/>
        <v>1995</v>
      </c>
      <c r="AG4" s="22">
        <f t="shared" si="0"/>
        <v>1996</v>
      </c>
      <c r="AH4" s="22">
        <f t="shared" si="0"/>
        <v>1997</v>
      </c>
      <c r="AI4" s="22">
        <f t="shared" si="0"/>
        <v>1998</v>
      </c>
      <c r="AJ4" s="22">
        <f t="shared" si="0"/>
        <v>1999</v>
      </c>
      <c r="AK4" s="22">
        <f t="shared" si="0"/>
        <v>2000</v>
      </c>
      <c r="AL4" s="22">
        <f t="shared" si="0"/>
        <v>2001</v>
      </c>
      <c r="AM4" s="22">
        <f t="shared" si="0"/>
        <v>2002</v>
      </c>
      <c r="AN4" s="22">
        <f t="shared" si="0"/>
        <v>2003</v>
      </c>
      <c r="AO4" s="22">
        <f t="shared" si="0"/>
        <v>2004</v>
      </c>
      <c r="AP4" s="22">
        <f t="shared" si="0"/>
        <v>2005</v>
      </c>
      <c r="AQ4" s="22">
        <f t="shared" si="0"/>
        <v>2006</v>
      </c>
      <c r="AR4" s="22">
        <f t="shared" si="0"/>
        <v>2007</v>
      </c>
      <c r="AS4" s="22">
        <f t="shared" si="0"/>
        <v>2008</v>
      </c>
      <c r="AT4" s="22">
        <f t="shared" si="0"/>
        <v>2009</v>
      </c>
      <c r="AU4" s="22">
        <f t="shared" si="0"/>
        <v>2010</v>
      </c>
      <c r="AV4" s="22">
        <f t="shared" si="0"/>
        <v>2011</v>
      </c>
      <c r="AW4" s="22">
        <f t="shared" si="0"/>
        <v>2012</v>
      </c>
      <c r="AX4" s="22">
        <f t="shared" si="0"/>
        <v>2013</v>
      </c>
      <c r="AY4" s="22">
        <f t="shared" si="0"/>
        <v>2014</v>
      </c>
      <c r="AZ4" s="22">
        <f t="shared" si="0"/>
        <v>2015</v>
      </c>
      <c r="BA4" s="83">
        <f t="shared" si="0"/>
        <v>2016</v>
      </c>
      <c r="BB4" s="23">
        <f t="shared" si="0"/>
        <v>2017</v>
      </c>
      <c r="BC4" s="21">
        <f t="shared" si="0"/>
        <v>2018</v>
      </c>
      <c r="BD4" s="22">
        <f t="shared" si="0"/>
        <v>2019</v>
      </c>
      <c r="BE4" s="22">
        <f t="shared" si="0"/>
        <v>2020</v>
      </c>
      <c r="BF4" s="22" t="s">
        <v>23</v>
      </c>
      <c r="BG4" s="23" t="s">
        <v>2</v>
      </c>
      <c r="BH4" s="1592"/>
    </row>
    <row r="5" spans="1:64" ht="18.75">
      <c r="O5" s="84"/>
      <c r="P5" s="1218"/>
      <c r="Q5" s="746" t="s">
        <v>101</v>
      </c>
      <c r="R5" s="747"/>
      <c r="S5" s="747"/>
      <c r="T5" s="825"/>
      <c r="U5" s="856"/>
      <c r="V5" s="1290" t="s">
        <v>823</v>
      </c>
      <c r="W5" s="747"/>
      <c r="X5" s="747"/>
      <c r="Y5" s="825"/>
      <c r="Z5" s="825"/>
      <c r="AA5" s="275">
        <f>SUM(AA6,AA14,AA29,AA35,AA42)</f>
        <v>1067571.6801084999</v>
      </c>
      <c r="AB5" s="275">
        <f t="shared" ref="AB5:BB5" si="1">SUM(AB6,AB14,AB29,AB35,AB42)</f>
        <v>1077836.0749574357</v>
      </c>
      <c r="AC5" s="275">
        <f t="shared" si="1"/>
        <v>1085822.1219052447</v>
      </c>
      <c r="AD5" s="275">
        <f t="shared" si="1"/>
        <v>1081001.6257430208</v>
      </c>
      <c r="AE5" s="275">
        <f t="shared" si="1"/>
        <v>1130845.6022770428</v>
      </c>
      <c r="AF5" s="275">
        <f t="shared" si="1"/>
        <v>1142042.0610701256</v>
      </c>
      <c r="AG5" s="275">
        <f t="shared" si="1"/>
        <v>1152794.6075477318</v>
      </c>
      <c r="AH5" s="275">
        <f t="shared" si="1"/>
        <v>1146957.0057227174</v>
      </c>
      <c r="AI5" s="275">
        <f t="shared" si="1"/>
        <v>1113148.5420953049</v>
      </c>
      <c r="AJ5" s="275">
        <f t="shared" si="1"/>
        <v>1149478.6834938733</v>
      </c>
      <c r="AK5" s="275">
        <f t="shared" si="1"/>
        <v>1170300.1609849171</v>
      </c>
      <c r="AL5" s="275">
        <f t="shared" si="1"/>
        <v>1157360.1408356458</v>
      </c>
      <c r="AM5" s="275">
        <f t="shared" si="1"/>
        <v>1188990.8054189971</v>
      </c>
      <c r="AN5" s="275">
        <f t="shared" si="1"/>
        <v>1197298.2133972205</v>
      </c>
      <c r="AO5" s="275">
        <f t="shared" si="1"/>
        <v>1193442.4110291954</v>
      </c>
      <c r="AP5" s="275">
        <f t="shared" si="1"/>
        <v>1200521.0723981918</v>
      </c>
      <c r="AQ5" s="275">
        <f t="shared" si="1"/>
        <v>1178717.6815800867</v>
      </c>
      <c r="AR5" s="275">
        <f t="shared" si="1"/>
        <v>1214489.3158623697</v>
      </c>
      <c r="AS5" s="275">
        <f t="shared" si="1"/>
        <v>1147021.1880210279</v>
      </c>
      <c r="AT5" s="275">
        <f t="shared" si="1"/>
        <v>1087131.5649887184</v>
      </c>
      <c r="AU5" s="275">
        <f t="shared" si="1"/>
        <v>1137029.6587623225</v>
      </c>
      <c r="AV5" s="275">
        <f t="shared" si="1"/>
        <v>1187985.0775239859</v>
      </c>
      <c r="AW5" s="275">
        <f t="shared" si="1"/>
        <v>1227315.4456416427</v>
      </c>
      <c r="AX5" s="275">
        <f t="shared" si="1"/>
        <v>1235197.2867747634</v>
      </c>
      <c r="AY5" s="275">
        <f t="shared" si="1"/>
        <v>1186522.3460353338</v>
      </c>
      <c r="AZ5" s="275">
        <f t="shared" si="1"/>
        <v>1147248.0339538166</v>
      </c>
      <c r="BA5" s="275">
        <f t="shared" si="1"/>
        <v>1129162.4300611655</v>
      </c>
      <c r="BB5" s="275">
        <f t="shared" si="1"/>
        <v>1110910.172132872</v>
      </c>
      <c r="BC5" s="554">
        <f t="shared" ref="BC5:BE5" si="2">SUM(BC6,BC14,BC35,BC29,BC42)</f>
        <v>0</v>
      </c>
      <c r="BD5" s="275">
        <f t="shared" si="2"/>
        <v>0</v>
      </c>
      <c r="BE5" s="275">
        <f t="shared" si="2"/>
        <v>0</v>
      </c>
      <c r="BF5" s="522"/>
      <c r="BG5" s="34"/>
      <c r="BH5" s="1610"/>
      <c r="BI5" s="108"/>
      <c r="BJ5" s="216"/>
      <c r="BK5" s="108"/>
      <c r="BL5" s="108"/>
    </row>
    <row r="6" spans="1:64">
      <c r="O6" s="84"/>
      <c r="P6" s="1218"/>
      <c r="Q6" s="750"/>
      <c r="R6" s="751" t="s">
        <v>102</v>
      </c>
      <c r="S6" s="826"/>
      <c r="T6" s="857"/>
      <c r="U6" s="255"/>
      <c r="V6" s="1291"/>
      <c r="W6" s="1292" t="s">
        <v>463</v>
      </c>
      <c r="X6" s="1310"/>
      <c r="Y6" s="1311"/>
      <c r="Z6" s="1311"/>
      <c r="AA6" s="274">
        <f>AA7</f>
        <v>348411.79447028635</v>
      </c>
      <c r="AB6" s="274">
        <f t="shared" ref="AB6" si="3">AB7</f>
        <v>349742.58710949577</v>
      </c>
      <c r="AC6" s="274">
        <f t="shared" ref="AC6" si="4">AC7</f>
        <v>355126.14215324685</v>
      </c>
      <c r="AD6" s="274">
        <f t="shared" ref="AD6" si="5">AD7</f>
        <v>338724.92179417721</v>
      </c>
      <c r="AE6" s="274">
        <f t="shared" ref="AE6" si="6">AE7</f>
        <v>372716.52054267738</v>
      </c>
      <c r="AF6" s="274">
        <f t="shared" ref="AF6" si="7">AF7</f>
        <v>360595.31972801586</v>
      </c>
      <c r="AG6" s="274">
        <f t="shared" ref="AG6" si="8">AG7</f>
        <v>362469.12120510911</v>
      </c>
      <c r="AH6" s="274">
        <f t="shared" ref="AH6" si="9">AH7</f>
        <v>357641.84247294842</v>
      </c>
      <c r="AI6" s="274">
        <f t="shared" ref="AI6" si="10">AI7</f>
        <v>344516.84317773796</v>
      </c>
      <c r="AJ6" s="274">
        <f t="shared" ref="AJ6" si="11">AJ7</f>
        <v>366226.01919401676</v>
      </c>
      <c r="AK6" s="274">
        <f t="shared" ref="AK6" si="12">AK7</f>
        <v>374920.24083416112</v>
      </c>
      <c r="AL6" s="274">
        <f t="shared" ref="AL6" si="13">AL7</f>
        <v>365841.75823433214</v>
      </c>
      <c r="AM6" s="274">
        <f t="shared" ref="AM6" si="14">AM7</f>
        <v>391423.28482875729</v>
      </c>
      <c r="AN6" s="274">
        <f t="shared" ref="AN6" si="15">AN7</f>
        <v>407746.6652632886</v>
      </c>
      <c r="AO6" s="274">
        <f t="shared" ref="AO6" si="16">AO7</f>
        <v>403779.88285122585</v>
      </c>
      <c r="AP6" s="274">
        <f t="shared" ref="AP6" si="17">AP7</f>
        <v>423926.84168544569</v>
      </c>
      <c r="AQ6" s="274">
        <f t="shared" ref="AQ6" si="18">AQ7</f>
        <v>414870.62379360513</v>
      </c>
      <c r="AR6" s="274">
        <f t="shared" ref="AR6" si="19">AR7</f>
        <v>467189.03156868345</v>
      </c>
      <c r="AS6" s="274">
        <f t="shared" ref="AS6" si="20">AS7</f>
        <v>436557.31213543803</v>
      </c>
      <c r="AT6" s="274">
        <f t="shared" ref="AT6" si="21">AT7</f>
        <v>397682.2033693656</v>
      </c>
      <c r="AU6" s="274">
        <f t="shared" ref="AU6" si="22">AU7</f>
        <v>422047.19202207658</v>
      </c>
      <c r="AV6" s="274">
        <f t="shared" ref="AV6" si="23">AV7</f>
        <v>479361.74286509264</v>
      </c>
      <c r="AW6" s="274">
        <f t="shared" ref="AW6" si="24">AW7</f>
        <v>524906.88071431348</v>
      </c>
      <c r="AX6" s="274">
        <f t="shared" ref="AX6" si="25">AX7</f>
        <v>524964.93446742662</v>
      </c>
      <c r="AY6" s="274">
        <f t="shared" ref="AY6" si="26">AY7</f>
        <v>498449.01991529641</v>
      </c>
      <c r="AZ6" s="274">
        <f t="shared" ref="AZ6" si="27">AZ7</f>
        <v>473248.62670927477</v>
      </c>
      <c r="BA6" s="274">
        <f t="shared" ref="BA6" si="28">BA7</f>
        <v>505684.69211711315</v>
      </c>
      <c r="BB6" s="481">
        <f>BB7</f>
        <v>491041.17599065625</v>
      </c>
      <c r="BC6" s="523">
        <f t="shared" ref="BC6:BE6" si="29">SUM(BC8:BC13)</f>
        <v>0</v>
      </c>
      <c r="BD6" s="274">
        <f t="shared" si="29"/>
        <v>0</v>
      </c>
      <c r="BE6" s="274">
        <f t="shared" si="29"/>
        <v>0</v>
      </c>
      <c r="BF6" s="523"/>
      <c r="BG6" s="481"/>
      <c r="BH6" s="404"/>
      <c r="BI6" s="108"/>
      <c r="BJ6" s="216"/>
      <c r="BK6" s="108"/>
      <c r="BL6" s="108"/>
    </row>
    <row r="7" spans="1:64">
      <c r="O7" s="84"/>
      <c r="P7" s="1218"/>
      <c r="Q7" s="750"/>
      <c r="R7" s="754"/>
      <c r="S7" s="751" t="s">
        <v>103</v>
      </c>
      <c r="T7" s="827"/>
      <c r="U7" s="255"/>
      <c r="V7" s="1291"/>
      <c r="W7" s="1294"/>
      <c r="X7" s="1292" t="s">
        <v>464</v>
      </c>
      <c r="Y7" s="1312"/>
      <c r="Z7" s="1312"/>
      <c r="AA7" s="274">
        <f>SUM(AA8:AA12)</f>
        <v>348411.79447028635</v>
      </c>
      <c r="AB7" s="274">
        <f t="shared" ref="AB7:BE7" si="30">SUM(AB8:AB12)</f>
        <v>349742.58710949577</v>
      </c>
      <c r="AC7" s="274">
        <f t="shared" si="30"/>
        <v>355126.14215324685</v>
      </c>
      <c r="AD7" s="274">
        <f t="shared" si="30"/>
        <v>338724.92179417721</v>
      </c>
      <c r="AE7" s="274">
        <f t="shared" si="30"/>
        <v>372716.52054267738</v>
      </c>
      <c r="AF7" s="274">
        <f t="shared" si="30"/>
        <v>360595.31972801586</v>
      </c>
      <c r="AG7" s="274">
        <f t="shared" si="30"/>
        <v>362469.12120510911</v>
      </c>
      <c r="AH7" s="274">
        <f t="shared" si="30"/>
        <v>357641.84247294842</v>
      </c>
      <c r="AI7" s="274">
        <f t="shared" si="30"/>
        <v>344516.84317773796</v>
      </c>
      <c r="AJ7" s="274">
        <f t="shared" si="30"/>
        <v>366226.01919401676</v>
      </c>
      <c r="AK7" s="274">
        <f t="shared" si="30"/>
        <v>374920.24083416112</v>
      </c>
      <c r="AL7" s="274">
        <f t="shared" si="30"/>
        <v>365841.75823433214</v>
      </c>
      <c r="AM7" s="274">
        <f t="shared" si="30"/>
        <v>391423.28482875729</v>
      </c>
      <c r="AN7" s="274">
        <f t="shared" si="30"/>
        <v>407746.6652632886</v>
      </c>
      <c r="AO7" s="274">
        <f t="shared" si="30"/>
        <v>403779.88285122585</v>
      </c>
      <c r="AP7" s="274">
        <f t="shared" si="30"/>
        <v>423926.84168544569</v>
      </c>
      <c r="AQ7" s="274">
        <f t="shared" si="30"/>
        <v>414870.62379360513</v>
      </c>
      <c r="AR7" s="274">
        <f t="shared" si="30"/>
        <v>467189.03156868345</v>
      </c>
      <c r="AS7" s="274">
        <f t="shared" si="30"/>
        <v>436557.31213543803</v>
      </c>
      <c r="AT7" s="274">
        <f t="shared" si="30"/>
        <v>397682.2033693656</v>
      </c>
      <c r="AU7" s="274">
        <f t="shared" si="30"/>
        <v>422047.19202207658</v>
      </c>
      <c r="AV7" s="274">
        <f t="shared" si="30"/>
        <v>479361.74286509264</v>
      </c>
      <c r="AW7" s="274">
        <f t="shared" si="30"/>
        <v>524906.88071431348</v>
      </c>
      <c r="AX7" s="274">
        <f t="shared" si="30"/>
        <v>524964.93446742662</v>
      </c>
      <c r="AY7" s="274">
        <f>SUM(AY8:AY12)</f>
        <v>498449.01991529641</v>
      </c>
      <c r="AZ7" s="274">
        <f>SUM(AZ8:AZ12)</f>
        <v>473248.62670927477</v>
      </c>
      <c r="BA7" s="1488">
        <f>SUM(BA8:BA12)</f>
        <v>505684.69211711315</v>
      </c>
      <c r="BB7" s="481">
        <f>SUM(BB8:BB12)</f>
        <v>491041.17599065625</v>
      </c>
      <c r="BC7" s="523">
        <f t="shared" si="30"/>
        <v>0</v>
      </c>
      <c r="BD7" s="274">
        <f t="shared" si="30"/>
        <v>0</v>
      </c>
      <c r="BE7" s="274">
        <f t="shared" si="30"/>
        <v>0</v>
      </c>
      <c r="BF7" s="523"/>
      <c r="BG7" s="481"/>
      <c r="BH7" s="404"/>
      <c r="BI7" s="108"/>
      <c r="BJ7" s="216"/>
      <c r="BK7" s="108"/>
      <c r="BL7" s="108"/>
    </row>
    <row r="8" spans="1:64">
      <c r="O8" s="84"/>
      <c r="P8" s="1218"/>
      <c r="Q8" s="750"/>
      <c r="R8" s="756"/>
      <c r="S8" s="756"/>
      <c r="T8" s="858" t="s">
        <v>104</v>
      </c>
      <c r="U8" s="255"/>
      <c r="V8" s="750"/>
      <c r="W8" s="756"/>
      <c r="X8" s="756"/>
      <c r="Y8" s="891" t="s">
        <v>465</v>
      </c>
      <c r="Z8" s="891"/>
      <c r="AA8" s="312">
        <v>26645.503835655436</v>
      </c>
      <c r="AB8" s="312">
        <v>24687.621664727827</v>
      </c>
      <c r="AC8" s="312">
        <v>21945.928094620311</v>
      </c>
      <c r="AD8" s="312">
        <v>21852.890856683822</v>
      </c>
      <c r="AE8" s="312">
        <v>18501.328896728803</v>
      </c>
      <c r="AF8" s="312">
        <v>17707.842219890637</v>
      </c>
      <c r="AG8" s="312">
        <v>17152.052246668944</v>
      </c>
      <c r="AH8" s="312">
        <v>15992.046507927302</v>
      </c>
      <c r="AI8" s="312">
        <v>14042.606921240664</v>
      </c>
      <c r="AJ8" s="312">
        <v>15077.41624533289</v>
      </c>
      <c r="AK8" s="312">
        <v>15845.637868633727</v>
      </c>
      <c r="AL8" s="312">
        <v>15178.573250607415</v>
      </c>
      <c r="AM8" s="312">
        <v>14956.548866724255</v>
      </c>
      <c r="AN8" s="312">
        <v>14471.328787482576</v>
      </c>
      <c r="AO8" s="312">
        <v>14752.195215179016</v>
      </c>
      <c r="AP8" s="312">
        <v>17478.553720613527</v>
      </c>
      <c r="AQ8" s="312">
        <v>18057.757773827576</v>
      </c>
      <c r="AR8" s="312">
        <v>17766.795515754024</v>
      </c>
      <c r="AS8" s="312">
        <v>17366.458577757207</v>
      </c>
      <c r="AT8" s="312">
        <v>17086.264782185979</v>
      </c>
      <c r="AU8" s="312">
        <v>17701.25961467675</v>
      </c>
      <c r="AV8" s="312">
        <v>16553.914819816076</v>
      </c>
      <c r="AW8" s="312">
        <v>16000.37033928233</v>
      </c>
      <c r="AX8" s="312">
        <v>14056.70653324209</v>
      </c>
      <c r="AY8" s="312">
        <v>13911.677234077488</v>
      </c>
      <c r="AZ8" s="312">
        <v>13317.617134042066</v>
      </c>
      <c r="BA8" s="1489">
        <v>13549.280911118029</v>
      </c>
      <c r="BB8" s="473">
        <v>13436.645770575402</v>
      </c>
      <c r="BC8" s="524">
        <v>0</v>
      </c>
      <c r="BD8" s="312">
        <v>0</v>
      </c>
      <c r="BE8" s="312">
        <v>0</v>
      </c>
      <c r="BF8" s="524"/>
      <c r="BG8" s="473"/>
      <c r="BH8" s="1608"/>
      <c r="BI8" s="108"/>
      <c r="BJ8" s="108"/>
      <c r="BK8" s="108"/>
      <c r="BL8" s="108"/>
    </row>
    <row r="9" spans="1:64">
      <c r="O9" s="84"/>
      <c r="P9" s="1218"/>
      <c r="Q9" s="750"/>
      <c r="R9" s="756"/>
      <c r="S9" s="756"/>
      <c r="T9" s="859" t="s">
        <v>105</v>
      </c>
      <c r="U9" s="255"/>
      <c r="V9" s="750"/>
      <c r="W9" s="756"/>
      <c r="X9" s="756"/>
      <c r="Y9" s="44" t="s">
        <v>466</v>
      </c>
      <c r="Z9" s="44"/>
      <c r="AA9" s="127">
        <v>26066.865834150361</v>
      </c>
      <c r="AB9" s="127">
        <v>26467.638934192997</v>
      </c>
      <c r="AC9" s="127">
        <v>26897.49791604768</v>
      </c>
      <c r="AD9" s="127">
        <v>28491.751800174326</v>
      </c>
      <c r="AE9" s="127">
        <v>28562.947501958894</v>
      </c>
      <c r="AF9" s="127">
        <v>28870.283035241708</v>
      </c>
      <c r="AG9" s="127">
        <v>29841.239288530251</v>
      </c>
      <c r="AH9" s="127">
        <v>32972.110753653906</v>
      </c>
      <c r="AI9" s="127">
        <v>31731.23519176984</v>
      </c>
      <c r="AJ9" s="127">
        <v>32330.203252255575</v>
      </c>
      <c r="AK9" s="127">
        <v>31951.433581354882</v>
      </c>
      <c r="AL9" s="127">
        <v>31065.519006566828</v>
      </c>
      <c r="AM9" s="127">
        <v>30081.415845145239</v>
      </c>
      <c r="AN9" s="127">
        <v>30058.73651112118</v>
      </c>
      <c r="AO9" s="127">
        <v>30223.53068713631</v>
      </c>
      <c r="AP9" s="127">
        <v>31521.414023667698</v>
      </c>
      <c r="AQ9" s="127">
        <v>30989.307953926698</v>
      </c>
      <c r="AR9" s="127">
        <v>30841.484684168805</v>
      </c>
      <c r="AS9" s="127">
        <v>28757.89870070805</v>
      </c>
      <c r="AT9" s="127">
        <v>28129.368812104916</v>
      </c>
      <c r="AU9" s="127">
        <v>28860.852945520601</v>
      </c>
      <c r="AV9" s="127">
        <v>26323.639455412733</v>
      </c>
      <c r="AW9" s="127">
        <v>26143.428728890201</v>
      </c>
      <c r="AX9" s="127">
        <v>23617.245891066115</v>
      </c>
      <c r="AY9" s="127">
        <v>22932.667950436629</v>
      </c>
      <c r="AZ9" s="127">
        <v>23722.473296209981</v>
      </c>
      <c r="BA9" s="1490">
        <v>21221.902622697613</v>
      </c>
      <c r="BB9" s="370">
        <v>20914.002668664176</v>
      </c>
      <c r="BC9" s="525">
        <v>0</v>
      </c>
      <c r="BD9" s="127">
        <v>0</v>
      </c>
      <c r="BE9" s="127">
        <v>0</v>
      </c>
      <c r="BF9" s="525"/>
      <c r="BG9" s="370"/>
      <c r="BH9" s="1608"/>
      <c r="BI9" s="108"/>
      <c r="BJ9" s="108"/>
      <c r="BK9" s="108"/>
      <c r="BL9" s="108"/>
    </row>
    <row r="10" spans="1:64" ht="13.5" customHeight="1">
      <c r="O10" s="84"/>
      <c r="P10" s="1218"/>
      <c r="Q10" s="750"/>
      <c r="R10" s="756"/>
      <c r="S10" s="756"/>
      <c r="T10" s="860" t="s">
        <v>106</v>
      </c>
      <c r="U10" s="255"/>
      <c r="V10" s="750"/>
      <c r="W10" s="756"/>
      <c r="X10" s="756"/>
      <c r="Y10" s="829" t="s">
        <v>467</v>
      </c>
      <c r="Z10" s="829"/>
      <c r="AA10" s="127">
        <v>1102.2867377696512</v>
      </c>
      <c r="AB10" s="127">
        <v>1102.7682576535249</v>
      </c>
      <c r="AC10" s="127">
        <v>1283.8327710617998</v>
      </c>
      <c r="AD10" s="127">
        <v>1222.3705705759169</v>
      </c>
      <c r="AE10" s="127">
        <v>945.94455930348499</v>
      </c>
      <c r="AF10" s="127">
        <v>1005.0130473018941</v>
      </c>
      <c r="AG10" s="127">
        <v>801.60536213397108</v>
      </c>
      <c r="AH10" s="127">
        <v>926.99534143362052</v>
      </c>
      <c r="AI10" s="127">
        <v>910.9868576132767</v>
      </c>
      <c r="AJ10" s="127">
        <v>946.93037570584102</v>
      </c>
      <c r="AK10" s="127">
        <v>836.7142497149265</v>
      </c>
      <c r="AL10" s="127">
        <v>813.25433894569608</v>
      </c>
      <c r="AM10" s="127">
        <v>1053.5336158291263</v>
      </c>
      <c r="AN10" s="127">
        <v>661.20852606908284</v>
      </c>
      <c r="AO10" s="127">
        <v>1192.0084360539479</v>
      </c>
      <c r="AP10" s="127">
        <v>1368.2523364321569</v>
      </c>
      <c r="AQ10" s="127">
        <v>921.56008580417154</v>
      </c>
      <c r="AR10" s="127">
        <v>2160.4071695395182</v>
      </c>
      <c r="AS10" s="127">
        <v>2245.6997759632222</v>
      </c>
      <c r="AT10" s="127">
        <v>2331.4755480382073</v>
      </c>
      <c r="AU10" s="127">
        <v>2628.0450766549043</v>
      </c>
      <c r="AV10" s="127">
        <v>2796.7050007369953</v>
      </c>
      <c r="AW10" s="127">
        <v>3783.2886287983797</v>
      </c>
      <c r="AX10" s="127">
        <v>2725.4908561907514</v>
      </c>
      <c r="AY10" s="127">
        <v>2839.9862770520112</v>
      </c>
      <c r="AZ10" s="127">
        <v>2608.7953587553661</v>
      </c>
      <c r="BA10" s="1490">
        <v>3105.5002802253325</v>
      </c>
      <c r="BB10" s="370">
        <v>2238.0992098706738</v>
      </c>
      <c r="BC10" s="525">
        <v>0</v>
      </c>
      <c r="BD10" s="127">
        <v>0</v>
      </c>
      <c r="BE10" s="127">
        <v>0</v>
      </c>
      <c r="BF10" s="525"/>
      <c r="BG10" s="370"/>
      <c r="BH10" s="1608"/>
      <c r="BI10" s="108"/>
      <c r="BJ10" s="108"/>
      <c r="BK10" s="108"/>
      <c r="BL10" s="108"/>
    </row>
    <row r="11" spans="1:64" ht="13.5" customHeight="1">
      <c r="O11" s="84"/>
      <c r="P11" s="1218"/>
      <c r="Q11" s="750"/>
      <c r="R11" s="756"/>
      <c r="S11" s="756"/>
      <c r="T11" s="860" t="s">
        <v>107</v>
      </c>
      <c r="U11" s="255"/>
      <c r="V11" s="750"/>
      <c r="W11" s="756"/>
      <c r="X11" s="756"/>
      <c r="Y11" s="829" t="s">
        <v>468</v>
      </c>
      <c r="Z11" s="829"/>
      <c r="AA11" s="127">
        <v>294020.1217066854</v>
      </c>
      <c r="AB11" s="127">
        <v>296919.9501125731</v>
      </c>
      <c r="AC11" s="127">
        <v>304401.28994771681</v>
      </c>
      <c r="AD11" s="127">
        <v>286511.29193478992</v>
      </c>
      <c r="AE11" s="127">
        <v>323963.85316692811</v>
      </c>
      <c r="AF11" s="127">
        <v>312259.28262277035</v>
      </c>
      <c r="AG11" s="127">
        <v>313898.41067721718</v>
      </c>
      <c r="AH11" s="127">
        <v>306945.09814163693</v>
      </c>
      <c r="AI11" s="127">
        <v>296979.4588317817</v>
      </c>
      <c r="AJ11" s="127">
        <v>316951.54654091666</v>
      </c>
      <c r="AK11" s="127">
        <v>325350.88969265932</v>
      </c>
      <c r="AL11" s="127">
        <v>317894.7499392723</v>
      </c>
      <c r="AM11" s="127">
        <v>344392.50515836873</v>
      </c>
      <c r="AN11" s="127">
        <v>361665.69950280891</v>
      </c>
      <c r="AO11" s="127">
        <v>356651.00730147166</v>
      </c>
      <c r="AP11" s="127">
        <v>372494.32576738909</v>
      </c>
      <c r="AQ11" s="127">
        <v>363915.31341729872</v>
      </c>
      <c r="AR11" s="127">
        <v>415401.22767374938</v>
      </c>
      <c r="AS11" s="127">
        <v>387256.85737286421</v>
      </c>
      <c r="AT11" s="127">
        <v>349276.52784191951</v>
      </c>
      <c r="AU11" s="127">
        <v>371925.62491275539</v>
      </c>
      <c r="AV11" s="127">
        <v>432824.83748892794</v>
      </c>
      <c r="AW11" s="127">
        <v>478143.35410132789</v>
      </c>
      <c r="AX11" s="127">
        <v>483719.79701024003</v>
      </c>
      <c r="AY11" s="127">
        <v>457987.60071715189</v>
      </c>
      <c r="AZ11" s="127">
        <v>432858.539445973</v>
      </c>
      <c r="BA11" s="1490">
        <v>467022.05297314253</v>
      </c>
      <c r="BB11" s="370">
        <v>453662.01743421308</v>
      </c>
      <c r="BC11" s="525">
        <v>0</v>
      </c>
      <c r="BD11" s="127">
        <v>0</v>
      </c>
      <c r="BE11" s="127">
        <v>0</v>
      </c>
      <c r="BF11" s="525"/>
      <c r="BG11" s="370"/>
      <c r="BH11" s="1608"/>
      <c r="BI11" s="108"/>
      <c r="BJ11" s="108"/>
      <c r="BK11" s="108"/>
      <c r="BL11" s="108"/>
    </row>
    <row r="12" spans="1:64">
      <c r="O12" s="84"/>
      <c r="P12" s="1218"/>
      <c r="Q12" s="750"/>
      <c r="R12" s="756"/>
      <c r="S12" s="756"/>
      <c r="T12" s="769" t="s">
        <v>108</v>
      </c>
      <c r="U12" s="255"/>
      <c r="V12" s="750"/>
      <c r="W12" s="756"/>
      <c r="X12" s="756"/>
      <c r="Y12" s="828" t="s">
        <v>469</v>
      </c>
      <c r="Z12" s="828"/>
      <c r="AA12" s="127">
        <v>577.01635602545502</v>
      </c>
      <c r="AB12" s="127">
        <v>564.60814034833936</v>
      </c>
      <c r="AC12" s="127">
        <v>597.59342380024452</v>
      </c>
      <c r="AD12" s="127">
        <v>646.61663195323717</v>
      </c>
      <c r="AE12" s="127">
        <v>742.44641775805303</v>
      </c>
      <c r="AF12" s="127">
        <v>752.89880281128887</v>
      </c>
      <c r="AG12" s="127">
        <v>775.81363055879626</v>
      </c>
      <c r="AH12" s="127">
        <v>805.5917282966368</v>
      </c>
      <c r="AI12" s="127">
        <v>852.55537533250128</v>
      </c>
      <c r="AJ12" s="127">
        <v>919.92277980578399</v>
      </c>
      <c r="AK12" s="127">
        <v>935.56544179822617</v>
      </c>
      <c r="AL12" s="127">
        <v>889.66169893993083</v>
      </c>
      <c r="AM12" s="127">
        <v>939.28134268992528</v>
      </c>
      <c r="AN12" s="127">
        <v>889.6919358068335</v>
      </c>
      <c r="AO12" s="127">
        <v>961.14121138490884</v>
      </c>
      <c r="AP12" s="127">
        <v>1064.29583734321</v>
      </c>
      <c r="AQ12" s="127">
        <v>986.68456274795892</v>
      </c>
      <c r="AR12" s="127">
        <v>1019.116525471708</v>
      </c>
      <c r="AS12" s="127">
        <v>930.39770814529925</v>
      </c>
      <c r="AT12" s="127">
        <v>858.56638511701374</v>
      </c>
      <c r="AU12" s="127">
        <v>931.40947246893404</v>
      </c>
      <c r="AV12" s="127">
        <v>862.64610019888278</v>
      </c>
      <c r="AW12" s="127">
        <v>836.43891601467567</v>
      </c>
      <c r="AX12" s="127">
        <v>845.69417668761787</v>
      </c>
      <c r="AY12" s="127">
        <v>777.08773657839117</v>
      </c>
      <c r="AZ12" s="127">
        <v>741.20147429435951</v>
      </c>
      <c r="BA12" s="1490">
        <v>785.95532992963615</v>
      </c>
      <c r="BB12" s="370">
        <v>790.41090733288127</v>
      </c>
      <c r="BC12" s="525">
        <v>0</v>
      </c>
      <c r="BD12" s="127">
        <v>0</v>
      </c>
      <c r="BE12" s="127">
        <v>0</v>
      </c>
      <c r="BF12" s="525"/>
      <c r="BG12" s="370"/>
      <c r="BH12" s="1608"/>
      <c r="BI12" s="108"/>
      <c r="BJ12" s="108"/>
      <c r="BK12" s="108"/>
      <c r="BL12" s="108"/>
    </row>
    <row r="13" spans="1:64" ht="28.5" customHeight="1">
      <c r="O13" s="84"/>
      <c r="P13" s="1218"/>
      <c r="Q13" s="750"/>
      <c r="R13" s="756"/>
      <c r="S13" s="1890" t="s">
        <v>824</v>
      </c>
      <c r="T13" s="1891"/>
      <c r="U13" s="255"/>
      <c r="V13" s="750"/>
      <c r="W13" s="756"/>
      <c r="X13" s="1886" t="s">
        <v>470</v>
      </c>
      <c r="Y13" s="1887"/>
      <c r="Z13" s="1325"/>
      <c r="AA13" s="510"/>
      <c r="AB13" s="510"/>
      <c r="AC13" s="510"/>
      <c r="AD13" s="510"/>
      <c r="AE13" s="510"/>
      <c r="AF13" s="510"/>
      <c r="AG13" s="510"/>
      <c r="AH13" s="510"/>
      <c r="AI13" s="510"/>
      <c r="AJ13" s="510"/>
      <c r="AK13" s="510"/>
      <c r="AL13" s="510"/>
      <c r="AM13" s="510"/>
      <c r="AN13" s="510"/>
      <c r="AO13" s="510"/>
      <c r="AP13" s="510"/>
      <c r="AQ13" s="510"/>
      <c r="AR13" s="510"/>
      <c r="AS13" s="510"/>
      <c r="AT13" s="510"/>
      <c r="AU13" s="510"/>
      <c r="AV13" s="510"/>
      <c r="AW13" s="510"/>
      <c r="AX13" s="510"/>
      <c r="AY13" s="510"/>
      <c r="AZ13" s="510"/>
      <c r="BA13" s="1491"/>
      <c r="BB13" s="511"/>
      <c r="BC13" s="526"/>
      <c r="BD13" s="510"/>
      <c r="BE13" s="510"/>
      <c r="BF13" s="526"/>
      <c r="BG13" s="511"/>
      <c r="BH13" s="1608"/>
      <c r="BI13" s="108"/>
      <c r="BJ13" s="108"/>
      <c r="BK13" s="108"/>
      <c r="BL13" s="108"/>
    </row>
    <row r="14" spans="1:64">
      <c r="O14" s="84"/>
      <c r="P14" s="1218"/>
      <c r="Q14" s="750"/>
      <c r="R14" s="764" t="s">
        <v>109</v>
      </c>
      <c r="S14" s="830"/>
      <c r="T14" s="861"/>
      <c r="U14" s="255"/>
      <c r="V14" s="750"/>
      <c r="W14" s="764" t="s">
        <v>471</v>
      </c>
      <c r="X14" s="830"/>
      <c r="Y14" s="831"/>
      <c r="Z14" s="273"/>
      <c r="AA14" s="273">
        <f>SUM(AA15,AA19)</f>
        <v>379432.93558807916</v>
      </c>
      <c r="AB14" s="273">
        <f t="shared" ref="AB14:AZ14" si="31">SUM(AB15,AB19)</f>
        <v>376932.36115127034</v>
      </c>
      <c r="AC14" s="273">
        <f t="shared" si="31"/>
        <v>371339.54566083266</v>
      </c>
      <c r="AD14" s="273">
        <f t="shared" si="31"/>
        <v>373170.90826986503</v>
      </c>
      <c r="AE14" s="273">
        <f t="shared" si="31"/>
        <v>379820.04765512887</v>
      </c>
      <c r="AF14" s="273">
        <f t="shared" si="31"/>
        <v>386841.32073711115</v>
      </c>
      <c r="AG14" s="273">
        <f t="shared" si="31"/>
        <v>391551.15122935228</v>
      </c>
      <c r="AH14" s="273">
        <f t="shared" si="31"/>
        <v>387169.07769880118</v>
      </c>
      <c r="AI14" s="273">
        <f t="shared" si="31"/>
        <v>363319.4530423925</v>
      </c>
      <c r="AJ14" s="273">
        <f t="shared" si="31"/>
        <v>367916.17257073574</v>
      </c>
      <c r="AK14" s="273">
        <f t="shared" si="31"/>
        <v>377821.18201376247</v>
      </c>
      <c r="AL14" s="273">
        <f t="shared" si="31"/>
        <v>371705.51368265157</v>
      </c>
      <c r="AM14" s="273">
        <f t="shared" si="31"/>
        <v>376980.55364049145</v>
      </c>
      <c r="AN14" s="273">
        <f t="shared" si="31"/>
        <v>376617.20164532482</v>
      </c>
      <c r="AO14" s="273">
        <f t="shared" si="31"/>
        <v>377365.96196453524</v>
      </c>
      <c r="AP14" s="273">
        <f t="shared" si="31"/>
        <v>366553.78190483624</v>
      </c>
      <c r="AQ14" s="273">
        <f t="shared" si="31"/>
        <v>363025.9839040662</v>
      </c>
      <c r="AR14" s="273">
        <f t="shared" si="31"/>
        <v>359356.73004093178</v>
      </c>
      <c r="AS14" s="273">
        <f t="shared" si="31"/>
        <v>328606.30881623796</v>
      </c>
      <c r="AT14" s="273">
        <f t="shared" si="31"/>
        <v>314782.5316306685</v>
      </c>
      <c r="AU14" s="273">
        <f t="shared" si="31"/>
        <v>329174.21818346629</v>
      </c>
      <c r="AV14" s="273">
        <f t="shared" si="31"/>
        <v>326734.79567486508</v>
      </c>
      <c r="AW14" s="273">
        <f t="shared" si="31"/>
        <v>324832.01715263777</v>
      </c>
      <c r="AX14" s="273">
        <f t="shared" si="31"/>
        <v>332135.87795917422</v>
      </c>
      <c r="AY14" s="273">
        <f t="shared" si="31"/>
        <v>322814.60821147123</v>
      </c>
      <c r="AZ14" s="273">
        <f t="shared" si="31"/>
        <v>314294.89241158805</v>
      </c>
      <c r="BA14" s="1492">
        <f>SUM(BA15,BA19)</f>
        <v>299696.10762980877</v>
      </c>
      <c r="BB14" s="371">
        <f t="shared" ref="BB14" si="32">SUM(BB15,BB19)</f>
        <v>295919.38070929726</v>
      </c>
      <c r="BC14" s="527">
        <f>SUM(BC15,BC19)</f>
        <v>0</v>
      </c>
      <c r="BD14" s="273">
        <f>SUM(BD15,BD19)</f>
        <v>0</v>
      </c>
      <c r="BE14" s="273">
        <f>SUM(BE15,BE19)</f>
        <v>0</v>
      </c>
      <c r="BF14" s="527"/>
      <c r="BG14" s="371"/>
      <c r="BH14" s="404"/>
      <c r="BI14" s="108"/>
      <c r="BJ14" s="216"/>
      <c r="BK14" s="108"/>
      <c r="BL14" s="108"/>
    </row>
    <row r="15" spans="1:64" ht="29.25" customHeight="1">
      <c r="O15" s="84"/>
      <c r="P15" s="1219"/>
      <c r="Q15" s="750"/>
      <c r="R15" s="767"/>
      <c r="S15" s="1888" t="s">
        <v>110</v>
      </c>
      <c r="T15" s="1889"/>
      <c r="U15" s="255"/>
      <c r="V15" s="750"/>
      <c r="W15" s="767"/>
      <c r="X15" s="1884" t="s">
        <v>472</v>
      </c>
      <c r="Y15" s="1885"/>
      <c r="Z15" s="273"/>
      <c r="AA15" s="1478">
        <v>31552.061883975992</v>
      </c>
      <c r="AB15" s="1478">
        <v>31555.642236620566</v>
      </c>
      <c r="AC15" s="1478">
        <v>31568.644887958802</v>
      </c>
      <c r="AD15" s="1478">
        <v>31154.819396299306</v>
      </c>
      <c r="AE15" s="1478">
        <v>29992.042692098585</v>
      </c>
      <c r="AF15" s="1478">
        <v>29689.980632064602</v>
      </c>
      <c r="AG15" s="1478">
        <v>30074.431523012954</v>
      </c>
      <c r="AH15" s="1478">
        <v>29256.143942685732</v>
      </c>
      <c r="AI15" s="1478">
        <v>28698.091809769263</v>
      </c>
      <c r="AJ15" s="1478">
        <v>27838.552040436582</v>
      </c>
      <c r="AK15" s="1478">
        <v>27211.117001526825</v>
      </c>
      <c r="AL15" s="1478">
        <v>27764.859694195799</v>
      </c>
      <c r="AM15" s="1478">
        <v>26575.163132851641</v>
      </c>
      <c r="AN15" s="1478">
        <v>26151.449986892236</v>
      </c>
      <c r="AO15" s="1478">
        <v>26352.518653104864</v>
      </c>
      <c r="AP15" s="1478">
        <v>25389.261513986017</v>
      </c>
      <c r="AQ15" s="1478">
        <v>24127.359897086928</v>
      </c>
      <c r="AR15" s="1478">
        <v>23709.044711919374</v>
      </c>
      <c r="AS15" s="1478">
        <v>19997.318986877239</v>
      </c>
      <c r="AT15" s="1478">
        <v>23411.547414782635</v>
      </c>
      <c r="AU15" s="1478">
        <v>22341.850995063593</v>
      </c>
      <c r="AV15" s="1478">
        <v>22562.143100053032</v>
      </c>
      <c r="AW15" s="1478">
        <v>22326.876922755786</v>
      </c>
      <c r="AX15" s="1478">
        <v>20006.280661465818</v>
      </c>
      <c r="AY15" s="1478">
        <v>19669.857014485322</v>
      </c>
      <c r="AZ15" s="1478">
        <v>21506.04113562619</v>
      </c>
      <c r="BA15" s="1478">
        <v>22578.194484424665</v>
      </c>
      <c r="BB15" s="1507">
        <v>22337.161360768136</v>
      </c>
      <c r="BC15" s="527">
        <f>SUM(BC16:BC18)</f>
        <v>0</v>
      </c>
      <c r="BD15" s="273">
        <f>SUM(BD16:BD18)</f>
        <v>0</v>
      </c>
      <c r="BE15" s="273">
        <f>SUM(BE16:BE18)</f>
        <v>0</v>
      </c>
      <c r="BF15" s="527"/>
      <c r="BG15" s="371"/>
      <c r="BH15" s="404"/>
      <c r="BI15" s="108"/>
      <c r="BJ15" s="217"/>
      <c r="BK15" s="216"/>
      <c r="BL15" s="108"/>
    </row>
    <row r="16" spans="1:64">
      <c r="O16" s="84"/>
      <c r="P16" s="1218"/>
      <c r="Q16" s="750"/>
      <c r="R16" s="767"/>
      <c r="S16" s="767"/>
      <c r="T16" s="862" t="s">
        <v>111</v>
      </c>
      <c r="U16" s="255"/>
      <c r="V16" s="750"/>
      <c r="W16" s="767"/>
      <c r="X16" s="767"/>
      <c r="Y16" s="43" t="s">
        <v>473</v>
      </c>
      <c r="Z16" s="127"/>
      <c r="AA16" s="127">
        <v>22269.886710098948</v>
      </c>
      <c r="AB16" s="127">
        <v>22819.350813865174</v>
      </c>
      <c r="AC16" s="127">
        <v>22802.961014649154</v>
      </c>
      <c r="AD16" s="127">
        <v>22223.56942633709</v>
      </c>
      <c r="AE16" s="127">
        <v>20998.355903613181</v>
      </c>
      <c r="AF16" s="127">
        <v>20690.395948702822</v>
      </c>
      <c r="AG16" s="127">
        <v>21487.602385135291</v>
      </c>
      <c r="AH16" s="127">
        <v>21101.44196496264</v>
      </c>
      <c r="AI16" s="127">
        <v>20919.269369640897</v>
      </c>
      <c r="AJ16" s="127">
        <v>20402.496597563906</v>
      </c>
      <c r="AK16" s="127">
        <v>20326.46912523896</v>
      </c>
      <c r="AL16" s="127">
        <v>21087.0115782176</v>
      </c>
      <c r="AM16" s="127">
        <v>20295.052981002176</v>
      </c>
      <c r="AN16" s="127">
        <v>20250.981651161728</v>
      </c>
      <c r="AO16" s="127">
        <v>20546.314393856988</v>
      </c>
      <c r="AP16" s="127">
        <v>19938.585477922174</v>
      </c>
      <c r="AQ16" s="127">
        <v>18803.767469688442</v>
      </c>
      <c r="AR16" s="127">
        <v>18847.104818090123</v>
      </c>
      <c r="AS16" s="127">
        <v>16101.550481441107</v>
      </c>
      <c r="AT16" s="127">
        <v>19217.170376397375</v>
      </c>
      <c r="AU16" s="127">
        <v>17825.668639264411</v>
      </c>
      <c r="AV16" s="127">
        <v>16505.25649892283</v>
      </c>
      <c r="AW16" s="127">
        <v>16263.997232415273</v>
      </c>
      <c r="AX16" s="127">
        <v>14860.885369818332</v>
      </c>
      <c r="AY16" s="127">
        <v>14621.839425017104</v>
      </c>
      <c r="AZ16" s="312">
        <v>16172.425832067776</v>
      </c>
      <c r="BA16" s="1490">
        <v>17135.071974651772</v>
      </c>
      <c r="BB16" s="370">
        <v>16748.619295879609</v>
      </c>
      <c r="BC16" s="525">
        <v>0</v>
      </c>
      <c r="BD16" s="127">
        <v>0</v>
      </c>
      <c r="BE16" s="127">
        <v>0</v>
      </c>
      <c r="BF16" s="525"/>
      <c r="BG16" s="370"/>
      <c r="BH16" s="1608"/>
      <c r="BI16" s="108"/>
      <c r="BJ16" s="108"/>
      <c r="BK16" s="108"/>
      <c r="BL16" s="108"/>
    </row>
    <row r="17" spans="15:64">
      <c r="O17" s="84"/>
      <c r="P17" s="1218"/>
      <c r="Q17" s="750"/>
      <c r="R17" s="767"/>
      <c r="S17" s="767"/>
      <c r="T17" s="859" t="s">
        <v>112</v>
      </c>
      <c r="U17" s="255"/>
      <c r="V17" s="750"/>
      <c r="W17" s="767"/>
      <c r="X17" s="767"/>
      <c r="Y17" s="44" t="s">
        <v>474</v>
      </c>
      <c r="Z17" s="127"/>
      <c r="AA17" s="127">
        <v>3617.7200567702926</v>
      </c>
      <c r="AB17" s="127">
        <v>3230.2116605320139</v>
      </c>
      <c r="AC17" s="127">
        <v>3128.5185429964499</v>
      </c>
      <c r="AD17" s="127">
        <v>3047.2613348043428</v>
      </c>
      <c r="AE17" s="127">
        <v>2980.6903599473076</v>
      </c>
      <c r="AF17" s="127">
        <v>2801.2060713051123</v>
      </c>
      <c r="AG17" s="127">
        <v>2695.1344011963856</v>
      </c>
      <c r="AH17" s="127">
        <v>2560.488239848753</v>
      </c>
      <c r="AI17" s="127">
        <v>2421.8341437172749</v>
      </c>
      <c r="AJ17" s="127">
        <v>2283.1877432888068</v>
      </c>
      <c r="AK17" s="127">
        <v>2126.4847926338193</v>
      </c>
      <c r="AL17" s="127">
        <v>2027.9027480943819</v>
      </c>
      <c r="AM17" s="127">
        <v>1895.2602765314884</v>
      </c>
      <c r="AN17" s="127">
        <v>1771.5334512156051</v>
      </c>
      <c r="AO17" s="127">
        <v>1761.4514532678602</v>
      </c>
      <c r="AP17" s="127">
        <v>1648.4722710056963</v>
      </c>
      <c r="AQ17" s="127">
        <v>1477.0756691175625</v>
      </c>
      <c r="AR17" s="127">
        <v>1224.7716686463004</v>
      </c>
      <c r="AS17" s="127">
        <v>1070.5847231193832</v>
      </c>
      <c r="AT17" s="127">
        <v>1121.8058957872079</v>
      </c>
      <c r="AU17" s="127">
        <v>1117.3440619445189</v>
      </c>
      <c r="AV17" s="127">
        <v>1272.1906492059386</v>
      </c>
      <c r="AW17" s="127">
        <v>1255.4535758288418</v>
      </c>
      <c r="AX17" s="127">
        <v>1060.1385058154381</v>
      </c>
      <c r="AY17" s="127">
        <v>1041.9120419435756</v>
      </c>
      <c r="AZ17" s="127">
        <v>963.80725959275151</v>
      </c>
      <c r="BA17" s="1490">
        <v>890.08100120033009</v>
      </c>
      <c r="BB17" s="370">
        <v>853.68717911265276</v>
      </c>
      <c r="BC17" s="525">
        <v>0</v>
      </c>
      <c r="BD17" s="127">
        <v>0</v>
      </c>
      <c r="BE17" s="127">
        <v>0</v>
      </c>
      <c r="BF17" s="525"/>
      <c r="BG17" s="370"/>
      <c r="BH17" s="1608"/>
      <c r="BI17" s="108"/>
      <c r="BJ17" s="108"/>
      <c r="BK17" s="108"/>
      <c r="BL17" s="108"/>
    </row>
    <row r="18" spans="15:64">
      <c r="O18" s="84"/>
      <c r="P18" s="1218"/>
      <c r="Q18" s="750"/>
      <c r="R18" s="767"/>
      <c r="S18" s="767"/>
      <c r="T18" s="863" t="s">
        <v>825</v>
      </c>
      <c r="U18" s="255"/>
      <c r="V18" s="750"/>
      <c r="W18" s="767"/>
      <c r="X18" s="767"/>
      <c r="Y18" s="832" t="s">
        <v>475</v>
      </c>
      <c r="Z18" s="127"/>
      <c r="AA18" s="127">
        <v>5664.4551171067551</v>
      </c>
      <c r="AB18" s="127">
        <v>5506.0797622233758</v>
      </c>
      <c r="AC18" s="127">
        <v>5637.1653303131916</v>
      </c>
      <c r="AD18" s="127">
        <v>5883.9886351578807</v>
      </c>
      <c r="AE18" s="127">
        <v>6012.9964285380993</v>
      </c>
      <c r="AF18" s="127">
        <v>6198.3786120566656</v>
      </c>
      <c r="AG18" s="127">
        <v>5891.6947366812838</v>
      </c>
      <c r="AH18" s="127">
        <v>5594.2137378743446</v>
      </c>
      <c r="AI18" s="127">
        <v>5356.9882964110939</v>
      </c>
      <c r="AJ18" s="127">
        <v>5152.8676995838705</v>
      </c>
      <c r="AK18" s="127">
        <v>4758.1630836540435</v>
      </c>
      <c r="AL18" s="127">
        <v>4649.9453678838227</v>
      </c>
      <c r="AM18" s="127">
        <v>4384.8498753179783</v>
      </c>
      <c r="AN18" s="127">
        <v>4128.9348845149061</v>
      </c>
      <c r="AO18" s="127">
        <v>4044.7528059800197</v>
      </c>
      <c r="AP18" s="127">
        <v>3802.2037650581387</v>
      </c>
      <c r="AQ18" s="127">
        <v>3846.516758280924</v>
      </c>
      <c r="AR18" s="127">
        <v>3637.1682251829475</v>
      </c>
      <c r="AS18" s="127">
        <v>2825.1837823167443</v>
      </c>
      <c r="AT18" s="127">
        <v>3072.5711425980498</v>
      </c>
      <c r="AU18" s="127">
        <v>3398.8382938546683</v>
      </c>
      <c r="AV18" s="127">
        <v>4784.6959519242573</v>
      </c>
      <c r="AW18" s="127">
        <v>4807.4261145116689</v>
      </c>
      <c r="AX18" s="127">
        <v>4085.2567858320485</v>
      </c>
      <c r="AY18" s="127">
        <v>4006.105547524648</v>
      </c>
      <c r="AZ18" s="127">
        <v>4369.8080439656633</v>
      </c>
      <c r="BA18" s="1490">
        <v>4553.0415085725708</v>
      </c>
      <c r="BB18" s="370">
        <v>4734.8548857758724</v>
      </c>
      <c r="BC18" s="525">
        <v>0</v>
      </c>
      <c r="BD18" s="127">
        <v>0</v>
      </c>
      <c r="BE18" s="127">
        <v>0</v>
      </c>
      <c r="BF18" s="525"/>
      <c r="BG18" s="370"/>
      <c r="BH18" s="1608"/>
      <c r="BI18" s="108"/>
      <c r="BJ18" s="108"/>
      <c r="BK18" s="108"/>
      <c r="BL18" s="108"/>
    </row>
    <row r="19" spans="15:64">
      <c r="O19" s="84"/>
      <c r="P19" s="1219"/>
      <c r="Q19" s="750"/>
      <c r="R19" s="767"/>
      <c r="S19" s="1888" t="s">
        <v>114</v>
      </c>
      <c r="T19" s="1889"/>
      <c r="U19" s="255"/>
      <c r="V19" s="750"/>
      <c r="W19" s="767"/>
      <c r="X19" s="764" t="s">
        <v>476</v>
      </c>
      <c r="Y19" s="1326"/>
      <c r="Z19" s="1326"/>
      <c r="AA19" s="273">
        <f>SUM(AA20:AA28)</f>
        <v>347880.87370410317</v>
      </c>
      <c r="AB19" s="273">
        <f t="shared" ref="AB19:AZ19" si="33">SUM(AB20:AB28)</f>
        <v>345376.71891464974</v>
      </c>
      <c r="AC19" s="273">
        <f t="shared" si="33"/>
        <v>339770.90077287384</v>
      </c>
      <c r="AD19" s="273">
        <f t="shared" si="33"/>
        <v>342016.08887356572</v>
      </c>
      <c r="AE19" s="273">
        <f t="shared" si="33"/>
        <v>349828.00496303028</v>
      </c>
      <c r="AF19" s="273">
        <f t="shared" si="33"/>
        <v>357151.34010504658</v>
      </c>
      <c r="AG19" s="273">
        <f t="shared" si="33"/>
        <v>361476.71970633935</v>
      </c>
      <c r="AH19" s="273">
        <f t="shared" si="33"/>
        <v>357912.93375611544</v>
      </c>
      <c r="AI19" s="273">
        <f t="shared" si="33"/>
        <v>334621.36123262323</v>
      </c>
      <c r="AJ19" s="273">
        <f t="shared" si="33"/>
        <v>340077.62053029914</v>
      </c>
      <c r="AK19" s="273">
        <f t="shared" si="33"/>
        <v>350610.06501223566</v>
      </c>
      <c r="AL19" s="273">
        <f t="shared" si="33"/>
        <v>343940.65398845577</v>
      </c>
      <c r="AM19" s="273">
        <f t="shared" si="33"/>
        <v>350405.39050763979</v>
      </c>
      <c r="AN19" s="273">
        <f t="shared" si="33"/>
        <v>350465.75165843259</v>
      </c>
      <c r="AO19" s="273">
        <f t="shared" si="33"/>
        <v>351013.4433114304</v>
      </c>
      <c r="AP19" s="273">
        <f t="shared" si="33"/>
        <v>341164.5203908502</v>
      </c>
      <c r="AQ19" s="273">
        <f t="shared" si="33"/>
        <v>338898.62400697928</v>
      </c>
      <c r="AR19" s="273">
        <f t="shared" si="33"/>
        <v>335647.6853290124</v>
      </c>
      <c r="AS19" s="273">
        <f t="shared" si="33"/>
        <v>308608.98982936074</v>
      </c>
      <c r="AT19" s="273">
        <f t="shared" si="33"/>
        <v>291370.98421588587</v>
      </c>
      <c r="AU19" s="273">
        <f t="shared" si="33"/>
        <v>306832.36718840268</v>
      </c>
      <c r="AV19" s="273">
        <f t="shared" si="33"/>
        <v>304172.65257481206</v>
      </c>
      <c r="AW19" s="273">
        <f t="shared" si="33"/>
        <v>302505.14022988197</v>
      </c>
      <c r="AX19" s="273">
        <f t="shared" si="33"/>
        <v>312129.59729770839</v>
      </c>
      <c r="AY19" s="273">
        <f t="shared" si="33"/>
        <v>303144.75119698589</v>
      </c>
      <c r="AZ19" s="273">
        <f t="shared" si="33"/>
        <v>292788.85127596185</v>
      </c>
      <c r="BA19" s="1492">
        <f>SUM(BA20:BA28)</f>
        <v>277117.91314538411</v>
      </c>
      <c r="BB19" s="371">
        <f>SUM(BB20:BB28)</f>
        <v>273582.21934852912</v>
      </c>
      <c r="BC19" s="527">
        <f>SUM(BC20:BC28)</f>
        <v>0</v>
      </c>
      <c r="BD19" s="273">
        <f>SUM(BD20:BD28)</f>
        <v>0</v>
      </c>
      <c r="BE19" s="273">
        <f>SUM(BE20:BE28)</f>
        <v>0</v>
      </c>
      <c r="BF19" s="527"/>
      <c r="BG19" s="371"/>
      <c r="BH19" s="404"/>
      <c r="BI19" s="108"/>
      <c r="BJ19" s="108"/>
      <c r="BK19" s="108"/>
      <c r="BL19" s="108"/>
    </row>
    <row r="20" spans="15:64">
      <c r="O20" s="84"/>
      <c r="P20" s="1218"/>
      <c r="Q20" s="750"/>
      <c r="R20" s="767"/>
      <c r="S20" s="864"/>
      <c r="T20" s="862" t="s">
        <v>826</v>
      </c>
      <c r="U20" s="255"/>
      <c r="V20" s="750"/>
      <c r="W20" s="767"/>
      <c r="X20" s="767"/>
      <c r="Y20" s="860" t="s">
        <v>477</v>
      </c>
      <c r="Z20" s="769"/>
      <c r="AA20" s="312">
        <v>7648.8791682264909</v>
      </c>
      <c r="AB20" s="312">
        <v>8082.6128491368854</v>
      </c>
      <c r="AC20" s="312">
        <v>8578.9551270705269</v>
      </c>
      <c r="AD20" s="312">
        <v>9076.1518546031912</v>
      </c>
      <c r="AE20" s="312">
        <v>9298.9272569671848</v>
      </c>
      <c r="AF20" s="312">
        <v>10132.365611923189</v>
      </c>
      <c r="AG20" s="312">
        <v>9931.8558957365458</v>
      </c>
      <c r="AH20" s="312">
        <v>10343.284969340373</v>
      </c>
      <c r="AI20" s="312">
        <v>11096.093108705285</v>
      </c>
      <c r="AJ20" s="312">
        <v>11591.027456743392</v>
      </c>
      <c r="AK20" s="312">
        <v>11510.993687541195</v>
      </c>
      <c r="AL20" s="312">
        <v>11959.558368595599</v>
      </c>
      <c r="AM20" s="312">
        <v>12386.994177392135</v>
      </c>
      <c r="AN20" s="312">
        <v>12056.442089621756</v>
      </c>
      <c r="AO20" s="312">
        <v>12463.501561856461</v>
      </c>
      <c r="AP20" s="312">
        <v>12217.203720508936</v>
      </c>
      <c r="AQ20" s="312">
        <v>11931.202085936688</v>
      </c>
      <c r="AR20" s="312">
        <v>10903.811617519466</v>
      </c>
      <c r="AS20" s="312">
        <v>10096.059581179527</v>
      </c>
      <c r="AT20" s="312">
        <v>9906.2417150571291</v>
      </c>
      <c r="AU20" s="312">
        <v>9924.6177405904418</v>
      </c>
      <c r="AV20" s="312">
        <v>10899.661511932558</v>
      </c>
      <c r="AW20" s="312">
        <v>10653.287008691817</v>
      </c>
      <c r="AX20" s="312">
        <v>10280.122877955091</v>
      </c>
      <c r="AY20" s="312">
        <v>10046.478254295569</v>
      </c>
      <c r="AZ20" s="312">
        <v>9044.3563302627554</v>
      </c>
      <c r="BA20" s="1489">
        <v>8982.0871117286351</v>
      </c>
      <c r="BB20" s="473">
        <v>8543.8416356070629</v>
      </c>
      <c r="BC20" s="524">
        <v>0</v>
      </c>
      <c r="BD20" s="312">
        <v>0</v>
      </c>
      <c r="BE20" s="312">
        <v>0</v>
      </c>
      <c r="BF20" s="524"/>
      <c r="BG20" s="473"/>
      <c r="BH20" s="1608"/>
      <c r="BI20" s="108"/>
      <c r="BJ20" s="108"/>
      <c r="BK20" s="108"/>
      <c r="BL20" s="108"/>
    </row>
    <row r="21" spans="15:64">
      <c r="O21" s="84"/>
      <c r="P21" s="1218"/>
      <c r="Q21" s="750"/>
      <c r="R21" s="767"/>
      <c r="S21" s="767"/>
      <c r="T21" s="863" t="s">
        <v>827</v>
      </c>
      <c r="U21" s="255"/>
      <c r="V21" s="750"/>
      <c r="W21" s="767"/>
      <c r="X21" s="767"/>
      <c r="Y21" s="863" t="s">
        <v>478</v>
      </c>
      <c r="Z21" s="863"/>
      <c r="AA21" s="127">
        <v>15932.475007625262</v>
      </c>
      <c r="AB21" s="127">
        <v>15237.673296067747</v>
      </c>
      <c r="AC21" s="127">
        <v>15154.743511253651</v>
      </c>
      <c r="AD21" s="127">
        <v>14836.184552308534</v>
      </c>
      <c r="AE21" s="127">
        <v>14755.26838945206</v>
      </c>
      <c r="AF21" s="127">
        <v>14730.658538460637</v>
      </c>
      <c r="AG21" s="127">
        <v>14266.803783787891</v>
      </c>
      <c r="AH21" s="127">
        <v>14504.710651597248</v>
      </c>
      <c r="AI21" s="127">
        <v>14635.541956692312</v>
      </c>
      <c r="AJ21" s="127">
        <v>13864.481622865273</v>
      </c>
      <c r="AK21" s="127">
        <v>12959.649870982703</v>
      </c>
      <c r="AL21" s="127">
        <v>12686.598041795856</v>
      </c>
      <c r="AM21" s="127">
        <v>12501.329679481929</v>
      </c>
      <c r="AN21" s="127">
        <v>12342.86173643915</v>
      </c>
      <c r="AO21" s="127">
        <v>11637.560473584508</v>
      </c>
      <c r="AP21" s="127">
        <v>9671.9653051124897</v>
      </c>
      <c r="AQ21" s="127">
        <v>8866.2274440830734</v>
      </c>
      <c r="AR21" s="127">
        <v>7931.9355295499354</v>
      </c>
      <c r="AS21" s="127">
        <v>6795.5332366642324</v>
      </c>
      <c r="AT21" s="127">
        <v>6444.4342412817678</v>
      </c>
      <c r="AU21" s="127">
        <v>7012.5523483775605</v>
      </c>
      <c r="AV21" s="127">
        <v>6459.5776611528745</v>
      </c>
      <c r="AW21" s="127">
        <v>5964.235700867348</v>
      </c>
      <c r="AX21" s="127">
        <v>6809.1933803727861</v>
      </c>
      <c r="AY21" s="127">
        <v>6596.5706751188209</v>
      </c>
      <c r="AZ21" s="127">
        <v>6757.7382972395681</v>
      </c>
      <c r="BA21" s="1490">
        <v>6051.3408570576703</v>
      </c>
      <c r="BB21" s="370">
        <v>5960.4669899480323</v>
      </c>
      <c r="BC21" s="525">
        <v>0</v>
      </c>
      <c r="BD21" s="127">
        <v>0</v>
      </c>
      <c r="BE21" s="127">
        <v>0</v>
      </c>
      <c r="BF21" s="525"/>
      <c r="BG21" s="370"/>
      <c r="BH21" s="1608"/>
      <c r="BI21" s="108"/>
      <c r="BJ21" s="108"/>
      <c r="BK21" s="108"/>
      <c r="BL21" s="108"/>
    </row>
    <row r="22" spans="15:64">
      <c r="O22" s="84"/>
      <c r="P22" s="1218"/>
      <c r="Q22" s="750"/>
      <c r="R22" s="767"/>
      <c r="S22" s="767"/>
      <c r="T22" s="863" t="s">
        <v>828</v>
      </c>
      <c r="U22" s="255"/>
      <c r="V22" s="750"/>
      <c r="W22" s="767"/>
      <c r="X22" s="767"/>
      <c r="Y22" s="863" t="s">
        <v>479</v>
      </c>
      <c r="Z22" s="863"/>
      <c r="AA22" s="127">
        <v>26494.494144664972</v>
      </c>
      <c r="AB22" s="127">
        <v>26886.552177893238</v>
      </c>
      <c r="AC22" s="127">
        <v>26690.444908226797</v>
      </c>
      <c r="AD22" s="127">
        <v>27496.529848815888</v>
      </c>
      <c r="AE22" s="127">
        <v>28748.030929158635</v>
      </c>
      <c r="AF22" s="127">
        <v>30613.154946436276</v>
      </c>
      <c r="AG22" s="127">
        <v>30606.332364042013</v>
      </c>
      <c r="AH22" s="127">
        <v>30487.038633147044</v>
      </c>
      <c r="AI22" s="127">
        <v>29570.708268110629</v>
      </c>
      <c r="AJ22" s="127">
        <v>30023.762848060167</v>
      </c>
      <c r="AK22" s="127">
        <v>30763.522594825681</v>
      </c>
      <c r="AL22" s="127">
        <v>30226.599028583685</v>
      </c>
      <c r="AM22" s="127">
        <v>29832.017406796658</v>
      </c>
      <c r="AN22" s="127">
        <v>29428.341373050855</v>
      </c>
      <c r="AO22" s="127">
        <v>29409.136822858483</v>
      </c>
      <c r="AP22" s="127">
        <v>27932.672009123387</v>
      </c>
      <c r="AQ22" s="127">
        <v>25981.485504544024</v>
      </c>
      <c r="AR22" s="127">
        <v>24621.759013959298</v>
      </c>
      <c r="AS22" s="127">
        <v>22744.205736888325</v>
      </c>
      <c r="AT22" s="127">
        <v>21195.893534578587</v>
      </c>
      <c r="AU22" s="127">
        <v>20284.349410156879</v>
      </c>
      <c r="AV22" s="127">
        <v>20791.634519006548</v>
      </c>
      <c r="AW22" s="127">
        <v>21307.747710007763</v>
      </c>
      <c r="AX22" s="127">
        <v>21315.672662596695</v>
      </c>
      <c r="AY22" s="127">
        <v>20294.506661644122</v>
      </c>
      <c r="AZ22" s="127">
        <v>20774.849254800094</v>
      </c>
      <c r="BA22" s="1490">
        <v>18299.370853872708</v>
      </c>
      <c r="BB22" s="370">
        <v>18095.919156960663</v>
      </c>
      <c r="BC22" s="525">
        <v>0</v>
      </c>
      <c r="BD22" s="127">
        <v>0</v>
      </c>
      <c r="BE22" s="127">
        <v>0</v>
      </c>
      <c r="BF22" s="525"/>
      <c r="BG22" s="370"/>
      <c r="BH22" s="1608"/>
      <c r="BI22" s="108"/>
      <c r="BJ22" s="108"/>
      <c r="BK22" s="108"/>
      <c r="BL22" s="108"/>
    </row>
    <row r="23" spans="15:64">
      <c r="O23" s="84"/>
      <c r="P23" s="1218"/>
      <c r="Q23" s="750"/>
      <c r="R23" s="767"/>
      <c r="S23" s="767"/>
      <c r="T23" s="863" t="s">
        <v>201</v>
      </c>
      <c r="U23" s="255"/>
      <c r="V23" s="750"/>
      <c r="W23" s="767"/>
      <c r="X23" s="767"/>
      <c r="Y23" s="863" t="s">
        <v>480</v>
      </c>
      <c r="Z23" s="863"/>
      <c r="AA23" s="127">
        <v>69684.314623518512</v>
      </c>
      <c r="AB23" s="127">
        <v>71123.112325971335</v>
      </c>
      <c r="AC23" s="127">
        <v>71655.533926719479</v>
      </c>
      <c r="AD23" s="127">
        <v>73175.056006007697</v>
      </c>
      <c r="AE23" s="127">
        <v>76116.977654390852</v>
      </c>
      <c r="AF23" s="127">
        <v>77908.382951987209</v>
      </c>
      <c r="AG23" s="127">
        <v>80818.161484043972</v>
      </c>
      <c r="AH23" s="127">
        <v>79628.476152540621</v>
      </c>
      <c r="AI23" s="127">
        <v>70566.536987221654</v>
      </c>
      <c r="AJ23" s="127">
        <v>71521.182973617091</v>
      </c>
      <c r="AK23" s="127">
        <v>75660.839076456134</v>
      </c>
      <c r="AL23" s="127">
        <v>73270.687619779375</v>
      </c>
      <c r="AM23" s="127">
        <v>73874.634852454474</v>
      </c>
      <c r="AN23" s="127">
        <v>74369.348135466193</v>
      </c>
      <c r="AO23" s="127">
        <v>76672.53755575922</v>
      </c>
      <c r="AP23" s="127">
        <v>75421.956666662532</v>
      </c>
      <c r="AQ23" s="127">
        <v>74712.801400918222</v>
      </c>
      <c r="AR23" s="127">
        <v>73944.555170093765</v>
      </c>
      <c r="AS23" s="127">
        <v>70253.176434328736</v>
      </c>
      <c r="AT23" s="127">
        <v>69429.799798545515</v>
      </c>
      <c r="AU23" s="127">
        <v>69286.556969926052</v>
      </c>
      <c r="AV23" s="127">
        <v>68339.866707427427</v>
      </c>
      <c r="AW23" s="127">
        <v>64960.651361173201</v>
      </c>
      <c r="AX23" s="127">
        <v>68622.46754746123</v>
      </c>
      <c r="AY23" s="127">
        <v>65462.044589151039</v>
      </c>
      <c r="AZ23" s="127">
        <v>63856.155664444726</v>
      </c>
      <c r="BA23" s="1490">
        <v>58917.649947400525</v>
      </c>
      <c r="BB23" s="370">
        <v>59768.08484491548</v>
      </c>
      <c r="BC23" s="525">
        <v>0</v>
      </c>
      <c r="BD23" s="127">
        <v>0</v>
      </c>
      <c r="BE23" s="127">
        <v>0</v>
      </c>
      <c r="BF23" s="525"/>
      <c r="BG23" s="370"/>
      <c r="BH23" s="1608"/>
      <c r="BI23" s="108"/>
      <c r="BJ23" s="108"/>
      <c r="BK23" s="108"/>
      <c r="BL23" s="108"/>
    </row>
    <row r="24" spans="15:64">
      <c r="O24" s="84"/>
      <c r="P24" s="1218"/>
      <c r="Q24" s="750"/>
      <c r="R24" s="767"/>
      <c r="S24" s="767"/>
      <c r="T24" s="863" t="s">
        <v>115</v>
      </c>
      <c r="U24" s="255"/>
      <c r="V24" s="750"/>
      <c r="W24" s="767"/>
      <c r="X24" s="767"/>
      <c r="Y24" s="863" t="s">
        <v>481</v>
      </c>
      <c r="Z24" s="863"/>
      <c r="AA24" s="127">
        <v>43423.237694158059</v>
      </c>
      <c r="AB24" s="127">
        <v>43961.876779630511</v>
      </c>
      <c r="AC24" s="127">
        <v>44389.097604796938</v>
      </c>
      <c r="AD24" s="127">
        <v>44905.79201030347</v>
      </c>
      <c r="AE24" s="127">
        <v>45578.887979139326</v>
      </c>
      <c r="AF24" s="127">
        <v>45961.386461268645</v>
      </c>
      <c r="AG24" s="127">
        <v>45751.588408934927</v>
      </c>
      <c r="AH24" s="127">
        <v>44830.943446888552</v>
      </c>
      <c r="AI24" s="127">
        <v>40009.648305978422</v>
      </c>
      <c r="AJ24" s="127">
        <v>39611.09001289279</v>
      </c>
      <c r="AK24" s="127">
        <v>39270.455824570148</v>
      </c>
      <c r="AL24" s="127">
        <v>38018.381772718378</v>
      </c>
      <c r="AM24" s="127">
        <v>37538.11736319687</v>
      </c>
      <c r="AN24" s="127">
        <v>37435.702845100539</v>
      </c>
      <c r="AO24" s="127">
        <v>35451.310406553319</v>
      </c>
      <c r="AP24" s="127">
        <v>34393.233974688621</v>
      </c>
      <c r="AQ24" s="127">
        <v>34410.436098711005</v>
      </c>
      <c r="AR24" s="127">
        <v>33246.627607055707</v>
      </c>
      <c r="AS24" s="127">
        <v>31480.501764340879</v>
      </c>
      <c r="AT24" s="127">
        <v>27889.785362387815</v>
      </c>
      <c r="AU24" s="127">
        <v>27450.894303211873</v>
      </c>
      <c r="AV24" s="127">
        <v>27325.481452633248</v>
      </c>
      <c r="AW24" s="127">
        <v>27603.469155519728</v>
      </c>
      <c r="AX24" s="127">
        <v>28481.871318860525</v>
      </c>
      <c r="AY24" s="127">
        <v>27498.25647798815</v>
      </c>
      <c r="AZ24" s="127">
        <v>26621.365077157308</v>
      </c>
      <c r="BA24" s="1490">
        <v>25544.728216864012</v>
      </c>
      <c r="BB24" s="370">
        <v>25290.152732403112</v>
      </c>
      <c r="BC24" s="525">
        <v>0</v>
      </c>
      <c r="BD24" s="127">
        <v>0</v>
      </c>
      <c r="BE24" s="127">
        <v>0</v>
      </c>
      <c r="BF24" s="525"/>
      <c r="BG24" s="370"/>
      <c r="BH24" s="1608"/>
      <c r="BI24" s="108"/>
      <c r="BJ24" s="108"/>
      <c r="BK24" s="108"/>
      <c r="BL24" s="108"/>
    </row>
    <row r="25" spans="15:64">
      <c r="O25" s="84"/>
      <c r="P25" s="1218"/>
      <c r="Q25" s="750"/>
      <c r="R25" s="767"/>
      <c r="S25" s="767"/>
      <c r="T25" s="863" t="s">
        <v>116</v>
      </c>
      <c r="U25" s="255"/>
      <c r="V25" s="750"/>
      <c r="W25" s="767"/>
      <c r="X25" s="767"/>
      <c r="Y25" s="863" t="s">
        <v>482</v>
      </c>
      <c r="Z25" s="863"/>
      <c r="AA25" s="127">
        <v>150688.829616929</v>
      </c>
      <c r="AB25" s="127">
        <v>146221.87579477442</v>
      </c>
      <c r="AC25" s="127">
        <v>139449.57847360292</v>
      </c>
      <c r="AD25" s="127">
        <v>139318.37750132752</v>
      </c>
      <c r="AE25" s="127">
        <v>141559.2523174276</v>
      </c>
      <c r="AF25" s="127">
        <v>143096.08242710837</v>
      </c>
      <c r="AG25" s="127">
        <v>145622.17024946189</v>
      </c>
      <c r="AH25" s="127">
        <v>147970.48202865123</v>
      </c>
      <c r="AI25" s="127">
        <v>140104.09935872169</v>
      </c>
      <c r="AJ25" s="127">
        <v>144104.4726269478</v>
      </c>
      <c r="AK25" s="127">
        <v>151803.21061374858</v>
      </c>
      <c r="AL25" s="127">
        <v>149056.53447375688</v>
      </c>
      <c r="AM25" s="127">
        <v>154908.21850121947</v>
      </c>
      <c r="AN25" s="127">
        <v>156242.19815914956</v>
      </c>
      <c r="AO25" s="127">
        <v>156933.73110424794</v>
      </c>
      <c r="AP25" s="127">
        <v>153537.63933541402</v>
      </c>
      <c r="AQ25" s="127">
        <v>155635.20164012426</v>
      </c>
      <c r="AR25" s="127">
        <v>159836.52650513838</v>
      </c>
      <c r="AS25" s="127">
        <v>144389.5352432112</v>
      </c>
      <c r="AT25" s="127">
        <v>135198.00233062165</v>
      </c>
      <c r="AU25" s="127">
        <v>152625.19320655824</v>
      </c>
      <c r="AV25" s="127">
        <v>148408.76676636707</v>
      </c>
      <c r="AW25" s="127">
        <v>150771.97096261164</v>
      </c>
      <c r="AX25" s="127">
        <v>157157.04788069741</v>
      </c>
      <c r="AY25" s="127">
        <v>154588.08933697807</v>
      </c>
      <c r="AZ25" s="127">
        <v>148374.69507260708</v>
      </c>
      <c r="BA25" s="1490">
        <v>142093.72815194976</v>
      </c>
      <c r="BB25" s="370">
        <v>139161.37019511906</v>
      </c>
      <c r="BC25" s="525">
        <v>0</v>
      </c>
      <c r="BD25" s="127">
        <v>0</v>
      </c>
      <c r="BE25" s="127">
        <v>0</v>
      </c>
      <c r="BF25" s="525"/>
      <c r="BG25" s="370"/>
      <c r="BH25" s="1608"/>
      <c r="BI25" s="108"/>
      <c r="BJ25" s="108"/>
      <c r="BK25" s="108"/>
      <c r="BL25" s="108"/>
    </row>
    <row r="26" spans="15:64">
      <c r="O26" s="84"/>
      <c r="P26" s="1218"/>
      <c r="Q26" s="750"/>
      <c r="R26" s="767"/>
      <c r="S26" s="767"/>
      <c r="T26" s="863" t="s">
        <v>829</v>
      </c>
      <c r="U26" s="255"/>
      <c r="V26" s="750"/>
      <c r="W26" s="767"/>
      <c r="X26" s="767"/>
      <c r="Y26" s="863" t="s">
        <v>483</v>
      </c>
      <c r="Z26" s="863"/>
      <c r="AA26" s="127">
        <v>8309.2429467382244</v>
      </c>
      <c r="AB26" s="127">
        <v>8175.3391482381503</v>
      </c>
      <c r="AC26" s="127">
        <v>8206.6321908258906</v>
      </c>
      <c r="AD26" s="127">
        <v>7877.4292212607415</v>
      </c>
      <c r="AE26" s="127">
        <v>7672.6944659118863</v>
      </c>
      <c r="AF26" s="127">
        <v>7317.1090786005425</v>
      </c>
      <c r="AG26" s="127">
        <v>6547.0971266366432</v>
      </c>
      <c r="AH26" s="127">
        <v>6794.2720725604822</v>
      </c>
      <c r="AI26" s="127">
        <v>6628.8450299447368</v>
      </c>
      <c r="AJ26" s="127">
        <v>6566.7951762976181</v>
      </c>
      <c r="AK26" s="127">
        <v>6280.6869974192596</v>
      </c>
      <c r="AL26" s="127">
        <v>6314.5945658849105</v>
      </c>
      <c r="AM26" s="127">
        <v>6240.6268887578199</v>
      </c>
      <c r="AN26" s="127">
        <v>6265.5208376282862</v>
      </c>
      <c r="AO26" s="127">
        <v>6162.4242393836148</v>
      </c>
      <c r="AP26" s="127">
        <v>5688.4390096497355</v>
      </c>
      <c r="AQ26" s="127">
        <v>5641.8372594694529</v>
      </c>
      <c r="AR26" s="127">
        <v>5040.7576827328685</v>
      </c>
      <c r="AS26" s="127">
        <v>4799.6326260919905</v>
      </c>
      <c r="AT26" s="127">
        <v>4064.669932835473</v>
      </c>
      <c r="AU26" s="127">
        <v>3997.0086071131141</v>
      </c>
      <c r="AV26" s="127">
        <v>3869.5699828832085</v>
      </c>
      <c r="AW26" s="127">
        <v>4036.9105723442899</v>
      </c>
      <c r="AX26" s="127">
        <v>3849.0487709205618</v>
      </c>
      <c r="AY26" s="127">
        <v>3740.1904428736671</v>
      </c>
      <c r="AZ26" s="127">
        <v>3346.1245352941978</v>
      </c>
      <c r="BA26" s="1490">
        <v>3617.3713038412461</v>
      </c>
      <c r="BB26" s="370">
        <v>3259.7415704674872</v>
      </c>
      <c r="BC26" s="525">
        <v>0</v>
      </c>
      <c r="BD26" s="127">
        <v>0</v>
      </c>
      <c r="BE26" s="127">
        <v>0</v>
      </c>
      <c r="BF26" s="525"/>
      <c r="BG26" s="370"/>
      <c r="BH26" s="1608"/>
      <c r="BI26" s="108"/>
      <c r="BJ26" s="108"/>
      <c r="BK26" s="108"/>
      <c r="BL26" s="108"/>
    </row>
    <row r="27" spans="15:64">
      <c r="O27" s="84"/>
      <c r="P27" s="1218"/>
      <c r="Q27" s="750"/>
      <c r="R27" s="767"/>
      <c r="S27" s="767"/>
      <c r="T27" s="863" t="s">
        <v>117</v>
      </c>
      <c r="U27" s="255"/>
      <c r="V27" s="750"/>
      <c r="W27" s="767"/>
      <c r="X27" s="767"/>
      <c r="Y27" s="863" t="s">
        <v>484</v>
      </c>
      <c r="Z27" s="863"/>
      <c r="AA27" s="127">
        <v>20922.875216593642</v>
      </c>
      <c r="AB27" s="127">
        <v>20874.953144198451</v>
      </c>
      <c r="AC27" s="127">
        <v>20775.551818454405</v>
      </c>
      <c r="AD27" s="127">
        <v>20455.867680226504</v>
      </c>
      <c r="AE27" s="127">
        <v>21151.827689672125</v>
      </c>
      <c r="AF27" s="127">
        <v>22246.056399263536</v>
      </c>
      <c r="AG27" s="127">
        <v>22925.80747509986</v>
      </c>
      <c r="AH27" s="127">
        <v>18043.720051392964</v>
      </c>
      <c r="AI27" s="127">
        <v>16351.847803411831</v>
      </c>
      <c r="AJ27" s="127">
        <v>16959.602791431291</v>
      </c>
      <c r="AK27" s="127">
        <v>16678.380066896611</v>
      </c>
      <c r="AL27" s="127">
        <v>16544.493282872307</v>
      </c>
      <c r="AM27" s="127">
        <v>17058.377258136217</v>
      </c>
      <c r="AN27" s="127">
        <v>16387.354345037715</v>
      </c>
      <c r="AO27" s="127">
        <v>16242.804825485127</v>
      </c>
      <c r="AP27" s="127">
        <v>16482.788110582489</v>
      </c>
      <c r="AQ27" s="127">
        <v>16517.098527796679</v>
      </c>
      <c r="AR27" s="127">
        <v>15676.658220243698</v>
      </c>
      <c r="AS27" s="127">
        <v>13657.280931142252</v>
      </c>
      <c r="AT27" s="127">
        <v>13095.569348974412</v>
      </c>
      <c r="AU27" s="127">
        <v>12424.249945893645</v>
      </c>
      <c r="AV27" s="127">
        <v>13787.409204494137</v>
      </c>
      <c r="AW27" s="127">
        <v>13209.111378314419</v>
      </c>
      <c r="AX27" s="127">
        <v>11665.935382367323</v>
      </c>
      <c r="AY27" s="127">
        <v>10904.834315319251</v>
      </c>
      <c r="AZ27" s="127">
        <v>10217.565808077437</v>
      </c>
      <c r="BA27" s="1490">
        <v>10023.56725451089</v>
      </c>
      <c r="BB27" s="370">
        <v>10161.704489637172</v>
      </c>
      <c r="BC27" s="525">
        <v>0</v>
      </c>
      <c r="BD27" s="127">
        <v>0</v>
      </c>
      <c r="BE27" s="127">
        <v>0</v>
      </c>
      <c r="BF27" s="525"/>
      <c r="BG27" s="370"/>
      <c r="BH27" s="1608"/>
      <c r="BI27" s="108"/>
      <c r="BJ27" s="108"/>
      <c r="BK27" s="108"/>
      <c r="BL27" s="108"/>
    </row>
    <row r="28" spans="15:64" ht="28.5">
      <c r="O28" s="84"/>
      <c r="P28" s="1218"/>
      <c r="Q28" s="750"/>
      <c r="R28" s="767"/>
      <c r="S28" s="767"/>
      <c r="T28" s="865" t="s">
        <v>118</v>
      </c>
      <c r="U28" s="255"/>
      <c r="V28" s="750"/>
      <c r="W28" s="767"/>
      <c r="X28" s="767"/>
      <c r="Y28" s="832" t="s">
        <v>830</v>
      </c>
      <c r="Z28" s="863"/>
      <c r="AA28" s="127">
        <v>4776.525285649027</v>
      </c>
      <c r="AB28" s="127">
        <v>4812.723398739</v>
      </c>
      <c r="AC28" s="127">
        <v>4870.3632119232225</v>
      </c>
      <c r="AD28" s="127">
        <v>4874.7001987121121</v>
      </c>
      <c r="AE28" s="127">
        <v>4946.1382809106162</v>
      </c>
      <c r="AF28" s="127">
        <v>5146.143689998129</v>
      </c>
      <c r="AG28" s="127">
        <v>5006.9029185955815</v>
      </c>
      <c r="AH28" s="127">
        <v>5310.0057499968943</v>
      </c>
      <c r="AI28" s="127">
        <v>5658.0404138366321</v>
      </c>
      <c r="AJ28" s="127">
        <v>5835.2050214437413</v>
      </c>
      <c r="AK28" s="127">
        <v>5682.3262797953239</v>
      </c>
      <c r="AL28" s="127">
        <v>5863.2068344688341</v>
      </c>
      <c r="AM28" s="127">
        <v>6065.0743802041943</v>
      </c>
      <c r="AN28" s="127">
        <v>5937.9821369385691</v>
      </c>
      <c r="AO28" s="127">
        <v>6040.4363217018063</v>
      </c>
      <c r="AP28" s="127">
        <v>5818.622259107975</v>
      </c>
      <c r="AQ28" s="127">
        <v>5202.3340453959227</v>
      </c>
      <c r="AR28" s="127">
        <v>4445.0539827192315</v>
      </c>
      <c r="AS28" s="127">
        <v>4393.0642755136041</v>
      </c>
      <c r="AT28" s="127">
        <v>4146.5879516035729</v>
      </c>
      <c r="AU28" s="127">
        <v>3826.9446565749395</v>
      </c>
      <c r="AV28" s="127">
        <v>4290.6847689149708</v>
      </c>
      <c r="AW28" s="127">
        <v>3997.7563803517614</v>
      </c>
      <c r="AX28" s="127">
        <v>3948.2374764767669</v>
      </c>
      <c r="AY28" s="127">
        <v>4013.7804436172146</v>
      </c>
      <c r="AZ28" s="127">
        <v>3796.0012360786695</v>
      </c>
      <c r="BA28" s="1490">
        <v>3588.0694481586461</v>
      </c>
      <c r="BB28" s="370">
        <v>3340.9377334710448</v>
      </c>
      <c r="BC28" s="525">
        <v>0</v>
      </c>
      <c r="BD28" s="127">
        <v>0</v>
      </c>
      <c r="BE28" s="127">
        <v>0</v>
      </c>
      <c r="BF28" s="525"/>
      <c r="BG28" s="370"/>
      <c r="BH28" s="1608"/>
      <c r="BI28" s="1608"/>
      <c r="BJ28" s="108"/>
      <c r="BK28" s="108"/>
      <c r="BL28" s="108"/>
    </row>
    <row r="29" spans="15:64">
      <c r="O29" s="84"/>
      <c r="P29" s="1219"/>
      <c r="Q29" s="750"/>
      <c r="R29" s="776" t="s">
        <v>224</v>
      </c>
      <c r="S29" s="833"/>
      <c r="T29" s="866"/>
      <c r="U29" s="255"/>
      <c r="V29" s="750"/>
      <c r="W29" s="776" t="s">
        <v>485</v>
      </c>
      <c r="X29" s="833"/>
      <c r="Y29" s="866"/>
      <c r="Z29" s="318"/>
      <c r="AA29" s="1479">
        <v>80963.519745776954</v>
      </c>
      <c r="AB29" s="1479">
        <v>79557.89244934282</v>
      </c>
      <c r="AC29" s="1479">
        <v>78175.410355055006</v>
      </c>
      <c r="AD29" s="1479">
        <v>80655.45736058992</v>
      </c>
      <c r="AE29" s="1479">
        <v>82296.350492406011</v>
      </c>
      <c r="AF29" s="1479">
        <v>85538.464349379647</v>
      </c>
      <c r="AG29" s="1479">
        <v>80573.472322497575</v>
      </c>
      <c r="AH29" s="1479">
        <v>85285.227298976446</v>
      </c>
      <c r="AI29" s="1479">
        <v>90196.80883980215</v>
      </c>
      <c r="AJ29" s="1479">
        <v>94285.510601320697</v>
      </c>
      <c r="AK29" s="1479">
        <v>93194.29533412779</v>
      </c>
      <c r="AL29" s="1479">
        <v>94936.865807517286</v>
      </c>
      <c r="AM29" s="1479">
        <v>96542.403318984172</v>
      </c>
      <c r="AN29" s="1479">
        <v>96309.781312297011</v>
      </c>
      <c r="AO29" s="1479">
        <v>101491.91927629078</v>
      </c>
      <c r="AP29" s="1479">
        <v>102322.02262807284</v>
      </c>
      <c r="AQ29" s="1479">
        <v>100006.02069007677</v>
      </c>
      <c r="AR29" s="1479">
        <v>90573.396163669284</v>
      </c>
      <c r="AS29" s="1479">
        <v>95762.520191634176</v>
      </c>
      <c r="AT29" s="1479">
        <v>92190.990002966835</v>
      </c>
      <c r="AU29" s="1479">
        <v>99961.675366483396</v>
      </c>
      <c r="AV29" s="1479">
        <v>102504.86195553497</v>
      </c>
      <c r="AW29" s="1479">
        <v>97213.4242817021</v>
      </c>
      <c r="AX29" s="1479">
        <v>102929.35015160417</v>
      </c>
      <c r="AY29" s="1479">
        <v>97367.021413371098</v>
      </c>
      <c r="AZ29" s="1479">
        <v>95696.412134269995</v>
      </c>
      <c r="BA29" s="1493">
        <v>61328.773392299241</v>
      </c>
      <c r="BB29" s="1508">
        <v>59668.673032100167</v>
      </c>
      <c r="BC29" s="528">
        <f>SUM(BC30:BC34)</f>
        <v>0</v>
      </c>
      <c r="BD29" s="318">
        <f>SUM(BD30:BD34)</f>
        <v>0</v>
      </c>
      <c r="BE29" s="318">
        <f>SUM(BE30:BE34)</f>
        <v>0</v>
      </c>
      <c r="BF29" s="528"/>
      <c r="BG29" s="383"/>
      <c r="BH29" s="404"/>
      <c r="BI29" s="108"/>
      <c r="BJ29" s="108"/>
      <c r="BK29" s="108"/>
      <c r="BL29" s="108"/>
    </row>
    <row r="30" spans="15:64" ht="29.25" customHeight="1">
      <c r="O30" s="84"/>
      <c r="P30" s="1218"/>
      <c r="Q30" s="750"/>
      <c r="R30" s="780"/>
      <c r="S30" s="1898" t="s">
        <v>119</v>
      </c>
      <c r="T30" s="1899"/>
      <c r="U30" s="255"/>
      <c r="V30" s="750"/>
      <c r="W30" s="780"/>
      <c r="X30" s="1898" t="s">
        <v>1211</v>
      </c>
      <c r="Y30" s="1899"/>
      <c r="Z30" s="1327"/>
      <c r="AA30" s="312">
        <v>11796.062805196303</v>
      </c>
      <c r="AB30" s="312">
        <v>10892.105422119304</v>
      </c>
      <c r="AC30" s="312">
        <v>10178.752040291634</v>
      </c>
      <c r="AD30" s="312">
        <v>8506.8929906085468</v>
      </c>
      <c r="AE30" s="312">
        <v>8851.1325742124063</v>
      </c>
      <c r="AF30" s="312">
        <v>8001.5507207359096</v>
      </c>
      <c r="AG30" s="312">
        <v>7524.3148714511663</v>
      </c>
      <c r="AH30" s="312">
        <v>8393.3771355520894</v>
      </c>
      <c r="AI30" s="312">
        <v>8462.4657155365985</v>
      </c>
      <c r="AJ30" s="312">
        <v>7969.9759082534292</v>
      </c>
      <c r="AK30" s="312">
        <v>6974.8879590174292</v>
      </c>
      <c r="AL30" s="312">
        <v>7486.3310427197548</v>
      </c>
      <c r="AM30" s="312">
        <v>8049.5755201255042</v>
      </c>
      <c r="AN30" s="312">
        <v>8344.2802558039184</v>
      </c>
      <c r="AO30" s="312">
        <v>8459.6451436640091</v>
      </c>
      <c r="AP30" s="312">
        <v>7766.2826727599704</v>
      </c>
      <c r="AQ30" s="312">
        <v>7413.9813726903913</v>
      </c>
      <c r="AR30" s="312">
        <v>6254.9227997273774</v>
      </c>
      <c r="AS30" s="312">
        <v>18485.73140006746</v>
      </c>
      <c r="AT30" s="312">
        <v>27244.995322047394</v>
      </c>
      <c r="AU30" s="312">
        <v>35679.665607071329</v>
      </c>
      <c r="AV30" s="312">
        <v>40206.507777963947</v>
      </c>
      <c r="AW30" s="312">
        <v>42247.270739629239</v>
      </c>
      <c r="AX30" s="312">
        <v>41920.662390062927</v>
      </c>
      <c r="AY30" s="312">
        <v>40275.837157631984</v>
      </c>
      <c r="AZ30" s="312">
        <v>40827.507266915956</v>
      </c>
      <c r="BA30" s="1489">
        <v>9495.6012710863561</v>
      </c>
      <c r="BB30" s="473">
        <v>7820.6332947108685</v>
      </c>
      <c r="BC30" s="524">
        <v>0</v>
      </c>
      <c r="BD30" s="312">
        <v>0</v>
      </c>
      <c r="BE30" s="312">
        <v>0</v>
      </c>
      <c r="BF30" s="524"/>
      <c r="BG30" s="473"/>
      <c r="BH30" s="1608"/>
      <c r="BI30" s="108"/>
      <c r="BJ30" s="108"/>
      <c r="BK30" s="108"/>
      <c r="BL30" s="108"/>
    </row>
    <row r="31" spans="15:64" ht="29.25" customHeight="1">
      <c r="O31" s="84"/>
      <c r="P31" s="1218"/>
      <c r="Q31" s="750"/>
      <c r="R31" s="780"/>
      <c r="S31" s="1904" t="s">
        <v>120</v>
      </c>
      <c r="T31" s="1905"/>
      <c r="U31" s="255"/>
      <c r="V31" s="750"/>
      <c r="W31" s="780"/>
      <c r="X31" s="1902" t="s">
        <v>1209</v>
      </c>
      <c r="Y31" s="1903"/>
      <c r="Z31" s="1328"/>
      <c r="AA31" s="127">
        <v>5498.7799423499064</v>
      </c>
      <c r="AB31" s="127">
        <v>5510.1790585457284</v>
      </c>
      <c r="AC31" s="127">
        <v>5498.3707631625839</v>
      </c>
      <c r="AD31" s="127">
        <v>5612.6960937122803</v>
      </c>
      <c r="AE31" s="127">
        <v>5455.9173744185082</v>
      </c>
      <c r="AF31" s="127">
        <v>5794.6929943243977</v>
      </c>
      <c r="AG31" s="127">
        <v>5691.1391062047778</v>
      </c>
      <c r="AH31" s="127">
        <v>5748.1745847814591</v>
      </c>
      <c r="AI31" s="127">
        <v>5986.5585803027079</v>
      </c>
      <c r="AJ31" s="127">
        <v>6239.2452138610097</v>
      </c>
      <c r="AK31" s="127">
        <v>6074.7551171758751</v>
      </c>
      <c r="AL31" s="127">
        <v>6405.0601522586312</v>
      </c>
      <c r="AM31" s="127">
        <v>6721.7959189524272</v>
      </c>
      <c r="AN31" s="127">
        <v>6641.1005019440481</v>
      </c>
      <c r="AO31" s="127">
        <v>6763.8467008360331</v>
      </c>
      <c r="AP31" s="127">
        <v>6735.3372590568561</v>
      </c>
      <c r="AQ31" s="127">
        <v>7067.6564944504744</v>
      </c>
      <c r="AR31" s="127">
        <v>6727.9224799323747</v>
      </c>
      <c r="AS31" s="127">
        <v>5756.6943943220294</v>
      </c>
      <c r="AT31" s="127">
        <v>5897.9131623914145</v>
      </c>
      <c r="AU31" s="127">
        <v>6668.6552832547504</v>
      </c>
      <c r="AV31" s="127">
        <v>6660.4552733262581</v>
      </c>
      <c r="AW31" s="127">
        <v>6086.5708706207588</v>
      </c>
      <c r="AX31" s="127">
        <v>5971.0844657062189</v>
      </c>
      <c r="AY31" s="127">
        <v>6290.5831815781621</v>
      </c>
      <c r="AZ31" s="127">
        <v>5343.6715964789</v>
      </c>
      <c r="BA31" s="1490">
        <v>5681.8804609902427</v>
      </c>
      <c r="BB31" s="370">
        <v>5224.8526055174043</v>
      </c>
      <c r="BC31" s="525">
        <v>0</v>
      </c>
      <c r="BD31" s="127">
        <v>0</v>
      </c>
      <c r="BE31" s="127">
        <v>0</v>
      </c>
      <c r="BF31" s="525"/>
      <c r="BG31" s="370"/>
      <c r="BH31" s="1608"/>
      <c r="BI31" s="108"/>
      <c r="BJ31" s="108"/>
      <c r="BK31" s="108"/>
      <c r="BL31" s="108"/>
    </row>
    <row r="32" spans="15:64" ht="29.25" customHeight="1">
      <c r="O32" s="84"/>
      <c r="P32" s="1218"/>
      <c r="Q32" s="750"/>
      <c r="R32" s="780"/>
      <c r="S32" s="1904" t="s">
        <v>121</v>
      </c>
      <c r="T32" s="1905"/>
      <c r="U32" s="255"/>
      <c r="V32" s="750"/>
      <c r="W32" s="780"/>
      <c r="X32" s="1902" t="s">
        <v>486</v>
      </c>
      <c r="Y32" s="1903"/>
      <c r="Z32" s="1328"/>
      <c r="AA32" s="127">
        <v>13660.504609076856</v>
      </c>
      <c r="AB32" s="127">
        <v>14319.435885031409</v>
      </c>
      <c r="AC32" s="127">
        <v>15488.975657023977</v>
      </c>
      <c r="AD32" s="127">
        <v>16870.208595313794</v>
      </c>
      <c r="AE32" s="127">
        <v>16836.076223827957</v>
      </c>
      <c r="AF32" s="127">
        <v>18923.623105622501</v>
      </c>
      <c r="AG32" s="127">
        <v>18825.772068921571</v>
      </c>
      <c r="AH32" s="127">
        <v>19763.829532151296</v>
      </c>
      <c r="AI32" s="127">
        <v>21390.676559902571</v>
      </c>
      <c r="AJ32" s="127">
        <v>22776.287555447336</v>
      </c>
      <c r="AK32" s="127">
        <v>22689.662101327573</v>
      </c>
      <c r="AL32" s="127">
        <v>23614.245510042681</v>
      </c>
      <c r="AM32" s="127">
        <v>24372.722104284549</v>
      </c>
      <c r="AN32" s="127">
        <v>23411.189732069786</v>
      </c>
      <c r="AO32" s="127">
        <v>23710.476981307031</v>
      </c>
      <c r="AP32" s="127">
        <v>23181.376844948871</v>
      </c>
      <c r="AQ32" s="127">
        <v>23492.617584706906</v>
      </c>
      <c r="AR32" s="127">
        <v>21160.198153220001</v>
      </c>
      <c r="AS32" s="127">
        <v>21190.926704231744</v>
      </c>
      <c r="AT32" s="127">
        <v>18492.556544022409</v>
      </c>
      <c r="AU32" s="127">
        <v>18002.235592075587</v>
      </c>
      <c r="AV32" s="127">
        <v>19359.914472250246</v>
      </c>
      <c r="AW32" s="127">
        <v>18967.682039756721</v>
      </c>
      <c r="AX32" s="127">
        <v>18072.257649171279</v>
      </c>
      <c r="AY32" s="127">
        <v>17657.747319674505</v>
      </c>
      <c r="AZ32" s="127">
        <v>17643.081016746772</v>
      </c>
      <c r="BA32" s="1490">
        <v>15500.703353278239</v>
      </c>
      <c r="BB32" s="370">
        <v>15558.137700407264</v>
      </c>
      <c r="BC32" s="525">
        <v>0</v>
      </c>
      <c r="BD32" s="127">
        <v>0</v>
      </c>
      <c r="BE32" s="127">
        <v>0</v>
      </c>
      <c r="BF32" s="525"/>
      <c r="BG32" s="370"/>
      <c r="BH32" s="1608"/>
      <c r="BI32" s="108"/>
      <c r="BJ32" s="217"/>
      <c r="BK32" s="216"/>
      <c r="BL32" s="108"/>
    </row>
    <row r="33" spans="15:64" ht="29.25" customHeight="1">
      <c r="O33" s="84"/>
      <c r="P33" s="1218"/>
      <c r="Q33" s="750"/>
      <c r="R33" s="780"/>
      <c r="S33" s="1902" t="s">
        <v>122</v>
      </c>
      <c r="T33" s="1903"/>
      <c r="U33" s="255"/>
      <c r="V33" s="750"/>
      <c r="W33" s="780"/>
      <c r="X33" s="1902" t="s">
        <v>1210</v>
      </c>
      <c r="Y33" s="1903"/>
      <c r="Z33" s="1328"/>
      <c r="AA33" s="127">
        <v>12698.269689113324</v>
      </c>
      <c r="AB33" s="127">
        <v>13341.967909740204</v>
      </c>
      <c r="AC33" s="127">
        <v>14013.570205402317</v>
      </c>
      <c r="AD33" s="127">
        <v>14865.726235756581</v>
      </c>
      <c r="AE33" s="127">
        <v>15091.058706487731</v>
      </c>
      <c r="AF33" s="127">
        <v>16500.489796290407</v>
      </c>
      <c r="AG33" s="127">
        <v>16845.816609655871</v>
      </c>
      <c r="AH33" s="127">
        <v>17796.322463718301</v>
      </c>
      <c r="AI33" s="127">
        <v>19474.15762413817</v>
      </c>
      <c r="AJ33" s="127">
        <v>21017.257616501978</v>
      </c>
      <c r="AK33" s="127">
        <v>21425.218110802485</v>
      </c>
      <c r="AL33" s="127">
        <v>21745.989303282451</v>
      </c>
      <c r="AM33" s="127">
        <v>22076.680929651033</v>
      </c>
      <c r="AN33" s="127">
        <v>21255.79159421222</v>
      </c>
      <c r="AO33" s="127">
        <v>21148.035831113622</v>
      </c>
      <c r="AP33" s="127">
        <v>20413.865929136969</v>
      </c>
      <c r="AQ33" s="127">
        <v>19318.95797816326</v>
      </c>
      <c r="AR33" s="127">
        <v>17842.534116696428</v>
      </c>
      <c r="AS33" s="127">
        <v>15812.010724128029</v>
      </c>
      <c r="AT33" s="127">
        <v>15358.467141362986</v>
      </c>
      <c r="AU33" s="127">
        <v>15629.426117082483</v>
      </c>
      <c r="AV33" s="127">
        <v>17008.162591099375</v>
      </c>
      <c r="AW33" s="127">
        <v>16140.977099846539</v>
      </c>
      <c r="AX33" s="127">
        <v>18565.823785153432</v>
      </c>
      <c r="AY33" s="127">
        <v>18029.497719185685</v>
      </c>
      <c r="AZ33" s="127">
        <v>19103.618589742837</v>
      </c>
      <c r="BA33" s="1490">
        <v>19489.801325728291</v>
      </c>
      <c r="BB33" s="370">
        <v>17410.620385625225</v>
      </c>
      <c r="BC33" s="525">
        <v>0</v>
      </c>
      <c r="BD33" s="127">
        <v>0</v>
      </c>
      <c r="BE33" s="127">
        <v>0</v>
      </c>
      <c r="BF33" s="525"/>
      <c r="BG33" s="370"/>
      <c r="BH33" s="1608"/>
      <c r="BI33" s="108"/>
      <c r="BJ33" s="108"/>
      <c r="BK33" s="108"/>
      <c r="BL33" s="108"/>
    </row>
    <row r="34" spans="15:64">
      <c r="O34" s="84"/>
      <c r="P34" s="1218"/>
      <c r="Q34" s="750"/>
      <c r="R34" s="780"/>
      <c r="S34" s="1900" t="s">
        <v>123</v>
      </c>
      <c r="T34" s="1901"/>
      <c r="U34" s="255"/>
      <c r="V34" s="750"/>
      <c r="W34" s="780"/>
      <c r="X34" s="1900" t="s">
        <v>487</v>
      </c>
      <c r="Y34" s="1901"/>
      <c r="Z34" s="1328"/>
      <c r="AA34" s="127">
        <v>37309.902700040569</v>
      </c>
      <c r="AB34" s="127">
        <v>35494.204173906197</v>
      </c>
      <c r="AC34" s="127">
        <v>32995.741689174502</v>
      </c>
      <c r="AD34" s="127">
        <v>34799.933445198723</v>
      </c>
      <c r="AE34" s="127">
        <v>36062.165613459409</v>
      </c>
      <c r="AF34" s="127">
        <v>36318.107732406417</v>
      </c>
      <c r="AG34" s="127">
        <v>31686.42966626419</v>
      </c>
      <c r="AH34" s="127">
        <v>33583.523582773305</v>
      </c>
      <c r="AI34" s="127">
        <v>34882.950359922084</v>
      </c>
      <c r="AJ34" s="127">
        <v>36282.744307256915</v>
      </c>
      <c r="AK34" s="127">
        <v>36029.772045804435</v>
      </c>
      <c r="AL34" s="127">
        <v>35685.239799213778</v>
      </c>
      <c r="AM34" s="127">
        <v>35321.628845970678</v>
      </c>
      <c r="AN34" s="127">
        <v>36657.419228267048</v>
      </c>
      <c r="AO34" s="127">
        <v>41409.914619370065</v>
      </c>
      <c r="AP34" s="127">
        <v>44225.159922170198</v>
      </c>
      <c r="AQ34" s="127">
        <v>42712.80726006574</v>
      </c>
      <c r="AR34" s="127">
        <v>38587.818614093114</v>
      </c>
      <c r="AS34" s="127">
        <v>34517.156968884905</v>
      </c>
      <c r="AT34" s="127">
        <v>25197.057833142611</v>
      </c>
      <c r="AU34" s="127">
        <v>23981.692766999244</v>
      </c>
      <c r="AV34" s="127">
        <v>19269.821840895147</v>
      </c>
      <c r="AW34" s="127">
        <v>13770.923531848826</v>
      </c>
      <c r="AX34" s="127">
        <v>18399.521861510348</v>
      </c>
      <c r="AY34" s="127">
        <v>15113.356035300765</v>
      </c>
      <c r="AZ34" s="127">
        <v>12778.533664385535</v>
      </c>
      <c r="BA34" s="1490">
        <v>11160.786981216119</v>
      </c>
      <c r="BB34" s="370">
        <v>13654.429045839401</v>
      </c>
      <c r="BC34" s="525">
        <v>0</v>
      </c>
      <c r="BD34" s="127">
        <v>0</v>
      </c>
      <c r="BE34" s="127">
        <v>0</v>
      </c>
      <c r="BF34" s="525"/>
      <c r="BG34" s="370"/>
      <c r="BH34" s="1608"/>
      <c r="BI34" s="108"/>
      <c r="BJ34" s="108"/>
      <c r="BK34" s="108"/>
      <c r="BL34" s="108"/>
    </row>
    <row r="35" spans="15:64">
      <c r="O35" s="84"/>
      <c r="P35" s="1220"/>
      <c r="Q35" s="750"/>
      <c r="R35" s="782" t="s">
        <v>124</v>
      </c>
      <c r="S35" s="835"/>
      <c r="T35" s="867"/>
      <c r="U35" s="255"/>
      <c r="V35" s="750"/>
      <c r="W35" s="782" t="s">
        <v>488</v>
      </c>
      <c r="X35" s="835"/>
      <c r="Y35" s="836"/>
      <c r="Z35" s="836"/>
      <c r="AA35" s="276">
        <f>SUM(AA36,AA39)</f>
        <v>200596.26279585337</v>
      </c>
      <c r="AB35" s="276">
        <f t="shared" ref="AB35:BA35" si="34">SUM(AB36,AB39)</f>
        <v>212301.90184523817</v>
      </c>
      <c r="AC35" s="276">
        <f t="shared" si="34"/>
        <v>218962.97042941686</v>
      </c>
      <c r="AD35" s="276">
        <f t="shared" si="34"/>
        <v>222807.08858339232</v>
      </c>
      <c r="AE35" s="276">
        <f t="shared" si="34"/>
        <v>232179.27026446234</v>
      </c>
      <c r="AF35" s="276">
        <f t="shared" si="34"/>
        <v>241589.72851991706</v>
      </c>
      <c r="AG35" s="276">
        <f t="shared" si="34"/>
        <v>248320.49583294411</v>
      </c>
      <c r="AH35" s="276">
        <f t="shared" si="34"/>
        <v>250130.65313120803</v>
      </c>
      <c r="AI35" s="276">
        <f t="shared" si="34"/>
        <v>248340.17277310466</v>
      </c>
      <c r="AJ35" s="276">
        <f t="shared" si="34"/>
        <v>252462.14638444822</v>
      </c>
      <c r="AK35" s="276">
        <f t="shared" si="34"/>
        <v>252138.20079660451</v>
      </c>
      <c r="AL35" s="276">
        <f t="shared" si="34"/>
        <v>256322.86737229722</v>
      </c>
      <c r="AM35" s="276">
        <f t="shared" si="34"/>
        <v>252709.67044072726</v>
      </c>
      <c r="AN35" s="276">
        <f t="shared" si="34"/>
        <v>248709.70304080192</v>
      </c>
      <c r="AO35" s="276">
        <f t="shared" si="34"/>
        <v>242798.23710314557</v>
      </c>
      <c r="AP35" s="276">
        <f t="shared" si="34"/>
        <v>237322.94762975245</v>
      </c>
      <c r="AQ35" s="276">
        <f t="shared" si="34"/>
        <v>234691.98293296067</v>
      </c>
      <c r="AR35" s="276">
        <f t="shared" si="34"/>
        <v>231966.2560624473</v>
      </c>
      <c r="AS35" s="276">
        <f t="shared" si="34"/>
        <v>224390.91436567763</v>
      </c>
      <c r="AT35" s="276">
        <f t="shared" si="34"/>
        <v>221124.9427849167</v>
      </c>
      <c r="AU35" s="276">
        <f t="shared" si="34"/>
        <v>221629.63127802304</v>
      </c>
      <c r="AV35" s="276">
        <f t="shared" si="34"/>
        <v>216842.74845979689</v>
      </c>
      <c r="AW35" s="276">
        <f t="shared" si="34"/>
        <v>217736.68527545003</v>
      </c>
      <c r="AX35" s="276">
        <f t="shared" si="34"/>
        <v>214847.85000038534</v>
      </c>
      <c r="AY35" s="276">
        <f t="shared" si="34"/>
        <v>209877.94122970806</v>
      </c>
      <c r="AZ35" s="276">
        <f t="shared" si="34"/>
        <v>208614.80623208784</v>
      </c>
      <c r="BA35" s="1494">
        <f t="shared" si="34"/>
        <v>206737.53817612102</v>
      </c>
      <c r="BB35" s="372">
        <f t="shared" ref="BB35" si="35">SUM(BB36,BB39)</f>
        <v>205014.34491715784</v>
      </c>
      <c r="BC35" s="529">
        <f>SUM(BC36,BC39)</f>
        <v>0</v>
      </c>
      <c r="BD35" s="276">
        <f>SUM(BD36,BD39)</f>
        <v>0</v>
      </c>
      <c r="BE35" s="276">
        <f>SUM(BE36,BE39)</f>
        <v>0</v>
      </c>
      <c r="BF35" s="529"/>
      <c r="BG35" s="372"/>
      <c r="BH35" s="404"/>
      <c r="BI35" s="108"/>
      <c r="BJ35" s="108"/>
      <c r="BK35" s="108"/>
      <c r="BL35" s="108"/>
    </row>
    <row r="36" spans="15:64">
      <c r="O36" s="84"/>
      <c r="P36" s="1220"/>
      <c r="Q36" s="750"/>
      <c r="R36" s="837"/>
      <c r="S36" s="782" t="s">
        <v>125</v>
      </c>
      <c r="T36" s="784"/>
      <c r="U36" s="255"/>
      <c r="V36" s="750"/>
      <c r="W36" s="837"/>
      <c r="X36" s="782" t="s">
        <v>489</v>
      </c>
      <c r="Y36" s="836"/>
      <c r="Z36" s="836"/>
      <c r="AA36" s="276">
        <v>99443.002153633119</v>
      </c>
      <c r="AB36" s="276">
        <v>107113.85926403743</v>
      </c>
      <c r="AC36" s="276">
        <v>113392.61325926761</v>
      </c>
      <c r="AD36" s="276">
        <v>117023.33509856822</v>
      </c>
      <c r="AE36" s="276">
        <v>122294.73905162027</v>
      </c>
      <c r="AF36" s="276">
        <v>129435.63127270652</v>
      </c>
      <c r="AG36" s="276">
        <v>135252.59517497986</v>
      </c>
      <c r="AH36" s="276">
        <v>139785.847478023</v>
      </c>
      <c r="AI36" s="276">
        <v>140490.33824214363</v>
      </c>
      <c r="AJ36" s="276">
        <v>145091.53363102602</v>
      </c>
      <c r="AK36" s="276">
        <v>145385.10704753085</v>
      </c>
      <c r="AL36" s="276">
        <v>149902.90035686747</v>
      </c>
      <c r="AM36" s="276">
        <v>149899.20156208021</v>
      </c>
      <c r="AN36" s="276">
        <v>147740.24016169066</v>
      </c>
      <c r="AO36" s="276">
        <v>142429.63815678324</v>
      </c>
      <c r="AP36" s="276">
        <v>137820.28341064756</v>
      </c>
      <c r="AQ36" s="276">
        <v>134544.27475622919</v>
      </c>
      <c r="AR36" s="276">
        <v>133539.70424779598</v>
      </c>
      <c r="AS36" s="276">
        <v>128937.22193265354</v>
      </c>
      <c r="AT36" s="276">
        <v>130255.91599461329</v>
      </c>
      <c r="AU36" s="276">
        <v>129515.41903738468</v>
      </c>
      <c r="AV36" s="276">
        <v>127970.71084435559</v>
      </c>
      <c r="AW36" s="276">
        <v>128931.45745841283</v>
      </c>
      <c r="AX36" s="276">
        <v>125810.28614432176</v>
      </c>
      <c r="AY36" s="276">
        <v>120878.63640130567</v>
      </c>
      <c r="AZ36" s="276">
        <v>120257.37701495497</v>
      </c>
      <c r="BA36" s="1494">
        <v>119743.8944161229</v>
      </c>
      <c r="BB36" s="372">
        <v>118913.36368711076</v>
      </c>
      <c r="BC36" s="529">
        <v>0</v>
      </c>
      <c r="BD36" s="276">
        <v>0</v>
      </c>
      <c r="BE36" s="276">
        <v>0</v>
      </c>
      <c r="BF36" s="529"/>
      <c r="BG36" s="372"/>
      <c r="BH36" s="404"/>
      <c r="BI36" s="108"/>
      <c r="BJ36" s="108"/>
      <c r="BK36" s="108"/>
      <c r="BL36" s="108"/>
    </row>
    <row r="37" spans="15:64">
      <c r="O37" s="84"/>
      <c r="P37" s="1218"/>
      <c r="Q37" s="750"/>
      <c r="R37" s="786"/>
      <c r="S37" s="786"/>
      <c r="T37" s="868" t="s">
        <v>126</v>
      </c>
      <c r="U37" s="255"/>
      <c r="V37" s="750"/>
      <c r="W37" s="786"/>
      <c r="X37" s="786"/>
      <c r="Y37" s="829" t="s">
        <v>490</v>
      </c>
      <c r="Z37" s="828"/>
      <c r="AA37" s="312">
        <v>88137.252680764592</v>
      </c>
      <c r="AB37" s="312">
        <v>94790.473828907518</v>
      </c>
      <c r="AC37" s="312">
        <v>100709.66947220772</v>
      </c>
      <c r="AD37" s="312">
        <v>103836.93006983597</v>
      </c>
      <c r="AE37" s="312">
        <v>108770.35926473448</v>
      </c>
      <c r="AF37" s="312">
        <v>114690.88814577434</v>
      </c>
      <c r="AG37" s="312">
        <v>120174.69398091784</v>
      </c>
      <c r="AH37" s="312">
        <v>122962.55096351146</v>
      </c>
      <c r="AI37" s="312">
        <v>125166.89016650022</v>
      </c>
      <c r="AJ37" s="312">
        <v>130136.11813998982</v>
      </c>
      <c r="AK37" s="312">
        <v>130335.31614388552</v>
      </c>
      <c r="AL37" s="312">
        <v>135295.40176723409</v>
      </c>
      <c r="AM37" s="312">
        <v>134531.42445764295</v>
      </c>
      <c r="AN37" s="312">
        <v>132341.31761821278</v>
      </c>
      <c r="AO37" s="312">
        <v>127965.88102922549</v>
      </c>
      <c r="AP37" s="312">
        <v>123237.1143564883</v>
      </c>
      <c r="AQ37" s="312">
        <v>119996.68905123715</v>
      </c>
      <c r="AR37" s="312">
        <v>119594.35220487541</v>
      </c>
      <c r="AS37" s="312">
        <v>115857.11161506874</v>
      </c>
      <c r="AT37" s="312">
        <v>117849.45118847114</v>
      </c>
      <c r="AU37" s="312">
        <v>117798.80347951667</v>
      </c>
      <c r="AV37" s="312">
        <v>116462.05074599716</v>
      </c>
      <c r="AW37" s="312">
        <v>116788.12893559261</v>
      </c>
      <c r="AX37" s="312">
        <v>113146.36784448552</v>
      </c>
      <c r="AY37" s="312">
        <v>108254.80785148854</v>
      </c>
      <c r="AZ37" s="312">
        <v>107816.86385718569</v>
      </c>
      <c r="BA37" s="1489">
        <v>107246.14415992399</v>
      </c>
      <c r="BB37" s="473">
        <v>106152.67493869952</v>
      </c>
      <c r="BC37" s="524">
        <v>0</v>
      </c>
      <c r="BD37" s="312">
        <v>0</v>
      </c>
      <c r="BE37" s="312">
        <v>0</v>
      </c>
      <c r="BF37" s="524"/>
      <c r="BG37" s="473"/>
      <c r="BH37" s="1608"/>
      <c r="BI37" s="108"/>
      <c r="BJ37" s="108"/>
      <c r="BK37" s="108"/>
      <c r="BL37" s="108"/>
    </row>
    <row r="38" spans="15:64">
      <c r="O38" s="84"/>
      <c r="P38" s="1218"/>
      <c r="Q38" s="750"/>
      <c r="R38" s="788"/>
      <c r="S38" s="786"/>
      <c r="T38" s="869" t="s">
        <v>127</v>
      </c>
      <c r="U38" s="255"/>
      <c r="V38" s="750"/>
      <c r="W38" s="788"/>
      <c r="X38" s="788"/>
      <c r="Y38" s="832" t="s">
        <v>491</v>
      </c>
      <c r="Z38" s="832"/>
      <c r="AA38" s="127">
        <v>11305.749472868525</v>
      </c>
      <c r="AB38" s="127">
        <v>12323.385435129912</v>
      </c>
      <c r="AC38" s="127">
        <v>12682.943787059881</v>
      </c>
      <c r="AD38" s="127">
        <v>13186.405028732253</v>
      </c>
      <c r="AE38" s="127">
        <v>13524.379786885813</v>
      </c>
      <c r="AF38" s="127">
        <v>14744.743126932204</v>
      </c>
      <c r="AG38" s="127">
        <v>15077.90119406196</v>
      </c>
      <c r="AH38" s="127">
        <v>16823.296514511523</v>
      </c>
      <c r="AI38" s="127">
        <v>15323.448075643395</v>
      </c>
      <c r="AJ38" s="127">
        <v>14955.415491036223</v>
      </c>
      <c r="AK38" s="127">
        <v>15049.790903645342</v>
      </c>
      <c r="AL38" s="127">
        <v>14607.498589633393</v>
      </c>
      <c r="AM38" s="127">
        <v>15367.777104437184</v>
      </c>
      <c r="AN38" s="127">
        <v>15398.922543477856</v>
      </c>
      <c r="AO38" s="127">
        <v>14463.757127557776</v>
      </c>
      <c r="AP38" s="127">
        <v>14583.169054159242</v>
      </c>
      <c r="AQ38" s="127">
        <v>14547.585704992056</v>
      </c>
      <c r="AR38" s="127">
        <v>13945.352042920604</v>
      </c>
      <c r="AS38" s="127">
        <v>13080.110317584807</v>
      </c>
      <c r="AT38" s="127">
        <v>12406.464806142118</v>
      </c>
      <c r="AU38" s="127">
        <v>11716.615557868005</v>
      </c>
      <c r="AV38" s="127">
        <v>11508.66009835841</v>
      </c>
      <c r="AW38" s="127">
        <v>12143.328522820211</v>
      </c>
      <c r="AX38" s="127">
        <v>12663.918299836258</v>
      </c>
      <c r="AY38" s="127">
        <v>12623.828549817152</v>
      </c>
      <c r="AZ38" s="127">
        <v>12440.513157769274</v>
      </c>
      <c r="BA38" s="1490">
        <v>12497.750256198895</v>
      </c>
      <c r="BB38" s="370">
        <v>12760.688748411259</v>
      </c>
      <c r="BC38" s="525">
        <v>0</v>
      </c>
      <c r="BD38" s="127">
        <v>0</v>
      </c>
      <c r="BE38" s="127">
        <v>0</v>
      </c>
      <c r="BF38" s="525"/>
      <c r="BG38" s="370"/>
      <c r="BH38" s="1608"/>
      <c r="BI38" s="108"/>
      <c r="BJ38" s="108"/>
      <c r="BK38" s="108"/>
      <c r="BL38" s="108"/>
    </row>
    <row r="39" spans="15:64">
      <c r="O39" s="84"/>
      <c r="P39" s="1218"/>
      <c r="Q39" s="750"/>
      <c r="R39" s="788"/>
      <c r="S39" s="782" t="s">
        <v>128</v>
      </c>
      <c r="T39" s="784"/>
      <c r="U39" s="255"/>
      <c r="V39" s="750"/>
      <c r="W39" s="788"/>
      <c r="X39" s="782" t="s">
        <v>492</v>
      </c>
      <c r="Y39" s="836"/>
      <c r="Z39" s="836"/>
      <c r="AA39" s="276">
        <v>101153.26064222024</v>
      </c>
      <c r="AB39" s="276">
        <v>105188.04258120073</v>
      </c>
      <c r="AC39" s="276">
        <v>105570.35717014926</v>
      </c>
      <c r="AD39" s="276">
        <v>105783.75348482409</v>
      </c>
      <c r="AE39" s="276">
        <v>109884.53121284208</v>
      </c>
      <c r="AF39" s="276">
        <v>112154.09724721053</v>
      </c>
      <c r="AG39" s="276">
        <v>113067.90065796424</v>
      </c>
      <c r="AH39" s="276">
        <v>110344.80565318505</v>
      </c>
      <c r="AI39" s="276">
        <v>107849.83453096103</v>
      </c>
      <c r="AJ39" s="276">
        <v>107370.6127534222</v>
      </c>
      <c r="AK39" s="276">
        <v>106753.09374907365</v>
      </c>
      <c r="AL39" s="276">
        <v>106419.96701542976</v>
      </c>
      <c r="AM39" s="276">
        <v>102810.46887864705</v>
      </c>
      <c r="AN39" s="276">
        <v>100969.46287911125</v>
      </c>
      <c r="AO39" s="276">
        <v>100368.59894636234</v>
      </c>
      <c r="AP39" s="276">
        <v>99502.664219104903</v>
      </c>
      <c r="AQ39" s="276">
        <v>100147.7081767315</v>
      </c>
      <c r="AR39" s="276">
        <v>98426.55181465132</v>
      </c>
      <c r="AS39" s="276">
        <v>95453.692433024102</v>
      </c>
      <c r="AT39" s="276">
        <v>90869.026790303411</v>
      </c>
      <c r="AU39" s="276">
        <v>92114.212240638357</v>
      </c>
      <c r="AV39" s="276">
        <v>88872.03761544131</v>
      </c>
      <c r="AW39" s="276">
        <v>88805.227817037201</v>
      </c>
      <c r="AX39" s="276">
        <v>89037.563856063585</v>
      </c>
      <c r="AY39" s="276">
        <v>88999.304828402383</v>
      </c>
      <c r="AZ39" s="276">
        <v>88357.429217132856</v>
      </c>
      <c r="BA39" s="1494">
        <v>86993.643759998129</v>
      </c>
      <c r="BB39" s="372">
        <v>86100.981230047095</v>
      </c>
      <c r="BC39" s="529">
        <v>0</v>
      </c>
      <c r="BD39" s="276">
        <v>0</v>
      </c>
      <c r="BE39" s="276">
        <v>0</v>
      </c>
      <c r="BF39" s="529"/>
      <c r="BG39" s="372"/>
      <c r="BH39" s="404"/>
      <c r="BI39" s="108"/>
      <c r="BJ39" s="108"/>
      <c r="BK39" s="108"/>
      <c r="BL39" s="108"/>
    </row>
    <row r="40" spans="15:64">
      <c r="O40" s="84"/>
      <c r="P40" s="1218"/>
      <c r="Q40" s="750"/>
      <c r="R40" s="788"/>
      <c r="S40" s="786"/>
      <c r="T40" s="868" t="s">
        <v>129</v>
      </c>
      <c r="U40" s="255"/>
      <c r="V40" s="750"/>
      <c r="W40" s="788"/>
      <c r="X40" s="788"/>
      <c r="Y40" s="829" t="s">
        <v>490</v>
      </c>
      <c r="Z40" s="828"/>
      <c r="AA40" s="312">
        <v>91061.107369068166</v>
      </c>
      <c r="AB40" s="312">
        <v>94939.49374796552</v>
      </c>
      <c r="AC40" s="312">
        <v>95421.912432980636</v>
      </c>
      <c r="AD40" s="312">
        <v>95930.937352845038</v>
      </c>
      <c r="AE40" s="312">
        <v>99617.158112808567</v>
      </c>
      <c r="AF40" s="312">
        <v>101517.17766202718</v>
      </c>
      <c r="AG40" s="312">
        <v>102121.04295735048</v>
      </c>
      <c r="AH40" s="312">
        <v>99505.464780921029</v>
      </c>
      <c r="AI40" s="312">
        <v>97354.868278464346</v>
      </c>
      <c r="AJ40" s="312">
        <v>96806.3667715271</v>
      </c>
      <c r="AK40" s="312">
        <v>95905.978254676549</v>
      </c>
      <c r="AL40" s="312">
        <v>95568.681209487579</v>
      </c>
      <c r="AM40" s="312">
        <v>92369.556997256572</v>
      </c>
      <c r="AN40" s="312">
        <v>90886.400725603002</v>
      </c>
      <c r="AO40" s="312">
        <v>90930.801179423448</v>
      </c>
      <c r="AP40" s="312">
        <v>90066.281558492687</v>
      </c>
      <c r="AQ40" s="312">
        <v>90578.86003593546</v>
      </c>
      <c r="AR40" s="312">
        <v>89081.981496012071</v>
      </c>
      <c r="AS40" s="312">
        <v>86712.930562053676</v>
      </c>
      <c r="AT40" s="312">
        <v>82793.306475915088</v>
      </c>
      <c r="AU40" s="312">
        <v>83645.689123865508</v>
      </c>
      <c r="AV40" s="312">
        <v>80673.910599928029</v>
      </c>
      <c r="AW40" s="312">
        <v>80358.937203001464</v>
      </c>
      <c r="AX40" s="312">
        <v>80279.532778692781</v>
      </c>
      <c r="AY40" s="312">
        <v>80254.341518737681</v>
      </c>
      <c r="AZ40" s="312">
        <v>79813.843712702597</v>
      </c>
      <c r="BA40" s="1489">
        <v>78458.438672057586</v>
      </c>
      <c r="BB40" s="473">
        <v>77717.074964280633</v>
      </c>
      <c r="BC40" s="524">
        <v>0</v>
      </c>
      <c r="BD40" s="312">
        <v>0</v>
      </c>
      <c r="BE40" s="312">
        <v>0</v>
      </c>
      <c r="BF40" s="524"/>
      <c r="BG40" s="473"/>
      <c r="BH40" s="1608"/>
      <c r="BI40" s="108"/>
      <c r="BJ40" s="108"/>
      <c r="BK40" s="108"/>
      <c r="BL40" s="108"/>
    </row>
    <row r="41" spans="15:64">
      <c r="O41" s="84"/>
      <c r="P41" s="1218"/>
      <c r="Q41" s="750"/>
      <c r="R41" s="788"/>
      <c r="S41" s="786"/>
      <c r="T41" s="869" t="s">
        <v>130</v>
      </c>
      <c r="U41" s="255"/>
      <c r="V41" s="750"/>
      <c r="W41" s="788"/>
      <c r="X41" s="788"/>
      <c r="Y41" s="44" t="s">
        <v>491</v>
      </c>
      <c r="Z41" s="832"/>
      <c r="AA41" s="127">
        <v>10092.153273152067</v>
      </c>
      <c r="AB41" s="127">
        <v>10248.548833235218</v>
      </c>
      <c r="AC41" s="127">
        <v>10148.444737168616</v>
      </c>
      <c r="AD41" s="127">
        <v>9852.8161319790652</v>
      </c>
      <c r="AE41" s="127">
        <v>10267.373100033508</v>
      </c>
      <c r="AF41" s="127">
        <v>10636.919585183359</v>
      </c>
      <c r="AG41" s="127">
        <v>10946.857700613769</v>
      </c>
      <c r="AH41" s="127">
        <v>10839.340872264036</v>
      </c>
      <c r="AI41" s="127">
        <v>10494.966252496692</v>
      </c>
      <c r="AJ41" s="127">
        <v>10564.245981895097</v>
      </c>
      <c r="AK41" s="127">
        <v>10847.115494397101</v>
      </c>
      <c r="AL41" s="127">
        <v>10851.285805942178</v>
      </c>
      <c r="AM41" s="127">
        <v>10440.911881390461</v>
      </c>
      <c r="AN41" s="127">
        <v>10083.062153508268</v>
      </c>
      <c r="AO41" s="127">
        <v>9437.7977669388947</v>
      </c>
      <c r="AP41" s="127">
        <v>9436.3826606122348</v>
      </c>
      <c r="AQ41" s="127">
        <v>9568.8481407960298</v>
      </c>
      <c r="AR41" s="127">
        <v>9344.5703186392493</v>
      </c>
      <c r="AS41" s="127">
        <v>8740.7618709704202</v>
      </c>
      <c r="AT41" s="127">
        <v>8075.7203143883162</v>
      </c>
      <c r="AU41" s="127">
        <v>8468.5231167728598</v>
      </c>
      <c r="AV41" s="127">
        <v>8198.1270155132734</v>
      </c>
      <c r="AW41" s="127">
        <v>8446.2906140357227</v>
      </c>
      <c r="AX41" s="127">
        <v>8758.0310773707897</v>
      </c>
      <c r="AY41" s="127">
        <v>8744.9633096647176</v>
      </c>
      <c r="AZ41" s="127">
        <v>8543.5855044302698</v>
      </c>
      <c r="BA41" s="1490">
        <v>8535.2050879405469</v>
      </c>
      <c r="BB41" s="370">
        <v>8383.9062657664545</v>
      </c>
      <c r="BC41" s="525">
        <v>0</v>
      </c>
      <c r="BD41" s="127">
        <v>0</v>
      </c>
      <c r="BE41" s="127">
        <v>0</v>
      </c>
      <c r="BF41" s="525"/>
      <c r="BG41" s="370"/>
      <c r="BH41" s="1608"/>
      <c r="BI41" s="108"/>
      <c r="BJ41" s="108"/>
      <c r="BK41" s="108"/>
      <c r="BL41" s="108"/>
    </row>
    <row r="42" spans="15:64" ht="15" thickBot="1">
      <c r="O42" s="84"/>
      <c r="P42" s="1218"/>
      <c r="Q42" s="750"/>
      <c r="R42" s="790" t="s">
        <v>131</v>
      </c>
      <c r="S42" s="840"/>
      <c r="T42" s="1629"/>
      <c r="U42" s="255"/>
      <c r="V42" s="750"/>
      <c r="W42" s="790" t="s">
        <v>493</v>
      </c>
      <c r="X42" s="840"/>
      <c r="Y42" s="1624"/>
      <c r="Z42" s="1624"/>
      <c r="AA42" s="1625">
        <v>58167.167508504077</v>
      </c>
      <c r="AB42" s="1625">
        <v>59301.332402088716</v>
      </c>
      <c r="AC42" s="1625">
        <v>62218.053306693371</v>
      </c>
      <c r="AD42" s="1625">
        <v>65643.249734996381</v>
      </c>
      <c r="AE42" s="1625">
        <v>63833.413322368237</v>
      </c>
      <c r="AF42" s="1625">
        <v>67477.227735701614</v>
      </c>
      <c r="AG42" s="1625">
        <v>69880.366957828868</v>
      </c>
      <c r="AH42" s="1625">
        <v>66730.205120783328</v>
      </c>
      <c r="AI42" s="1625">
        <v>66775.264262267563</v>
      </c>
      <c r="AJ42" s="1625">
        <v>68588.834743351952</v>
      </c>
      <c r="AK42" s="1625">
        <v>72226.24200626128</v>
      </c>
      <c r="AL42" s="1625">
        <v>68553.135738847646</v>
      </c>
      <c r="AM42" s="1625">
        <v>71334.893190037037</v>
      </c>
      <c r="AN42" s="1625">
        <v>67914.862135508374</v>
      </c>
      <c r="AO42" s="1625">
        <v>68006.409833997866</v>
      </c>
      <c r="AP42" s="1625">
        <v>70395.478550084488</v>
      </c>
      <c r="AQ42" s="1625">
        <v>66123.070259378132</v>
      </c>
      <c r="AR42" s="1625">
        <v>65403.902026637894</v>
      </c>
      <c r="AS42" s="1625">
        <v>61704.132512039876</v>
      </c>
      <c r="AT42" s="1625">
        <v>61350.897200800668</v>
      </c>
      <c r="AU42" s="1625">
        <v>64216.941912273163</v>
      </c>
      <c r="AV42" s="1625">
        <v>62540.92856869613</v>
      </c>
      <c r="AW42" s="1625">
        <v>62626.438217539071</v>
      </c>
      <c r="AX42" s="1625">
        <v>60319.274196172992</v>
      </c>
      <c r="AY42" s="1625">
        <v>58013.755265486805</v>
      </c>
      <c r="AZ42" s="1625">
        <v>55393.296466596032</v>
      </c>
      <c r="BA42" s="1626">
        <v>55715.318745823286</v>
      </c>
      <c r="BB42" s="1627">
        <v>59266.59748366048</v>
      </c>
      <c r="BC42" s="530">
        <v>0</v>
      </c>
      <c r="BD42" s="277">
        <v>0</v>
      </c>
      <c r="BE42" s="277">
        <v>0</v>
      </c>
      <c r="BF42" s="530"/>
      <c r="BG42" s="482"/>
      <c r="BH42" s="404"/>
      <c r="BI42" s="108"/>
      <c r="BJ42" s="108"/>
      <c r="BK42" s="108"/>
      <c r="BL42" s="108"/>
    </row>
    <row r="43" spans="15:64" ht="18.75">
      <c r="O43" s="84"/>
      <c r="P43" s="1218"/>
      <c r="Q43" s="1880" t="s">
        <v>1241</v>
      </c>
      <c r="R43" s="1632"/>
      <c r="S43" s="1632"/>
      <c r="T43" s="1633"/>
      <c r="U43" s="255"/>
      <c r="V43" s="1628" t="s">
        <v>1242</v>
      </c>
      <c r="W43" s="1632"/>
      <c r="X43" s="1632"/>
      <c r="Y43" s="1663"/>
      <c r="Z43" s="1663"/>
      <c r="AA43" s="1664">
        <f>AA44+AA56+AA60</f>
        <v>96416.964925437351</v>
      </c>
      <c r="AB43" s="1664">
        <f t="shared" ref="AB43:BA43" si="36">AB44+AB56+AB60</f>
        <v>97490.192562324999</v>
      </c>
      <c r="AC43" s="1664">
        <f t="shared" si="36"/>
        <v>98972.370944795926</v>
      </c>
      <c r="AD43" s="1664">
        <f t="shared" si="36"/>
        <v>96530.47208771373</v>
      </c>
      <c r="AE43" s="1664">
        <f t="shared" si="36"/>
        <v>101568.07635631897</v>
      </c>
      <c r="AF43" s="1664">
        <f t="shared" si="36"/>
        <v>102638.5349969808</v>
      </c>
      <c r="AG43" s="1664">
        <f t="shared" si="36"/>
        <v>103979.1335388482</v>
      </c>
      <c r="AH43" s="1664">
        <f t="shared" si="36"/>
        <v>102903.08485546989</v>
      </c>
      <c r="AI43" s="1664">
        <f t="shared" si="36"/>
        <v>96597.470269016063</v>
      </c>
      <c r="AJ43" s="1664">
        <f t="shared" si="36"/>
        <v>96858.720979513193</v>
      </c>
      <c r="AK43" s="1664">
        <f t="shared" si="36"/>
        <v>98898.082545478988</v>
      </c>
      <c r="AL43" s="1664">
        <f t="shared" si="36"/>
        <v>96760.334163341598</v>
      </c>
      <c r="AM43" s="1664">
        <f t="shared" si="36"/>
        <v>94089.009650961496</v>
      </c>
      <c r="AN43" s="1664">
        <f t="shared" si="36"/>
        <v>93861.431144475559</v>
      </c>
      <c r="AO43" s="1664">
        <f t="shared" si="36"/>
        <v>92891.43292542499</v>
      </c>
      <c r="AP43" s="1664">
        <f t="shared" si="36"/>
        <v>92976.22612240864</v>
      </c>
      <c r="AQ43" s="1664">
        <f t="shared" si="36"/>
        <v>91561.53179375366</v>
      </c>
      <c r="AR43" s="1664">
        <f t="shared" si="36"/>
        <v>91378.557470644155</v>
      </c>
      <c r="AS43" s="1664">
        <f t="shared" si="36"/>
        <v>87902.061433681331</v>
      </c>
      <c r="AT43" s="1664">
        <f t="shared" si="36"/>
        <v>78301.984977770902</v>
      </c>
      <c r="AU43" s="1664">
        <f t="shared" si="36"/>
        <v>79799.792477124298</v>
      </c>
      <c r="AV43" s="1664">
        <f t="shared" si="36"/>
        <v>78849.194487068089</v>
      </c>
      <c r="AW43" s="1664">
        <f t="shared" si="36"/>
        <v>80807.706154651562</v>
      </c>
      <c r="AX43" s="1664">
        <f t="shared" si="36"/>
        <v>82120.479522458336</v>
      </c>
      <c r="AY43" s="1664">
        <f t="shared" si="36"/>
        <v>80524.304969565594</v>
      </c>
      <c r="AZ43" s="1664">
        <f t="shared" si="36"/>
        <v>79441.624213936491</v>
      </c>
      <c r="BA43" s="1664">
        <f t="shared" si="36"/>
        <v>79105.837868690229</v>
      </c>
      <c r="BB43" s="1665">
        <f>BB44+BB56+BB60</f>
        <v>79330.149636381975</v>
      </c>
      <c r="BC43" s="1690">
        <f t="shared" ref="BC43:BE43" si="37">BC44+BC56+BC60</f>
        <v>0</v>
      </c>
      <c r="BD43" s="1664">
        <f t="shared" si="37"/>
        <v>0</v>
      </c>
      <c r="BE43" s="1664">
        <f t="shared" si="37"/>
        <v>0</v>
      </c>
      <c r="BF43" s="1664"/>
      <c r="BG43" s="1665"/>
      <c r="BH43" s="404"/>
      <c r="BI43" s="108"/>
      <c r="BJ43" s="108"/>
      <c r="BK43" s="108"/>
      <c r="BL43" s="108"/>
    </row>
    <row r="44" spans="15:64">
      <c r="O44" s="84"/>
      <c r="P44" s="1220"/>
      <c r="Q44" s="1682"/>
      <c r="R44" s="1676" t="s">
        <v>1205</v>
      </c>
      <c r="S44" s="1630"/>
      <c r="T44" s="1631"/>
      <c r="U44" s="255"/>
      <c r="V44" s="1673"/>
      <c r="W44" s="1666" t="s">
        <v>1420</v>
      </c>
      <c r="X44" s="1630"/>
      <c r="Y44" s="1659"/>
      <c r="Z44" s="1659"/>
      <c r="AA44" s="1660">
        <v>65743.488676658337</v>
      </c>
      <c r="AB44" s="1660">
        <v>66833.879787249185</v>
      </c>
      <c r="AC44" s="1660">
        <v>66771.584400008287</v>
      </c>
      <c r="AD44" s="1660">
        <v>65520.285395075887</v>
      </c>
      <c r="AE44" s="1660">
        <v>67190.38266610651</v>
      </c>
      <c r="AF44" s="1660">
        <v>67527.724777204581</v>
      </c>
      <c r="AG44" s="1660">
        <v>68245.078986533801</v>
      </c>
      <c r="AH44" s="1660">
        <v>65655.629115814663</v>
      </c>
      <c r="AI44" s="1660">
        <v>59549.160836039235</v>
      </c>
      <c r="AJ44" s="1660">
        <v>59870.866561735085</v>
      </c>
      <c r="AK44" s="1660">
        <v>60347.483244736715</v>
      </c>
      <c r="AL44" s="1660">
        <v>59019.215501287741</v>
      </c>
      <c r="AM44" s="1660">
        <v>56366.067984335539</v>
      </c>
      <c r="AN44" s="1660">
        <v>55570.140995127906</v>
      </c>
      <c r="AO44" s="1660">
        <v>55569.883933465906</v>
      </c>
      <c r="AP44" s="1660">
        <v>56762.127511244733</v>
      </c>
      <c r="AQ44" s="1660">
        <v>57159.574928955029</v>
      </c>
      <c r="AR44" s="1660">
        <v>56390.338804698964</v>
      </c>
      <c r="AS44" s="1660">
        <v>51969.702780482985</v>
      </c>
      <c r="AT44" s="1660">
        <v>46381.876690073193</v>
      </c>
      <c r="AU44" s="1660">
        <v>47467.467226183726</v>
      </c>
      <c r="AV44" s="1660">
        <v>47319.409274099518</v>
      </c>
      <c r="AW44" s="1660">
        <v>47465.379188259969</v>
      </c>
      <c r="AX44" s="1660">
        <v>49231.834637294509</v>
      </c>
      <c r="AY44" s="1660">
        <v>48603.58605303782</v>
      </c>
      <c r="AZ44" s="1660">
        <v>47100.684301754329</v>
      </c>
      <c r="BA44" s="1661">
        <v>46677.99814814733</v>
      </c>
      <c r="BB44" s="1662">
        <v>47254.047579576407</v>
      </c>
      <c r="BC44" s="1691">
        <v>0</v>
      </c>
      <c r="BD44" s="1660">
        <v>0</v>
      </c>
      <c r="BE44" s="1660">
        <v>0</v>
      </c>
      <c r="BF44" s="1660"/>
      <c r="BG44" s="1662"/>
      <c r="BH44" s="404"/>
      <c r="BI44" s="108"/>
      <c r="BJ44" s="108"/>
      <c r="BK44" s="108"/>
      <c r="BL44" s="108"/>
    </row>
    <row r="45" spans="15:64">
      <c r="O45" s="84"/>
      <c r="P45" s="1218"/>
      <c r="Q45" s="1674"/>
      <c r="R45" s="1677"/>
      <c r="S45" s="751" t="s">
        <v>132</v>
      </c>
      <c r="T45" s="870"/>
      <c r="U45" s="255"/>
      <c r="V45" s="1674"/>
      <c r="W45" s="1667"/>
      <c r="X45" s="826" t="s">
        <v>1226</v>
      </c>
      <c r="Y45" s="1314"/>
      <c r="Z45" s="513"/>
      <c r="AA45" s="513">
        <f>SUM(AA46:AA49)</f>
        <v>49230.453171007663</v>
      </c>
      <c r="AB45" s="513">
        <f>SUM(AB46:AB49)</f>
        <v>50548.374636445682</v>
      </c>
      <c r="AC45" s="513">
        <f t="shared" ref="AC45:BE45" si="38">SUM(AC46:AC49)</f>
        <v>50964.269778796952</v>
      </c>
      <c r="AD45" s="513">
        <f t="shared" si="38"/>
        <v>50252.446857538147</v>
      </c>
      <c r="AE45" s="513">
        <f t="shared" si="38"/>
        <v>51265.726300697854</v>
      </c>
      <c r="AF45" s="513">
        <f t="shared" si="38"/>
        <v>51145.782033745963</v>
      </c>
      <c r="AG45" s="513">
        <f t="shared" si="38"/>
        <v>51489.504367389847</v>
      </c>
      <c r="AH45" s="513">
        <f t="shared" si="38"/>
        <v>48840.191570982322</v>
      </c>
      <c r="AI45" s="513">
        <f t="shared" si="38"/>
        <v>43863.253819318896</v>
      </c>
      <c r="AJ45" s="513">
        <f t="shared" si="38"/>
        <v>43579.970693433563</v>
      </c>
      <c r="AK45" s="513">
        <f t="shared" si="38"/>
        <v>43918.613554418276</v>
      </c>
      <c r="AL45" s="513">
        <f t="shared" si="38"/>
        <v>42970.482669977093</v>
      </c>
      <c r="AM45" s="513">
        <f t="shared" si="38"/>
        <v>40482.923617369728</v>
      </c>
      <c r="AN45" s="513">
        <f t="shared" si="38"/>
        <v>40145.771524280746</v>
      </c>
      <c r="AO45" s="513">
        <f t="shared" si="38"/>
        <v>39819.615137475252</v>
      </c>
      <c r="AP45" s="513">
        <f t="shared" si="38"/>
        <v>41230.069171019641</v>
      </c>
      <c r="AQ45" s="513">
        <f t="shared" si="38"/>
        <v>41196.759622478443</v>
      </c>
      <c r="AR45" s="513">
        <f t="shared" si="38"/>
        <v>40204.204551113799</v>
      </c>
      <c r="AS45" s="513">
        <f t="shared" si="38"/>
        <v>37435.956104495308</v>
      </c>
      <c r="AT45" s="513">
        <f t="shared" si="38"/>
        <v>32779.385372691417</v>
      </c>
      <c r="AU45" s="513">
        <f t="shared" si="38"/>
        <v>32752.226033078736</v>
      </c>
      <c r="AV45" s="513">
        <f t="shared" si="38"/>
        <v>33096.831823406326</v>
      </c>
      <c r="AW45" s="513">
        <f t="shared" si="38"/>
        <v>33664.060878449207</v>
      </c>
      <c r="AX45" s="513">
        <f t="shared" si="38"/>
        <v>35056.49435684317</v>
      </c>
      <c r="AY45" s="513">
        <f t="shared" si="38"/>
        <v>34798.04165306568</v>
      </c>
      <c r="AZ45" s="513">
        <f t="shared" si="38"/>
        <v>33737.927374769461</v>
      </c>
      <c r="BA45" s="1496">
        <f>SUM(BA46:BA49)</f>
        <v>33621.678387395659</v>
      </c>
      <c r="BB45" s="549">
        <f t="shared" ref="BB45" si="39">SUM(BB46:BB49)</f>
        <v>34061.556526085697</v>
      </c>
      <c r="BC45" s="532">
        <f t="shared" si="38"/>
        <v>0</v>
      </c>
      <c r="BD45" s="513">
        <f t="shared" si="38"/>
        <v>0</v>
      </c>
      <c r="BE45" s="513">
        <f t="shared" si="38"/>
        <v>0</v>
      </c>
      <c r="BF45" s="1159"/>
      <c r="BG45" s="377"/>
      <c r="BH45" s="1609"/>
      <c r="BI45" s="108"/>
      <c r="BJ45" s="108"/>
      <c r="BK45" s="108"/>
      <c r="BL45" s="108"/>
    </row>
    <row r="46" spans="15:64" ht="15" customHeight="1">
      <c r="O46" s="84"/>
      <c r="P46" s="1221"/>
      <c r="Q46" s="1674"/>
      <c r="R46" s="1677"/>
      <c r="S46" s="757"/>
      <c r="T46" s="1779" t="s">
        <v>1296</v>
      </c>
      <c r="U46" s="255"/>
      <c r="V46" s="1674"/>
      <c r="W46" s="1667"/>
      <c r="X46" s="757"/>
      <c r="Y46" s="1619" t="s">
        <v>1222</v>
      </c>
      <c r="Z46" s="133"/>
      <c r="AA46" s="1635">
        <v>38701.103416042592</v>
      </c>
      <c r="AB46" s="1635">
        <v>40346.744742035473</v>
      </c>
      <c r="AC46" s="1635">
        <v>41665.79114506545</v>
      </c>
      <c r="AD46" s="1635">
        <v>41224.494256585334</v>
      </c>
      <c r="AE46" s="1635">
        <v>42297.116417365723</v>
      </c>
      <c r="AF46" s="1635">
        <v>42142.02726535382</v>
      </c>
      <c r="AG46" s="1635">
        <v>42559.539804125336</v>
      </c>
      <c r="AH46" s="1635">
        <v>39926.083389390726</v>
      </c>
      <c r="AI46" s="1635">
        <v>35362.599382577479</v>
      </c>
      <c r="AJ46" s="1635">
        <v>35010.124942594921</v>
      </c>
      <c r="AK46" s="1635">
        <v>35085.742906855594</v>
      </c>
      <c r="AL46" s="1635">
        <v>34374.185269382258</v>
      </c>
      <c r="AM46" s="1635">
        <v>32417.253435765444</v>
      </c>
      <c r="AN46" s="1635">
        <v>31935.273453308597</v>
      </c>
      <c r="AO46" s="1635">
        <v>31276.189983420805</v>
      </c>
      <c r="AP46" s="1635">
        <v>32279.645554026018</v>
      </c>
      <c r="AQ46" s="1635">
        <v>31990.873871774482</v>
      </c>
      <c r="AR46" s="1635">
        <v>30658.349937916188</v>
      </c>
      <c r="AS46" s="1635">
        <v>28552.561480293498</v>
      </c>
      <c r="AT46" s="1635">
        <v>25308.481718967807</v>
      </c>
      <c r="AU46" s="1635">
        <v>24321.270937421363</v>
      </c>
      <c r="AV46" s="1635">
        <v>24982.895526650263</v>
      </c>
      <c r="AW46" s="1635">
        <v>25624.79533860795</v>
      </c>
      <c r="AX46" s="1635">
        <v>26805.206128279013</v>
      </c>
      <c r="AY46" s="1635">
        <v>26557.37523672733</v>
      </c>
      <c r="AZ46" s="1635">
        <v>25936.139788924989</v>
      </c>
      <c r="BA46" s="1636">
        <v>25969.470794926132</v>
      </c>
      <c r="BB46" s="1637">
        <v>26428.778063772283</v>
      </c>
      <c r="BC46" s="533">
        <v>0</v>
      </c>
      <c r="BD46" s="133">
        <v>0</v>
      </c>
      <c r="BE46" s="133">
        <v>0</v>
      </c>
      <c r="BF46" s="533"/>
      <c r="BG46" s="483"/>
      <c r="BH46" s="1609"/>
      <c r="BI46" s="108"/>
      <c r="BJ46" s="108"/>
      <c r="BK46" s="108"/>
      <c r="BL46" s="108"/>
    </row>
    <row r="47" spans="15:64" ht="15" customHeight="1">
      <c r="O47" s="84"/>
      <c r="P47" s="1221"/>
      <c r="Q47" s="1674"/>
      <c r="R47" s="1677"/>
      <c r="S47" s="757"/>
      <c r="T47" s="1780" t="s">
        <v>1297</v>
      </c>
      <c r="U47" s="255"/>
      <c r="V47" s="1674"/>
      <c r="W47" s="1667"/>
      <c r="X47" s="757"/>
      <c r="Y47" s="1620" t="s">
        <v>1223</v>
      </c>
      <c r="Z47" s="134"/>
      <c r="AA47" s="479">
        <v>6674.4490046098017</v>
      </c>
      <c r="AB47" s="479">
        <v>6524.5328569297908</v>
      </c>
      <c r="AC47" s="479">
        <v>5945.8339540571315</v>
      </c>
      <c r="AD47" s="479">
        <v>5842.3534676861227</v>
      </c>
      <c r="AE47" s="479">
        <v>5740.0247792311475</v>
      </c>
      <c r="AF47" s="479">
        <v>5795.1316308500946</v>
      </c>
      <c r="AG47" s="479">
        <v>5789.0719316293616</v>
      </c>
      <c r="AH47" s="479">
        <v>5903.8352801359188</v>
      </c>
      <c r="AI47" s="479">
        <v>5638.1994106625216</v>
      </c>
      <c r="AJ47" s="479">
        <v>5703.2053582387407</v>
      </c>
      <c r="AK47" s="479">
        <v>5899.9845210859867</v>
      </c>
      <c r="AL47" s="479">
        <v>5594.9262706926866</v>
      </c>
      <c r="AM47" s="479">
        <v>5605.2257994031515</v>
      </c>
      <c r="AN47" s="479">
        <v>6010.9337107231668</v>
      </c>
      <c r="AO47" s="479">
        <v>6398.6869967575658</v>
      </c>
      <c r="AP47" s="479">
        <v>6645.7105523034497</v>
      </c>
      <c r="AQ47" s="479">
        <v>6788.1886315874181</v>
      </c>
      <c r="AR47" s="479">
        <v>7012.0890129308336</v>
      </c>
      <c r="AS47" s="479">
        <v>6591.818326146341</v>
      </c>
      <c r="AT47" s="479">
        <v>5364.6005099960857</v>
      </c>
      <c r="AU47" s="479">
        <v>6284.7190568659153</v>
      </c>
      <c r="AV47" s="479">
        <v>5895.7907835699853</v>
      </c>
      <c r="AW47" s="479">
        <v>5679.325140228646</v>
      </c>
      <c r="AX47" s="479">
        <v>5766.6750900500374</v>
      </c>
      <c r="AY47" s="479">
        <v>5811.9451381047556</v>
      </c>
      <c r="AZ47" s="479">
        <v>5477.0464397639898</v>
      </c>
      <c r="BA47" s="1521">
        <v>5504.0022085956616</v>
      </c>
      <c r="BB47" s="499">
        <v>5554.5813795026033</v>
      </c>
      <c r="BC47" s="534">
        <v>0</v>
      </c>
      <c r="BD47" s="134">
        <v>0</v>
      </c>
      <c r="BE47" s="134">
        <v>0</v>
      </c>
      <c r="BF47" s="534"/>
      <c r="BG47" s="484"/>
      <c r="BH47" s="1609"/>
      <c r="BI47" s="108"/>
      <c r="BJ47" s="108"/>
      <c r="BK47" s="108"/>
      <c r="BL47" s="108"/>
    </row>
    <row r="48" spans="15:64" ht="15" customHeight="1">
      <c r="O48" s="84"/>
      <c r="P48" s="1221"/>
      <c r="Q48" s="1674"/>
      <c r="R48" s="1677"/>
      <c r="S48" s="757"/>
      <c r="T48" s="1780" t="s">
        <v>1298</v>
      </c>
      <c r="U48" s="255"/>
      <c r="V48" s="1674"/>
      <c r="W48" s="1667"/>
      <c r="X48" s="757"/>
      <c r="Y48" s="1621" t="s">
        <v>1224</v>
      </c>
      <c r="Z48" s="134"/>
      <c r="AA48" s="479">
        <v>312.87952823101125</v>
      </c>
      <c r="AB48" s="479">
        <v>307.81152289698383</v>
      </c>
      <c r="AC48" s="479">
        <v>295.29687962532591</v>
      </c>
      <c r="AD48" s="479">
        <v>290.6346731752509</v>
      </c>
      <c r="AE48" s="479">
        <v>290.02818822876907</v>
      </c>
      <c r="AF48" s="479">
        <v>283.40724792134836</v>
      </c>
      <c r="AG48" s="479">
        <v>282.81616108587912</v>
      </c>
      <c r="AH48" s="479">
        <v>270.45053169397875</v>
      </c>
      <c r="AI48" s="479">
        <v>231.01486186880234</v>
      </c>
      <c r="AJ48" s="479">
        <v>236.17622947190571</v>
      </c>
      <c r="AK48" s="479">
        <v>232.76960989831676</v>
      </c>
      <c r="AL48" s="479">
        <v>223.3438161401109</v>
      </c>
      <c r="AM48" s="479">
        <v>216.97477839910331</v>
      </c>
      <c r="AN48" s="479">
        <v>253.04393249130098</v>
      </c>
      <c r="AO48" s="479">
        <v>261.79082358227498</v>
      </c>
      <c r="AP48" s="479">
        <v>251.57731073682558</v>
      </c>
      <c r="AQ48" s="479">
        <v>236.62608987874859</v>
      </c>
      <c r="AR48" s="479">
        <v>213.21281309999526</v>
      </c>
      <c r="AS48" s="479">
        <v>172.58037395747235</v>
      </c>
      <c r="AT48" s="479">
        <v>139.89475701298232</v>
      </c>
      <c r="AU48" s="479">
        <v>164.08408670446047</v>
      </c>
      <c r="AV48" s="479">
        <v>168.2548242548468</v>
      </c>
      <c r="AW48" s="479">
        <v>179.01572288015117</v>
      </c>
      <c r="AX48" s="479">
        <v>193.47603040294115</v>
      </c>
      <c r="AY48" s="479">
        <v>194.15574325469387</v>
      </c>
      <c r="AZ48" s="479">
        <v>192.91755670011955</v>
      </c>
      <c r="BA48" s="1521">
        <v>188.43046073434263</v>
      </c>
      <c r="BB48" s="499">
        <v>194.15271177780178</v>
      </c>
      <c r="BC48" s="534">
        <v>0</v>
      </c>
      <c r="BD48" s="134">
        <v>0</v>
      </c>
      <c r="BE48" s="134">
        <v>0</v>
      </c>
      <c r="BF48" s="534"/>
      <c r="BG48" s="484"/>
      <c r="BH48" s="1609"/>
      <c r="BI48" s="108"/>
      <c r="BJ48" s="108"/>
      <c r="BK48" s="108"/>
      <c r="BL48" s="108"/>
    </row>
    <row r="49" spans="15:64" ht="15" customHeight="1">
      <c r="O49" s="84"/>
      <c r="P49" s="1221"/>
      <c r="Q49" s="1674"/>
      <c r="R49" s="1677"/>
      <c r="S49" s="758"/>
      <c r="T49" s="1781" t="s">
        <v>1302</v>
      </c>
      <c r="U49" s="255"/>
      <c r="V49" s="1674"/>
      <c r="W49" s="1667"/>
      <c r="X49" s="757"/>
      <c r="Y49" s="1622" t="s">
        <v>1225</v>
      </c>
      <c r="Z49" s="135"/>
      <c r="AA49" s="1522">
        <v>3542.021222124265</v>
      </c>
      <c r="AB49" s="1522">
        <v>3369.2855145834346</v>
      </c>
      <c r="AC49" s="1522">
        <v>3057.3478000490459</v>
      </c>
      <c r="AD49" s="1522">
        <v>2894.9644600914435</v>
      </c>
      <c r="AE49" s="1522">
        <v>2938.556915872211</v>
      </c>
      <c r="AF49" s="1522">
        <v>2925.2158896206997</v>
      </c>
      <c r="AG49" s="1522">
        <v>2858.076470549267</v>
      </c>
      <c r="AH49" s="1522">
        <v>2739.8223697616959</v>
      </c>
      <c r="AI49" s="1522">
        <v>2631.4401642100925</v>
      </c>
      <c r="AJ49" s="1522">
        <v>2630.4641631279924</v>
      </c>
      <c r="AK49" s="1522">
        <v>2700.1165165783791</v>
      </c>
      <c r="AL49" s="1522">
        <v>2778.0273137620284</v>
      </c>
      <c r="AM49" s="1522">
        <v>2243.4696038020288</v>
      </c>
      <c r="AN49" s="1522">
        <v>1946.5204277576754</v>
      </c>
      <c r="AO49" s="1522">
        <v>1882.947333714603</v>
      </c>
      <c r="AP49" s="1522">
        <v>2053.135753953346</v>
      </c>
      <c r="AQ49" s="1522">
        <v>2181.0710292377894</v>
      </c>
      <c r="AR49" s="1522">
        <v>2320.5527871667846</v>
      </c>
      <c r="AS49" s="1522">
        <v>2118.995924098002</v>
      </c>
      <c r="AT49" s="1522">
        <v>1966.4083867145414</v>
      </c>
      <c r="AU49" s="1522">
        <v>1982.1519520869942</v>
      </c>
      <c r="AV49" s="1522">
        <v>2049.8906889312284</v>
      </c>
      <c r="AW49" s="1522">
        <v>2180.9246767324594</v>
      </c>
      <c r="AX49" s="1522">
        <v>2291.1371081111761</v>
      </c>
      <c r="AY49" s="1522">
        <v>2234.5655349789045</v>
      </c>
      <c r="AZ49" s="1522">
        <v>2131.8235893803617</v>
      </c>
      <c r="BA49" s="1522">
        <v>1959.7749231395183</v>
      </c>
      <c r="BB49" s="500">
        <v>1884.044371033008</v>
      </c>
      <c r="BC49" s="535">
        <v>0</v>
      </c>
      <c r="BD49" s="135">
        <v>0</v>
      </c>
      <c r="BE49" s="135">
        <v>0</v>
      </c>
      <c r="BF49" s="535"/>
      <c r="BG49" s="485"/>
      <c r="BH49" s="1609"/>
      <c r="BI49" s="427"/>
      <c r="BJ49" s="216"/>
      <c r="BK49" s="108"/>
      <c r="BL49" s="108"/>
    </row>
    <row r="50" spans="15:64">
      <c r="O50" s="84"/>
      <c r="P50" s="1218"/>
      <c r="Q50" s="1674"/>
      <c r="R50" s="1677"/>
      <c r="S50" s="803" t="s">
        <v>133</v>
      </c>
      <c r="T50" s="871"/>
      <c r="U50" s="255"/>
      <c r="V50" s="1674"/>
      <c r="W50" s="1667"/>
      <c r="X50" s="1623" t="s">
        <v>1229</v>
      </c>
      <c r="Y50" s="843"/>
      <c r="Z50" s="514"/>
      <c r="AA50" s="1497">
        <v>7040.8033814727314</v>
      </c>
      <c r="AB50" s="1497">
        <v>7009.5685451768513</v>
      </c>
      <c r="AC50" s="1497">
        <v>6825.8714020182988</v>
      </c>
      <c r="AD50" s="1497">
        <v>6388.5835213042628</v>
      </c>
      <c r="AE50" s="1497">
        <v>6806.5660371260965</v>
      </c>
      <c r="AF50" s="1497">
        <v>7013.9549604528893</v>
      </c>
      <c r="AG50" s="1497">
        <v>7068.2445258757907</v>
      </c>
      <c r="AH50" s="1497">
        <v>7061.2165473727891</v>
      </c>
      <c r="AI50" s="1497">
        <v>6419.8587378638094</v>
      </c>
      <c r="AJ50" s="1497">
        <v>6937.7079462429228</v>
      </c>
      <c r="AK50" s="1497">
        <v>6810.3448797778219</v>
      </c>
      <c r="AL50" s="1497">
        <v>6346.7757321820918</v>
      </c>
      <c r="AM50" s="1497">
        <v>6249.7321813854496</v>
      </c>
      <c r="AN50" s="1497">
        <v>6051.8733017484938</v>
      </c>
      <c r="AO50" s="1497">
        <v>6134.8767753380089</v>
      </c>
      <c r="AP50" s="1497">
        <v>5794.6829692556239</v>
      </c>
      <c r="AQ50" s="1497">
        <v>5874.7858293424979</v>
      </c>
      <c r="AR50" s="1497">
        <v>5966.4292018672513</v>
      </c>
      <c r="AS50" s="1497">
        <v>5107.1196855795279</v>
      </c>
      <c r="AT50" s="1497">
        <v>4872.0015080504827</v>
      </c>
      <c r="AU50" s="1497">
        <v>5427.0220270136588</v>
      </c>
      <c r="AV50" s="1497">
        <v>5103.2076687218187</v>
      </c>
      <c r="AW50" s="1497">
        <v>4652.1661059634598</v>
      </c>
      <c r="AX50" s="1497">
        <v>4788.2450657412437</v>
      </c>
      <c r="AY50" s="1497">
        <v>4684.8914399154992</v>
      </c>
      <c r="AZ50" s="1497">
        <v>4591.2552661481159</v>
      </c>
      <c r="BA50" s="1497">
        <v>4300.2085580063867</v>
      </c>
      <c r="BB50" s="550">
        <v>4485.0932388045821</v>
      </c>
      <c r="BC50" s="536">
        <v>0</v>
      </c>
      <c r="BD50" s="514">
        <v>0</v>
      </c>
      <c r="BE50" s="514">
        <v>0</v>
      </c>
      <c r="BF50" s="1160"/>
      <c r="BG50" s="486"/>
      <c r="BH50" s="1609"/>
      <c r="BI50" s="427"/>
      <c r="BJ50" s="216"/>
      <c r="BK50" s="108"/>
      <c r="BL50" s="108"/>
    </row>
    <row r="51" spans="15:64" ht="15" customHeight="1">
      <c r="O51" s="84"/>
      <c r="P51" s="1221"/>
      <c r="Q51" s="1674"/>
      <c r="R51" s="1677"/>
      <c r="S51" s="805"/>
      <c r="T51" s="1779" t="s">
        <v>1299</v>
      </c>
      <c r="U51" s="255"/>
      <c r="V51" s="1674"/>
      <c r="W51" s="1667"/>
      <c r="X51" s="805"/>
      <c r="Y51" s="1619" t="s">
        <v>1227</v>
      </c>
      <c r="Z51" s="133"/>
      <c r="AA51" s="1636">
        <v>3417.7405137833202</v>
      </c>
      <c r="AB51" s="1636">
        <v>3364.3238915193861</v>
      </c>
      <c r="AC51" s="1636">
        <v>3391.5558741950354</v>
      </c>
      <c r="AD51" s="1636">
        <v>3217.4669648339104</v>
      </c>
      <c r="AE51" s="1636">
        <v>3422.8389440786377</v>
      </c>
      <c r="AF51" s="1636">
        <v>3456.8155123008878</v>
      </c>
      <c r="AG51" s="1636">
        <v>3482.2507055771052</v>
      </c>
      <c r="AH51" s="1636">
        <v>3392.1119138316312</v>
      </c>
      <c r="AI51" s="1636">
        <v>3007.6817553714827</v>
      </c>
      <c r="AJ51" s="1636">
        <v>3305.6498677465934</v>
      </c>
      <c r="AK51" s="1636">
        <v>3183.6043912674263</v>
      </c>
      <c r="AL51" s="1636">
        <v>2968.1790499953418</v>
      </c>
      <c r="AM51" s="1636">
        <v>2738.3139467509864</v>
      </c>
      <c r="AN51" s="1636">
        <v>2460.2558112997931</v>
      </c>
      <c r="AO51" s="1636">
        <v>2470.538328057758</v>
      </c>
      <c r="AP51" s="1636">
        <v>2167.3505128396782</v>
      </c>
      <c r="AQ51" s="1636">
        <v>2200.366432366598</v>
      </c>
      <c r="AR51" s="1636">
        <v>2260.0248909812894</v>
      </c>
      <c r="AS51" s="1636">
        <v>2007.2670092715346</v>
      </c>
      <c r="AT51" s="1636">
        <v>1923.1201899212144</v>
      </c>
      <c r="AU51" s="1636">
        <v>2122.8843217272179</v>
      </c>
      <c r="AV51" s="1636">
        <v>2008.0848022151829</v>
      </c>
      <c r="AW51" s="1636">
        <v>1855.4539224438442</v>
      </c>
      <c r="AX51" s="1636">
        <v>1933.5940500359927</v>
      </c>
      <c r="AY51" s="1636">
        <v>1891.3677609931035</v>
      </c>
      <c r="AZ51" s="1636">
        <v>1947.4426914028779</v>
      </c>
      <c r="BA51" s="1636">
        <v>1658.1432038670841</v>
      </c>
      <c r="BB51" s="1637">
        <v>1725.6627703138106</v>
      </c>
      <c r="BC51" s="533">
        <v>0</v>
      </c>
      <c r="BD51" s="133">
        <v>0</v>
      </c>
      <c r="BE51" s="133">
        <v>0</v>
      </c>
      <c r="BF51" s="533"/>
      <c r="BG51" s="483"/>
      <c r="BH51" s="1609"/>
      <c r="BI51" s="108"/>
      <c r="BJ51" s="108"/>
      <c r="BK51" s="108"/>
      <c r="BL51" s="108"/>
    </row>
    <row r="52" spans="15:64" ht="15" customHeight="1">
      <c r="O52" s="84"/>
      <c r="P52" s="1221"/>
      <c r="Q52" s="1674"/>
      <c r="R52" s="1677"/>
      <c r="S52" s="806"/>
      <c r="T52" s="1781" t="s">
        <v>1300</v>
      </c>
      <c r="U52" s="255"/>
      <c r="V52" s="1674"/>
      <c r="W52" s="1667"/>
      <c r="X52" s="805"/>
      <c r="Y52" s="1622" t="s">
        <v>1228</v>
      </c>
      <c r="Z52" s="135"/>
      <c r="AA52" s="480">
        <f>AA50-AA51</f>
        <v>3623.0628676894112</v>
      </c>
      <c r="AB52" s="480">
        <f>AB50-AB51</f>
        <v>3645.2446536574653</v>
      </c>
      <c r="AC52" s="480">
        <f t="shared" ref="AC52:BE52" si="40">AC50-AC51</f>
        <v>3434.3155278232634</v>
      </c>
      <c r="AD52" s="480">
        <f t="shared" si="40"/>
        <v>3171.1165564703524</v>
      </c>
      <c r="AE52" s="480">
        <f t="shared" si="40"/>
        <v>3383.7270930474588</v>
      </c>
      <c r="AF52" s="480">
        <f t="shared" si="40"/>
        <v>3557.1394481520015</v>
      </c>
      <c r="AG52" s="480">
        <f t="shared" si="40"/>
        <v>3585.9938202986855</v>
      </c>
      <c r="AH52" s="480">
        <f t="shared" si="40"/>
        <v>3669.1046335411579</v>
      </c>
      <c r="AI52" s="480">
        <f t="shared" si="40"/>
        <v>3412.1769824923267</v>
      </c>
      <c r="AJ52" s="480">
        <f t="shared" si="40"/>
        <v>3632.0580784963295</v>
      </c>
      <c r="AK52" s="480">
        <f t="shared" si="40"/>
        <v>3626.7404885103956</v>
      </c>
      <c r="AL52" s="480">
        <f t="shared" si="40"/>
        <v>3378.5966821867501</v>
      </c>
      <c r="AM52" s="480">
        <f t="shared" si="40"/>
        <v>3511.4182346344633</v>
      </c>
      <c r="AN52" s="480">
        <f t="shared" si="40"/>
        <v>3591.6174904487007</v>
      </c>
      <c r="AO52" s="480">
        <f t="shared" si="40"/>
        <v>3664.3384472802509</v>
      </c>
      <c r="AP52" s="480">
        <f t="shared" si="40"/>
        <v>3627.3324564159457</v>
      </c>
      <c r="AQ52" s="480">
        <f t="shared" si="40"/>
        <v>3674.4193969758999</v>
      </c>
      <c r="AR52" s="480">
        <f t="shared" si="40"/>
        <v>3706.4043108859619</v>
      </c>
      <c r="AS52" s="480">
        <f t="shared" si="40"/>
        <v>3099.8526763079935</v>
      </c>
      <c r="AT52" s="480">
        <f t="shared" si="40"/>
        <v>2948.881318129268</v>
      </c>
      <c r="AU52" s="480">
        <f t="shared" si="40"/>
        <v>3304.1377052864409</v>
      </c>
      <c r="AV52" s="480">
        <f t="shared" si="40"/>
        <v>3095.1228665066355</v>
      </c>
      <c r="AW52" s="480">
        <f t="shared" si="40"/>
        <v>2796.7121835196158</v>
      </c>
      <c r="AX52" s="480">
        <f t="shared" si="40"/>
        <v>2854.6510157052508</v>
      </c>
      <c r="AY52" s="480">
        <f t="shared" si="40"/>
        <v>2793.5236789223954</v>
      </c>
      <c r="AZ52" s="480">
        <f t="shared" si="40"/>
        <v>2643.8125747452377</v>
      </c>
      <c r="BA52" s="1522">
        <f t="shared" si="40"/>
        <v>2642.0653541393026</v>
      </c>
      <c r="BB52" s="500">
        <f t="shared" ref="BB52" si="41">BB50-BB51</f>
        <v>2759.4304684907715</v>
      </c>
      <c r="BC52" s="535">
        <f t="shared" si="40"/>
        <v>0</v>
      </c>
      <c r="BD52" s="135">
        <f t="shared" si="40"/>
        <v>0</v>
      </c>
      <c r="BE52" s="135">
        <f t="shared" si="40"/>
        <v>0</v>
      </c>
      <c r="BF52" s="535"/>
      <c r="BG52" s="485"/>
      <c r="BH52" s="1609"/>
      <c r="BI52" s="108"/>
      <c r="BJ52" s="108"/>
      <c r="BK52" s="108"/>
      <c r="BL52" s="108"/>
    </row>
    <row r="53" spans="15:64">
      <c r="O53" s="84"/>
      <c r="P53" s="1221"/>
      <c r="Q53" s="1674"/>
      <c r="R53" s="1677"/>
      <c r="S53" s="1775" t="s">
        <v>1301</v>
      </c>
      <c r="T53" s="808"/>
      <c r="U53" s="255"/>
      <c r="V53" s="1674"/>
      <c r="W53" s="1667"/>
      <c r="X53" s="1304" t="s">
        <v>1230</v>
      </c>
      <c r="Y53" s="1316"/>
      <c r="Z53" s="1316"/>
      <c r="AA53" s="1498">
        <v>7244.2015437745058</v>
      </c>
      <c r="AB53" s="1498">
        <v>7091.4333111520082</v>
      </c>
      <c r="AC53" s="1498">
        <v>6796.0270409401091</v>
      </c>
      <c r="AD53" s="1498">
        <v>6652.2283869302664</v>
      </c>
      <c r="AE53" s="1498">
        <v>6656.1869920915788</v>
      </c>
      <c r="AF53" s="1498">
        <v>6849.5948379410793</v>
      </c>
      <c r="AG53" s="1498">
        <v>6870.5168410732231</v>
      </c>
      <c r="AH53" s="1498">
        <v>6834.1265198527999</v>
      </c>
      <c r="AI53" s="1498">
        <v>6545.5419320590336</v>
      </c>
      <c r="AJ53" s="1498">
        <v>6463.1812625845996</v>
      </c>
      <c r="AK53" s="1498">
        <v>6739.5274743262462</v>
      </c>
      <c r="AL53" s="1498">
        <v>6762.5046737338816</v>
      </c>
      <c r="AM53" s="1498">
        <v>6600.6951537762125</v>
      </c>
      <c r="AN53" s="1498">
        <v>6366.4953109832304</v>
      </c>
      <c r="AO53" s="1498">
        <v>6483.0399152253349</v>
      </c>
      <c r="AP53" s="1498">
        <v>6496.6370293587779</v>
      </c>
      <c r="AQ53" s="1498">
        <v>6567.9742878366787</v>
      </c>
      <c r="AR53" s="1498">
        <v>6694.9345561970713</v>
      </c>
      <c r="AS53" s="1498">
        <v>6236.5687163682669</v>
      </c>
      <c r="AT53" s="1498">
        <v>5468.3465203851802</v>
      </c>
      <c r="AU53" s="1498">
        <v>6100.6968938516457</v>
      </c>
      <c r="AV53" s="1498">
        <v>5964.6228081290728</v>
      </c>
      <c r="AW53" s="1498">
        <v>6060.7866012011864</v>
      </c>
      <c r="AX53" s="1498">
        <v>6180.5789250668322</v>
      </c>
      <c r="AY53" s="1498">
        <v>6106.8179823837672</v>
      </c>
      <c r="AZ53" s="1498">
        <v>5915.9965548062901</v>
      </c>
      <c r="BA53" s="1498">
        <v>5801.4888236617307</v>
      </c>
      <c r="BB53" s="551">
        <v>5723.0913227912943</v>
      </c>
      <c r="BC53" s="537">
        <v>0</v>
      </c>
      <c r="BD53" s="515">
        <v>0</v>
      </c>
      <c r="BE53" s="515">
        <v>0</v>
      </c>
      <c r="BF53" s="1161"/>
      <c r="BG53" s="379"/>
      <c r="BH53" s="1609"/>
      <c r="BI53" s="108"/>
      <c r="BJ53" s="108"/>
      <c r="BK53" s="108"/>
      <c r="BL53" s="108"/>
    </row>
    <row r="54" spans="15:64" ht="29.25" customHeight="1">
      <c r="O54" s="84"/>
      <c r="P54" s="1221"/>
      <c r="Q54" s="1674"/>
      <c r="R54" s="1677"/>
      <c r="S54" s="1906" t="s">
        <v>1303</v>
      </c>
      <c r="T54" s="1907"/>
      <c r="U54" s="255"/>
      <c r="V54" s="1674"/>
      <c r="W54" s="1667"/>
      <c r="X54" s="1892" t="s">
        <v>1231</v>
      </c>
      <c r="Y54" s="1893"/>
      <c r="Z54" s="1317"/>
      <c r="AA54" s="1499">
        <v>2163.7612204034326</v>
      </c>
      <c r="AB54" s="1499">
        <v>2117.7283344746534</v>
      </c>
      <c r="AC54" s="1499">
        <v>2120.1462882529277</v>
      </c>
      <c r="AD54" s="1499">
        <v>2167.4639993032188</v>
      </c>
      <c r="AE54" s="1499">
        <v>2395.1065961909721</v>
      </c>
      <c r="AF54" s="1499">
        <v>2446.8552750646481</v>
      </c>
      <c r="AG54" s="1499">
        <v>2737.1393121949463</v>
      </c>
      <c r="AH54" s="1499">
        <v>2834.0026376067667</v>
      </c>
      <c r="AI54" s="1499">
        <v>2634.0113967974894</v>
      </c>
      <c r="AJ54" s="1499">
        <v>2800.6810294739957</v>
      </c>
      <c r="AK54" s="1499">
        <v>2792.4956362143648</v>
      </c>
      <c r="AL54" s="1499">
        <v>2861.2360353946815</v>
      </c>
      <c r="AM54" s="1499">
        <v>2952.8486018041467</v>
      </c>
      <c r="AN54" s="1499">
        <v>2920.6721281154378</v>
      </c>
      <c r="AO54" s="1499">
        <v>3046.0601054273038</v>
      </c>
      <c r="AP54" s="1499">
        <v>3150.6872216106981</v>
      </c>
      <c r="AQ54" s="1499">
        <v>3432.5354992973998</v>
      </c>
      <c r="AR54" s="1499">
        <v>3438.6088155208517</v>
      </c>
      <c r="AS54" s="1499">
        <v>3118.511784039883</v>
      </c>
      <c r="AT54" s="1499">
        <v>3190.8500589461091</v>
      </c>
      <c r="AU54" s="1499">
        <v>3111.6679322396876</v>
      </c>
      <c r="AV54" s="1499">
        <v>3078.9378138422958</v>
      </c>
      <c r="AW54" s="1499">
        <v>3011.956952646121</v>
      </c>
      <c r="AX54" s="1499">
        <v>3124.18743964327</v>
      </c>
      <c r="AY54" s="1499">
        <v>2933.3997276728737</v>
      </c>
      <c r="AZ54" s="1499">
        <v>2772.4602160304607</v>
      </c>
      <c r="BA54" s="1499">
        <v>2875.211239083555</v>
      </c>
      <c r="BB54" s="552">
        <v>2899.2343518948328</v>
      </c>
      <c r="BC54" s="1506">
        <v>0</v>
      </c>
      <c r="BD54" s="518">
        <v>0</v>
      </c>
      <c r="BE54" s="518">
        <v>0</v>
      </c>
      <c r="BF54" s="1162"/>
      <c r="BG54" s="487"/>
      <c r="BH54" s="1609"/>
      <c r="BI54" s="108"/>
      <c r="BJ54" s="108"/>
      <c r="BK54" s="108"/>
      <c r="BL54" s="108"/>
    </row>
    <row r="55" spans="15:64" ht="15" thickBot="1">
      <c r="O55" s="84"/>
      <c r="P55" s="1221"/>
      <c r="Q55" s="1674"/>
      <c r="R55" s="1678"/>
      <c r="S55" s="809" t="s">
        <v>274</v>
      </c>
      <c r="T55" s="810"/>
      <c r="U55" s="255"/>
      <c r="V55" s="1674"/>
      <c r="W55" s="1668"/>
      <c r="X55" s="1318" t="s">
        <v>1232</v>
      </c>
      <c r="Y55" s="1319"/>
      <c r="Z55" s="1319"/>
      <c r="AA55" s="1819">
        <v>64.269360000000034</v>
      </c>
      <c r="AB55" s="1819">
        <v>66.774960000000021</v>
      </c>
      <c r="AC55" s="1819">
        <v>65.269890000000032</v>
      </c>
      <c r="AD55" s="1819">
        <v>59.562630000000013</v>
      </c>
      <c r="AE55" s="1819">
        <v>66.796740000000028</v>
      </c>
      <c r="AF55" s="1819">
        <v>71.53767000000002</v>
      </c>
      <c r="AG55" s="1819">
        <v>79.673940000000016</v>
      </c>
      <c r="AH55" s="1819">
        <v>86.091840000000047</v>
      </c>
      <c r="AI55" s="1819">
        <v>86.494950000000074</v>
      </c>
      <c r="AJ55" s="1819">
        <v>89.325630000000018</v>
      </c>
      <c r="AK55" s="1819">
        <v>86.501700000000056</v>
      </c>
      <c r="AL55" s="1819">
        <v>78.216390000000018</v>
      </c>
      <c r="AM55" s="1819">
        <v>79.868430000000075</v>
      </c>
      <c r="AN55" s="1819">
        <v>85.328729999999979</v>
      </c>
      <c r="AO55" s="1819">
        <v>86.292000000000002</v>
      </c>
      <c r="AP55" s="1819">
        <v>90.051119999999997</v>
      </c>
      <c r="AQ55" s="1819">
        <v>87.519690000000054</v>
      </c>
      <c r="AR55" s="1819">
        <v>86.161680000000047</v>
      </c>
      <c r="AS55" s="1819">
        <v>71.546490000000006</v>
      </c>
      <c r="AT55" s="1819">
        <v>71.293230000000023</v>
      </c>
      <c r="AU55" s="1819">
        <v>75.854340000000036</v>
      </c>
      <c r="AV55" s="1819">
        <v>75.809160000000048</v>
      </c>
      <c r="AW55" s="1819">
        <v>76.408650000000023</v>
      </c>
      <c r="AX55" s="1819">
        <v>82.328850000000017</v>
      </c>
      <c r="AY55" s="1819">
        <v>80.435250000000025</v>
      </c>
      <c r="AZ55" s="1819">
        <v>83.044890000000009</v>
      </c>
      <c r="BA55" s="1819">
        <v>79.411139999999989</v>
      </c>
      <c r="BB55" s="1820">
        <v>85.07213999999999</v>
      </c>
      <c r="BC55" s="538">
        <v>0</v>
      </c>
      <c r="BD55" s="517">
        <v>0</v>
      </c>
      <c r="BE55" s="517">
        <v>0</v>
      </c>
      <c r="BF55" s="1163"/>
      <c r="BG55" s="381"/>
      <c r="BH55" s="1609"/>
      <c r="BI55" s="108"/>
      <c r="BJ55" s="108"/>
      <c r="BK55" s="108"/>
      <c r="BL55" s="108"/>
    </row>
    <row r="56" spans="15:64">
      <c r="O56" s="84"/>
      <c r="P56" s="1220"/>
      <c r="Q56" s="1673"/>
      <c r="R56" s="1679" t="s">
        <v>134</v>
      </c>
      <c r="S56" s="811"/>
      <c r="T56" s="812"/>
      <c r="U56" s="255"/>
      <c r="V56" s="1674"/>
      <c r="W56" s="1669" t="s">
        <v>1234</v>
      </c>
      <c r="X56" s="811"/>
      <c r="Y56" s="844"/>
      <c r="Z56" s="844"/>
      <c r="AA56" s="1500">
        <v>24009.919440480939</v>
      </c>
      <c r="AB56" s="1500">
        <v>24198.43302510443</v>
      </c>
      <c r="AC56" s="1500">
        <v>26002.914828499775</v>
      </c>
      <c r="AD56" s="1500">
        <v>25024.946447143288</v>
      </c>
      <c r="AE56" s="1500">
        <v>28603.56693581674</v>
      </c>
      <c r="AF56" s="1500">
        <v>29144.796301750583</v>
      </c>
      <c r="AG56" s="1500">
        <v>29655.014460891914</v>
      </c>
      <c r="AH56" s="1500">
        <v>31208.889703732337</v>
      </c>
      <c r="AI56" s="1500">
        <v>31451.722241133284</v>
      </c>
      <c r="AJ56" s="1500">
        <v>31367.978973028712</v>
      </c>
      <c r="AK56" s="1500">
        <v>32857.906344402545</v>
      </c>
      <c r="AL56" s="1500">
        <v>32523.162229449932</v>
      </c>
      <c r="AM56" s="1500">
        <v>32768.137501850826</v>
      </c>
      <c r="AN56" s="1500">
        <v>33516.424967093371</v>
      </c>
      <c r="AO56" s="1500">
        <v>32704.04164375976</v>
      </c>
      <c r="AP56" s="1500">
        <v>31654.058131881015</v>
      </c>
      <c r="AQ56" s="1500">
        <v>29906.983827804659</v>
      </c>
      <c r="AR56" s="1500">
        <v>30481.774835639739</v>
      </c>
      <c r="AS56" s="1500">
        <v>31853.390473384454</v>
      </c>
      <c r="AT56" s="1500">
        <v>28193.590018879822</v>
      </c>
      <c r="AU56" s="1500">
        <v>28710.200716789313</v>
      </c>
      <c r="AV56" s="1500">
        <v>28026.35942868374</v>
      </c>
      <c r="AW56" s="1500">
        <v>29826.927231768648</v>
      </c>
      <c r="AX56" s="1500">
        <v>29365.198328277358</v>
      </c>
      <c r="AY56" s="1500">
        <v>28501.96294627004</v>
      </c>
      <c r="AZ56" s="1500">
        <v>28975.413612931283</v>
      </c>
      <c r="BA56" s="1500">
        <v>29128.757395068656</v>
      </c>
      <c r="BB56" s="382">
        <v>28829.480716945374</v>
      </c>
      <c r="BC56" s="539">
        <f t="shared" ref="BC56:BE56" si="42">SUM(BC57:BC59)</f>
        <v>0</v>
      </c>
      <c r="BD56" s="279">
        <f t="shared" si="42"/>
        <v>0</v>
      </c>
      <c r="BE56" s="279">
        <f t="shared" si="42"/>
        <v>0</v>
      </c>
      <c r="BF56" s="539"/>
      <c r="BG56" s="382"/>
      <c r="BH56" s="1611"/>
      <c r="BI56" s="108"/>
      <c r="BJ56" s="108"/>
      <c r="BK56" s="108"/>
      <c r="BL56" s="108"/>
    </row>
    <row r="57" spans="15:64" ht="29.25" customHeight="1">
      <c r="O57" s="84"/>
      <c r="P57" s="1222"/>
      <c r="Q57" s="1674"/>
      <c r="R57" s="1680"/>
      <c r="S57" s="1908" t="s">
        <v>1329</v>
      </c>
      <c r="T57" s="1909"/>
      <c r="V57" s="1674"/>
      <c r="W57" s="1670"/>
      <c r="X57" s="1894" t="s">
        <v>1330</v>
      </c>
      <c r="Y57" s="1895"/>
      <c r="Z57" s="141"/>
      <c r="AA57" s="1537">
        <v>12429.488189061511</v>
      </c>
      <c r="AB57" s="1537">
        <v>12462.180455938222</v>
      </c>
      <c r="AC57" s="1537">
        <v>13497.011858646318</v>
      </c>
      <c r="AD57" s="1537">
        <v>13267.845062175809</v>
      </c>
      <c r="AE57" s="1537">
        <v>15760.010858869751</v>
      </c>
      <c r="AF57" s="1537">
        <v>16046.155463469968</v>
      </c>
      <c r="AG57" s="1537">
        <v>16489.850447921912</v>
      </c>
      <c r="AH57" s="1537">
        <v>17058.66541720591</v>
      </c>
      <c r="AI57" s="1537">
        <v>17090.066551302534</v>
      </c>
      <c r="AJ57" s="1537">
        <v>16843.175215899068</v>
      </c>
      <c r="AK57" s="1537">
        <v>16987.63958441481</v>
      </c>
      <c r="AL57" s="1537">
        <v>15760.106038112603</v>
      </c>
      <c r="AM57" s="1537">
        <v>15193.482314590781</v>
      </c>
      <c r="AN57" s="1537">
        <v>15191.545563292608</v>
      </c>
      <c r="AO57" s="1537">
        <v>14647.967111487405</v>
      </c>
      <c r="AP57" s="1537">
        <v>14093.270071535695</v>
      </c>
      <c r="AQ57" s="1537">
        <v>13239.375625993522</v>
      </c>
      <c r="AR57" s="1537">
        <v>13418.550684543525</v>
      </c>
      <c r="AS57" s="1537">
        <v>14517.913961562603</v>
      </c>
      <c r="AT57" s="1537">
        <v>12058.193014853854</v>
      </c>
      <c r="AU57" s="1537">
        <v>12298.256538364743</v>
      </c>
      <c r="AV57" s="1537">
        <v>11544.978703440558</v>
      </c>
      <c r="AW57" s="1537">
        <v>12176.138290018025</v>
      </c>
      <c r="AX57" s="1537">
        <v>12068.400962499445</v>
      </c>
      <c r="AY57" s="1537">
        <v>11557.537132593243</v>
      </c>
      <c r="AZ57" s="1537">
        <v>11506.108200524694</v>
      </c>
      <c r="BA57" s="1537">
        <v>10941.333541772363</v>
      </c>
      <c r="BB57" s="1225">
        <v>10807.646245669928</v>
      </c>
      <c r="BC57" s="540">
        <v>0</v>
      </c>
      <c r="BD57" s="141">
        <v>0</v>
      </c>
      <c r="BE57" s="141">
        <v>0</v>
      </c>
      <c r="BF57" s="540"/>
      <c r="BG57" s="488"/>
      <c r="BH57" s="1608"/>
      <c r="BI57" s="108"/>
      <c r="BJ57" s="108"/>
      <c r="BK57" s="108"/>
      <c r="BL57" s="108"/>
    </row>
    <row r="58" spans="15:64" ht="29.25" customHeight="1">
      <c r="O58" s="84"/>
      <c r="P58" s="1222"/>
      <c r="Q58" s="1674"/>
      <c r="R58" s="1680"/>
      <c r="S58" s="1879" t="s">
        <v>1412</v>
      </c>
      <c r="T58" s="1640"/>
      <c r="V58" s="1674"/>
      <c r="W58" s="1670"/>
      <c r="X58" s="1896" t="s">
        <v>1413</v>
      </c>
      <c r="Y58" s="1897"/>
      <c r="Z58" s="142"/>
      <c r="AA58" s="1574">
        <v>702.83026999291678</v>
      </c>
      <c r="AB58" s="1574">
        <v>686.44620024230187</v>
      </c>
      <c r="AC58" s="1574">
        <v>698.89764571316766</v>
      </c>
      <c r="AD58" s="1574">
        <v>680.74547632983922</v>
      </c>
      <c r="AE58" s="1574">
        <v>701.91349393186852</v>
      </c>
      <c r="AF58" s="1574">
        <v>667.82873473264453</v>
      </c>
      <c r="AG58" s="1574">
        <v>640.46784939712438</v>
      </c>
      <c r="AH58" s="1574">
        <v>655.23057167867137</v>
      </c>
      <c r="AI58" s="1574">
        <v>609.1187236752379</v>
      </c>
      <c r="AJ58" s="1574">
        <v>652.57502705106276</v>
      </c>
      <c r="AK58" s="1574">
        <v>655.91443265909516</v>
      </c>
      <c r="AL58" s="1574">
        <v>630.52981102330273</v>
      </c>
      <c r="AM58" s="1574">
        <v>577.04643230948568</v>
      </c>
      <c r="AN58" s="1574">
        <v>516.5268173218675</v>
      </c>
      <c r="AO58" s="1574">
        <v>506.69926841574829</v>
      </c>
      <c r="AP58" s="1574">
        <v>506.81438218982044</v>
      </c>
      <c r="AQ58" s="1574">
        <v>522.35987148863205</v>
      </c>
      <c r="AR58" s="1574">
        <v>561.19836242802796</v>
      </c>
      <c r="AS58" s="1574">
        <v>530.41167542322773</v>
      </c>
      <c r="AT58" s="1574">
        <v>513.68788841490209</v>
      </c>
      <c r="AU58" s="1574">
        <v>526.91409091663695</v>
      </c>
      <c r="AV58" s="1574">
        <v>524.12535460171284</v>
      </c>
      <c r="AW58" s="1574">
        <v>528.10321016884393</v>
      </c>
      <c r="AX58" s="1574">
        <v>604.69033239592966</v>
      </c>
      <c r="AY58" s="1574">
        <v>617.02824714749113</v>
      </c>
      <c r="AZ58" s="1574">
        <v>624.93138440348548</v>
      </c>
      <c r="BA58" s="1574">
        <v>618.83151051759683</v>
      </c>
      <c r="BB58" s="1575">
        <v>636.47453232102862</v>
      </c>
      <c r="BC58" s="541">
        <v>0</v>
      </c>
      <c r="BD58" s="142">
        <v>0</v>
      </c>
      <c r="BE58" s="142">
        <v>0</v>
      </c>
      <c r="BF58" s="541"/>
      <c r="BG58" s="387"/>
      <c r="BH58" s="1608"/>
    </row>
    <row r="59" spans="15:64" ht="15" thickBot="1">
      <c r="O59" s="84"/>
      <c r="P59" s="1222"/>
      <c r="Q59" s="1674"/>
      <c r="R59" s="1680"/>
      <c r="S59" s="1641" t="s">
        <v>135</v>
      </c>
      <c r="T59" s="1643"/>
      <c r="V59" s="1674"/>
      <c r="W59" s="1671"/>
      <c r="X59" s="1329" t="s">
        <v>1233</v>
      </c>
      <c r="Y59" s="1634"/>
      <c r="Z59" s="397"/>
      <c r="AA59" s="1577">
        <v>10877.600981426513</v>
      </c>
      <c r="AB59" s="1577">
        <v>11049.806368923906</v>
      </c>
      <c r="AC59" s="1577">
        <v>11807.005324140289</v>
      </c>
      <c r="AD59" s="1577">
        <v>11076.355908637637</v>
      </c>
      <c r="AE59" s="1577">
        <v>12141.64258301512</v>
      </c>
      <c r="AF59" s="1577">
        <v>12430.812103547969</v>
      </c>
      <c r="AG59" s="1577">
        <v>12524.696163572877</v>
      </c>
      <c r="AH59" s="1577">
        <v>13494.993714847755</v>
      </c>
      <c r="AI59" s="1577">
        <v>13752.536966155511</v>
      </c>
      <c r="AJ59" s="1577">
        <v>13872.228730078583</v>
      </c>
      <c r="AK59" s="1577">
        <v>15214.352327328641</v>
      </c>
      <c r="AL59" s="1577">
        <v>16132.526380314026</v>
      </c>
      <c r="AM59" s="1577">
        <v>16997.608754950557</v>
      </c>
      <c r="AN59" s="1577">
        <v>17808.352586478897</v>
      </c>
      <c r="AO59" s="1577">
        <v>17549.375263856604</v>
      </c>
      <c r="AP59" s="1577">
        <v>17053.973678155497</v>
      </c>
      <c r="AQ59" s="1577">
        <v>16145.248330322505</v>
      </c>
      <c r="AR59" s="1577">
        <v>16502.025788668187</v>
      </c>
      <c r="AS59" s="1577">
        <v>16805.064836398626</v>
      </c>
      <c r="AT59" s="1577">
        <v>15621.709115611065</v>
      </c>
      <c r="AU59" s="1577">
        <v>15885.030087507934</v>
      </c>
      <c r="AV59" s="1577">
        <v>15957.255370641471</v>
      </c>
      <c r="AW59" s="1577">
        <v>17122.68573158178</v>
      </c>
      <c r="AX59" s="1577">
        <v>16692.107033381984</v>
      </c>
      <c r="AY59" s="1577">
        <v>16327.397566529307</v>
      </c>
      <c r="AZ59" s="1577">
        <v>16844.374028003105</v>
      </c>
      <c r="BA59" s="1577">
        <v>17568.592342778695</v>
      </c>
      <c r="BB59" s="1578">
        <v>17385.359938954418</v>
      </c>
      <c r="BC59" s="542">
        <v>0</v>
      </c>
      <c r="BD59" s="397">
        <v>0</v>
      </c>
      <c r="BE59" s="397">
        <v>0</v>
      </c>
      <c r="BF59" s="542"/>
      <c r="BG59" s="489"/>
      <c r="BH59" s="1608"/>
    </row>
    <row r="60" spans="15:64" ht="18.75">
      <c r="O60" s="84"/>
      <c r="P60" s="1220"/>
      <c r="Q60" s="1683"/>
      <c r="R60" s="1681" t="s">
        <v>275</v>
      </c>
      <c r="S60" s="815"/>
      <c r="T60" s="872"/>
      <c r="V60" s="1674"/>
      <c r="W60" s="815" t="s">
        <v>1238</v>
      </c>
      <c r="X60" s="815"/>
      <c r="Y60" s="816"/>
      <c r="Z60" s="425"/>
      <c r="AA60" s="1501">
        <v>6663.5568082980681</v>
      </c>
      <c r="AB60" s="1501">
        <v>6457.8797499713774</v>
      </c>
      <c r="AC60" s="1501">
        <v>6197.8717162878675</v>
      </c>
      <c r="AD60" s="1501">
        <v>5985.2402454945568</v>
      </c>
      <c r="AE60" s="1501">
        <v>5774.1267543957229</v>
      </c>
      <c r="AF60" s="1501">
        <v>5966.013918025641</v>
      </c>
      <c r="AG60" s="1501">
        <v>6079.0400914224811</v>
      </c>
      <c r="AH60" s="1501">
        <v>6038.5660359228932</v>
      </c>
      <c r="AI60" s="1501">
        <v>5596.5871918435423</v>
      </c>
      <c r="AJ60" s="1501">
        <v>5619.875444749402</v>
      </c>
      <c r="AK60" s="1501">
        <v>5692.6929563397216</v>
      </c>
      <c r="AL60" s="1501">
        <v>5217.956432603929</v>
      </c>
      <c r="AM60" s="1501">
        <v>4954.8041647751179</v>
      </c>
      <c r="AN60" s="1501">
        <v>4774.8651822542861</v>
      </c>
      <c r="AO60" s="1501">
        <v>4617.5073481993331</v>
      </c>
      <c r="AP60" s="1501">
        <v>4560.0404792828849</v>
      </c>
      <c r="AQ60" s="1501">
        <v>4494.9730369939771</v>
      </c>
      <c r="AR60" s="1501">
        <v>4506.4438303054476</v>
      </c>
      <c r="AS60" s="1501">
        <v>4078.9681798138981</v>
      </c>
      <c r="AT60" s="1501">
        <v>3726.5182688178857</v>
      </c>
      <c r="AU60" s="1501">
        <v>3622.1245341512495</v>
      </c>
      <c r="AV60" s="1501">
        <v>3503.4257842848256</v>
      </c>
      <c r="AW60" s="1501">
        <v>3515.3997346229371</v>
      </c>
      <c r="AX60" s="1501">
        <v>3523.4465568864689</v>
      </c>
      <c r="AY60" s="1501">
        <v>3418.7559702577491</v>
      </c>
      <c r="AZ60" s="1501">
        <v>3365.5262992508756</v>
      </c>
      <c r="BA60" s="1501">
        <v>3299.0823254742372</v>
      </c>
      <c r="BB60" s="490">
        <v>3246.6213398602004</v>
      </c>
      <c r="BC60" s="543">
        <f t="shared" ref="BC60:BE60" si="43">SUM(BC61,BC64:BC65)</f>
        <v>0</v>
      </c>
      <c r="BD60" s="425">
        <f t="shared" si="43"/>
        <v>0</v>
      </c>
      <c r="BE60" s="425">
        <f t="shared" si="43"/>
        <v>0</v>
      </c>
      <c r="BF60" s="543"/>
      <c r="BG60" s="490"/>
      <c r="BH60" s="1611"/>
    </row>
    <row r="61" spans="15:64">
      <c r="O61" s="84"/>
      <c r="P61" s="1221"/>
      <c r="Q61" s="1674"/>
      <c r="R61" s="1672"/>
      <c r="S61" s="817" t="s">
        <v>136</v>
      </c>
      <c r="T61" s="1657"/>
      <c r="V61" s="1674"/>
      <c r="W61" s="1672"/>
      <c r="X61" s="817" t="s">
        <v>1237</v>
      </c>
      <c r="Y61" s="1321"/>
      <c r="Z61" s="519"/>
      <c r="AA61" s="1502">
        <f t="shared" ref="AA61:AV61" si="44">SUM(AA62:AA63)</f>
        <v>608.8830323714285</v>
      </c>
      <c r="AB61" s="1502">
        <f t="shared" si="44"/>
        <v>547.87568817142858</v>
      </c>
      <c r="AC61" s="1502">
        <f t="shared" si="44"/>
        <v>493.0069734857143</v>
      </c>
      <c r="AD61" s="1502">
        <f t="shared" si="44"/>
        <v>523.52121873333328</v>
      </c>
      <c r="AE61" s="1502">
        <f t="shared" si="44"/>
        <v>342.54281495238104</v>
      </c>
      <c r="AF61" s="1502">
        <f t="shared" si="44"/>
        <v>359.12538566666672</v>
      </c>
      <c r="AG61" s="1502">
        <f t="shared" si="44"/>
        <v>349.6185054476191</v>
      </c>
      <c r="AH61" s="1502">
        <f t="shared" si="44"/>
        <v>371.50371699047616</v>
      </c>
      <c r="AI61" s="1502">
        <f t="shared" si="44"/>
        <v>376.93193486666661</v>
      </c>
      <c r="AJ61" s="1502">
        <f t="shared" si="44"/>
        <v>370.29462349523817</v>
      </c>
      <c r="AK61" s="1502">
        <f t="shared" si="44"/>
        <v>442.53070567619039</v>
      </c>
      <c r="AL61" s="1502">
        <f t="shared" si="44"/>
        <v>367.68445549523807</v>
      </c>
      <c r="AM61" s="1502">
        <f t="shared" si="44"/>
        <v>408.14204954285714</v>
      </c>
      <c r="AN61" s="1502">
        <f t="shared" si="44"/>
        <v>430.18884228571432</v>
      </c>
      <c r="AO61" s="1502">
        <f t="shared" si="44"/>
        <v>402.22257040952377</v>
      </c>
      <c r="AP61" s="1502">
        <f t="shared" si="44"/>
        <v>410.55994037142864</v>
      </c>
      <c r="AQ61" s="1502">
        <f t="shared" si="44"/>
        <v>383.4825898095238</v>
      </c>
      <c r="AR61" s="1502">
        <f t="shared" si="44"/>
        <v>500.07924591428571</v>
      </c>
      <c r="AS61" s="1502">
        <f t="shared" si="44"/>
        <v>439.97515058095235</v>
      </c>
      <c r="AT61" s="1502">
        <f t="shared" si="44"/>
        <v>390.10057879047622</v>
      </c>
      <c r="AU61" s="1502">
        <f t="shared" si="44"/>
        <v>402.94034859047622</v>
      </c>
      <c r="AV61" s="1502">
        <f t="shared" si="44"/>
        <v>414.65140985714288</v>
      </c>
      <c r="AW61" s="1502">
        <f t="shared" ref="AW61:AZ61" si="45">SUM(AW62:AW63)</f>
        <v>520.16101332380958</v>
      </c>
      <c r="AX61" s="1502">
        <f t="shared" si="45"/>
        <v>577.76994178095231</v>
      </c>
      <c r="AY61" s="1502">
        <f t="shared" si="45"/>
        <v>551.49743345714285</v>
      </c>
      <c r="AZ61" s="1502">
        <f t="shared" si="45"/>
        <v>551.49743345714285</v>
      </c>
      <c r="BA61" s="1502">
        <f t="shared" ref="BA61:BE61" si="46">SUM(BA62:BA63)</f>
        <v>551.49743345714285</v>
      </c>
      <c r="BB61" s="553">
        <f t="shared" ref="BB61" si="47">SUM(BB62:BB63)</f>
        <v>551.49743345714285</v>
      </c>
      <c r="BC61" s="544">
        <f t="shared" si="46"/>
        <v>0</v>
      </c>
      <c r="BD61" s="519">
        <f t="shared" si="46"/>
        <v>0</v>
      </c>
      <c r="BE61" s="519">
        <f t="shared" si="46"/>
        <v>0</v>
      </c>
      <c r="BF61" s="1164"/>
      <c r="BG61" s="491"/>
      <c r="BH61" s="1609"/>
    </row>
    <row r="62" spans="15:64">
      <c r="O62" s="84"/>
      <c r="P62" s="1221"/>
      <c r="Q62" s="1674"/>
      <c r="R62" s="1672"/>
      <c r="S62" s="818"/>
      <c r="T62" s="1658" t="s">
        <v>137</v>
      </c>
      <c r="V62" s="1674"/>
      <c r="W62" s="1672"/>
      <c r="X62" s="1645"/>
      <c r="Y62" s="1638" t="s">
        <v>1235</v>
      </c>
      <c r="Z62" s="238"/>
      <c r="AA62" s="1503">
        <v>550.23920379999993</v>
      </c>
      <c r="AB62" s="1503">
        <v>527.37032626666667</v>
      </c>
      <c r="AC62" s="1503">
        <v>477.13732586666669</v>
      </c>
      <c r="AD62" s="1503">
        <v>481.58261873333328</v>
      </c>
      <c r="AE62" s="1503">
        <v>292.75650066666674</v>
      </c>
      <c r="AF62" s="1503">
        <v>303.52845233333341</v>
      </c>
      <c r="AG62" s="1503">
        <v>292.73561973333341</v>
      </c>
      <c r="AH62" s="1503">
        <v>303.65330746666666</v>
      </c>
      <c r="AI62" s="1503">
        <v>300.00380153333327</v>
      </c>
      <c r="AJ62" s="1503">
        <v>293.56731873333337</v>
      </c>
      <c r="AK62" s="1503">
        <v>332.90198186666657</v>
      </c>
      <c r="AL62" s="1503">
        <v>247.34728406666662</v>
      </c>
      <c r="AM62" s="1503">
        <v>269.91772573333333</v>
      </c>
      <c r="AN62" s="1503">
        <v>246.39832800000002</v>
      </c>
      <c r="AO62" s="1503">
        <v>236.30097993333328</v>
      </c>
      <c r="AP62" s="1503">
        <v>231.29451180000001</v>
      </c>
      <c r="AQ62" s="1503">
        <v>230.36059933333334</v>
      </c>
      <c r="AR62" s="1503">
        <v>325.00062686666666</v>
      </c>
      <c r="AS62" s="1503">
        <v>305.7365982</v>
      </c>
      <c r="AT62" s="1503">
        <v>270.15270260000005</v>
      </c>
      <c r="AU62" s="1503">
        <v>242.88427239999999</v>
      </c>
      <c r="AV62" s="1503">
        <v>246.77580033333334</v>
      </c>
      <c r="AW62" s="1503">
        <v>369.97487046666669</v>
      </c>
      <c r="AX62" s="1503">
        <v>379.5766560666666</v>
      </c>
      <c r="AY62" s="1503">
        <v>362.50329059999996</v>
      </c>
      <c r="AZ62" s="1503">
        <v>362.50329059999996</v>
      </c>
      <c r="BA62" s="1503">
        <v>362.50329059999996</v>
      </c>
      <c r="BB62" s="385">
        <v>362.50329059999996</v>
      </c>
      <c r="BC62" s="545">
        <v>0</v>
      </c>
      <c r="BD62" s="238">
        <v>0</v>
      </c>
      <c r="BE62" s="238">
        <v>0</v>
      </c>
      <c r="BF62" s="545"/>
      <c r="BG62" s="385"/>
      <c r="BH62" s="1609"/>
    </row>
    <row r="63" spans="15:64">
      <c r="O63" s="84"/>
      <c r="P63" s="1221"/>
      <c r="Q63" s="1674"/>
      <c r="R63" s="1672"/>
      <c r="S63" s="820"/>
      <c r="T63" s="821" t="s">
        <v>138</v>
      </c>
      <c r="V63" s="1674"/>
      <c r="W63" s="1672"/>
      <c r="X63" s="1646"/>
      <c r="Y63" s="1644" t="s">
        <v>1236</v>
      </c>
      <c r="Z63" s="401"/>
      <c r="AA63" s="1504">
        <v>58.643828571428571</v>
      </c>
      <c r="AB63" s="1504">
        <v>20.505361904761902</v>
      </c>
      <c r="AC63" s="1504">
        <v>15.869647619047624</v>
      </c>
      <c r="AD63" s="1504">
        <v>41.938600000000008</v>
      </c>
      <c r="AE63" s="1504">
        <v>49.786314285714298</v>
      </c>
      <c r="AF63" s="1504">
        <v>55.59693333333334</v>
      </c>
      <c r="AG63" s="1504">
        <v>56.88288571428572</v>
      </c>
      <c r="AH63" s="1504">
        <v>67.850409523809532</v>
      </c>
      <c r="AI63" s="1504">
        <v>76.928133333333349</v>
      </c>
      <c r="AJ63" s="1504">
        <v>76.727304761904776</v>
      </c>
      <c r="AK63" s="1504">
        <v>109.62872380952382</v>
      </c>
      <c r="AL63" s="1504">
        <v>120.33717142857144</v>
      </c>
      <c r="AM63" s="1504">
        <v>138.22432380952381</v>
      </c>
      <c r="AN63" s="1504">
        <v>183.79051428571429</v>
      </c>
      <c r="AO63" s="1504">
        <v>165.92159047619046</v>
      </c>
      <c r="AP63" s="1504">
        <v>179.2654285714286</v>
      </c>
      <c r="AQ63" s="1504">
        <v>153.12199047619049</v>
      </c>
      <c r="AR63" s="1504">
        <v>175.07861904761904</v>
      </c>
      <c r="AS63" s="1504">
        <v>134.23855238095237</v>
      </c>
      <c r="AT63" s="1504">
        <v>119.94787619047619</v>
      </c>
      <c r="AU63" s="1504">
        <v>160.05607619047623</v>
      </c>
      <c r="AV63" s="1504">
        <v>167.87560952380954</v>
      </c>
      <c r="AW63" s="1504">
        <v>150.18614285714287</v>
      </c>
      <c r="AX63" s="1504">
        <v>198.19328571428571</v>
      </c>
      <c r="AY63" s="1504">
        <v>188.99414285714286</v>
      </c>
      <c r="AZ63" s="1504">
        <v>188.99414285714286</v>
      </c>
      <c r="BA63" s="1504">
        <v>188.99414285714286</v>
      </c>
      <c r="BB63" s="492">
        <v>188.99414285714286</v>
      </c>
      <c r="BC63" s="546">
        <v>0</v>
      </c>
      <c r="BD63" s="401">
        <v>0</v>
      </c>
      <c r="BE63" s="401">
        <v>0</v>
      </c>
      <c r="BF63" s="546"/>
      <c r="BG63" s="492"/>
      <c r="BH63" s="1609"/>
    </row>
    <row r="64" spans="15:64">
      <c r="O64" s="84"/>
      <c r="P64" s="1222"/>
      <c r="Q64" s="1674"/>
      <c r="R64" s="1672"/>
      <c r="S64" s="819" t="s">
        <v>139</v>
      </c>
      <c r="T64" s="1638"/>
      <c r="V64" s="1674"/>
      <c r="W64" s="1672"/>
      <c r="X64" s="819" t="s">
        <v>1239</v>
      </c>
      <c r="Y64" s="1309"/>
      <c r="Z64" s="1224"/>
      <c r="AA64" s="1537">
        <v>580.9365571248062</v>
      </c>
      <c r="AB64" s="1537">
        <v>631.23952092324578</v>
      </c>
      <c r="AC64" s="1537">
        <v>661.82365437679505</v>
      </c>
      <c r="AD64" s="1537">
        <v>650.55939365539734</v>
      </c>
      <c r="AE64" s="1537">
        <v>653.5832177937333</v>
      </c>
      <c r="AF64" s="1537">
        <v>924.44909848849352</v>
      </c>
      <c r="AG64" s="1537">
        <v>1026.6000650839744</v>
      </c>
      <c r="AH64" s="1537">
        <v>1126.7623204237623</v>
      </c>
      <c r="AI64" s="1537">
        <v>1064.115089920746</v>
      </c>
      <c r="AJ64" s="1537">
        <v>1104.0159179855241</v>
      </c>
      <c r="AK64" s="1537">
        <v>1029.8061630373229</v>
      </c>
      <c r="AL64" s="1537">
        <v>1074.2164097368179</v>
      </c>
      <c r="AM64" s="1537">
        <v>1022.3384205504215</v>
      </c>
      <c r="AN64" s="1537">
        <v>966.84872660408905</v>
      </c>
      <c r="AO64" s="1537">
        <v>925.01333515752594</v>
      </c>
      <c r="AP64" s="1537">
        <v>961.83153175001735</v>
      </c>
      <c r="AQ64" s="1537">
        <v>990.05205136502946</v>
      </c>
      <c r="AR64" s="1537">
        <v>1032.8356769315515</v>
      </c>
      <c r="AS64" s="1537">
        <v>947.66155622232623</v>
      </c>
      <c r="AT64" s="1537">
        <v>864.15181782157379</v>
      </c>
      <c r="AU64" s="1537">
        <v>813.54833040206904</v>
      </c>
      <c r="AV64" s="1537">
        <v>772.67787512432869</v>
      </c>
      <c r="AW64" s="1537">
        <v>757.72940648439112</v>
      </c>
      <c r="AX64" s="1537">
        <v>704.98377701829259</v>
      </c>
      <c r="AY64" s="1537">
        <v>701.02442715880966</v>
      </c>
      <c r="AZ64" s="1537">
        <v>662.88090896904316</v>
      </c>
      <c r="BA64" s="1537">
        <v>644.99545952744359</v>
      </c>
      <c r="BB64" s="1225">
        <v>577.27562409807172</v>
      </c>
      <c r="BC64" s="547">
        <v>0</v>
      </c>
      <c r="BD64" s="143">
        <v>0</v>
      </c>
      <c r="BE64" s="143">
        <v>0</v>
      </c>
      <c r="BF64" s="547"/>
      <c r="BG64" s="386"/>
      <c r="BH64" s="1608"/>
    </row>
    <row r="65" spans="1:64" ht="15" customHeight="1" thickBot="1">
      <c r="O65" s="84"/>
      <c r="P65" s="1222"/>
      <c r="Q65" s="1675"/>
      <c r="R65" s="1672"/>
      <c r="S65" s="1649" t="s">
        <v>277</v>
      </c>
      <c r="T65" s="1647"/>
      <c r="V65" s="1675"/>
      <c r="W65" s="1672"/>
      <c r="X65" s="1649" t="s">
        <v>1240</v>
      </c>
      <c r="Y65" s="1647"/>
      <c r="Z65" s="1227"/>
      <c r="AA65" s="1538">
        <v>5473.7372188018335</v>
      </c>
      <c r="AB65" s="1538">
        <v>5278.764540876703</v>
      </c>
      <c r="AC65" s="1538">
        <v>5043.0410884253579</v>
      </c>
      <c r="AD65" s="1538">
        <v>4811.1596331058263</v>
      </c>
      <c r="AE65" s="1538">
        <v>4778.0007216496087</v>
      </c>
      <c r="AF65" s="1538">
        <v>4682.4394338704815</v>
      </c>
      <c r="AG65" s="1538">
        <v>4702.8215208908878</v>
      </c>
      <c r="AH65" s="1538">
        <v>4540.2999985086553</v>
      </c>
      <c r="AI65" s="1538">
        <v>4155.5401670561296</v>
      </c>
      <c r="AJ65" s="1538">
        <v>4145.5649032686397</v>
      </c>
      <c r="AK65" s="1538">
        <v>4220.3560876262081</v>
      </c>
      <c r="AL65" s="1538">
        <v>3776.0555673718727</v>
      </c>
      <c r="AM65" s="1538">
        <v>3524.3236946818388</v>
      </c>
      <c r="AN65" s="1538">
        <v>3377.8276133644827</v>
      </c>
      <c r="AO65" s="1538">
        <v>3290.2714426322832</v>
      </c>
      <c r="AP65" s="1538">
        <v>3187.6490071614394</v>
      </c>
      <c r="AQ65" s="1538">
        <v>3121.4383958194239</v>
      </c>
      <c r="AR65" s="1538">
        <v>2973.5289074596103</v>
      </c>
      <c r="AS65" s="1538">
        <v>2691.3314730106194</v>
      </c>
      <c r="AT65" s="1538">
        <v>2472.2658722058359</v>
      </c>
      <c r="AU65" s="1538">
        <v>2405.6358551587045</v>
      </c>
      <c r="AV65" s="1538">
        <v>2316.096499303354</v>
      </c>
      <c r="AW65" s="1538">
        <v>2237.5093148147362</v>
      </c>
      <c r="AX65" s="1538">
        <v>2240.6928380872241</v>
      </c>
      <c r="AY65" s="1538">
        <v>2166.2341096417967</v>
      </c>
      <c r="AZ65" s="1538">
        <v>2151.1479568246896</v>
      </c>
      <c r="BA65" s="1538">
        <v>2102.5894324896508</v>
      </c>
      <c r="BB65" s="1228">
        <v>2117.8482823049858</v>
      </c>
      <c r="BC65" s="541">
        <v>0</v>
      </c>
      <c r="BD65" s="142">
        <v>0</v>
      </c>
      <c r="BE65" s="142">
        <v>0</v>
      </c>
      <c r="BF65" s="541"/>
      <c r="BG65" s="387"/>
      <c r="BH65" s="1608"/>
    </row>
    <row r="66" spans="1:64" ht="15.75" thickTop="1" thickBot="1">
      <c r="O66" s="84"/>
      <c r="P66" s="1219"/>
      <c r="Q66" s="1330" t="s">
        <v>140</v>
      </c>
      <c r="R66" s="873"/>
      <c r="S66" s="848"/>
      <c r="T66" s="874"/>
      <c r="V66" s="1331" t="s">
        <v>522</v>
      </c>
      <c r="W66" s="1650"/>
      <c r="X66" s="1322"/>
      <c r="Y66" s="890"/>
      <c r="Z66" s="399"/>
      <c r="AA66" s="399">
        <f t="shared" ref="AA66:BA66" si="48">SUM(AA5,AA44,AA56,AA60)</f>
        <v>1163988.6450339372</v>
      </c>
      <c r="AB66" s="399">
        <f t="shared" si="48"/>
        <v>1175326.2675197609</v>
      </c>
      <c r="AC66" s="399">
        <f t="shared" si="48"/>
        <v>1184794.4928500406</v>
      </c>
      <c r="AD66" s="399">
        <f t="shared" si="48"/>
        <v>1177532.0978307344</v>
      </c>
      <c r="AE66" s="399">
        <f t="shared" si="48"/>
        <v>1232413.6786333618</v>
      </c>
      <c r="AF66" s="399">
        <f t="shared" si="48"/>
        <v>1244680.5960671066</v>
      </c>
      <c r="AG66" s="399">
        <f t="shared" si="48"/>
        <v>1256773.7410865799</v>
      </c>
      <c r="AH66" s="399">
        <f t="shared" si="48"/>
        <v>1249860.0905781873</v>
      </c>
      <c r="AI66" s="399">
        <f t="shared" si="48"/>
        <v>1209746.0123643209</v>
      </c>
      <c r="AJ66" s="399">
        <f t="shared" si="48"/>
        <v>1246337.4044733865</v>
      </c>
      <c r="AK66" s="399">
        <f t="shared" si="48"/>
        <v>1269198.2435303961</v>
      </c>
      <c r="AL66" s="399">
        <f t="shared" si="48"/>
        <v>1254120.4749989875</v>
      </c>
      <c r="AM66" s="399">
        <f t="shared" si="48"/>
        <v>1283079.8150699586</v>
      </c>
      <c r="AN66" s="399">
        <f t="shared" si="48"/>
        <v>1291159.6445416959</v>
      </c>
      <c r="AO66" s="399">
        <f t="shared" si="48"/>
        <v>1286333.8439546204</v>
      </c>
      <c r="AP66" s="399">
        <f t="shared" si="48"/>
        <v>1293497.2985206004</v>
      </c>
      <c r="AQ66" s="399">
        <f t="shared" si="48"/>
        <v>1270279.2133738403</v>
      </c>
      <c r="AR66" s="399">
        <f t="shared" si="48"/>
        <v>1305867.8733330138</v>
      </c>
      <c r="AS66" s="399">
        <f t="shared" si="48"/>
        <v>1234923.2494547092</v>
      </c>
      <c r="AT66" s="399">
        <f t="shared" si="48"/>
        <v>1165433.5499664892</v>
      </c>
      <c r="AU66" s="399">
        <f t="shared" si="48"/>
        <v>1216829.4512394469</v>
      </c>
      <c r="AV66" s="399">
        <f t="shared" si="48"/>
        <v>1266834.272011054</v>
      </c>
      <c r="AW66" s="399">
        <f t="shared" si="48"/>
        <v>1308123.1517962944</v>
      </c>
      <c r="AX66" s="399">
        <f t="shared" si="48"/>
        <v>1317317.7662972216</v>
      </c>
      <c r="AY66" s="399">
        <f t="shared" si="48"/>
        <v>1267046.6510048995</v>
      </c>
      <c r="AZ66" s="399">
        <f t="shared" si="48"/>
        <v>1226689.6581677529</v>
      </c>
      <c r="BA66" s="1505">
        <f t="shared" si="48"/>
        <v>1208268.2679298555</v>
      </c>
      <c r="BB66" s="493">
        <f t="shared" ref="BB66" si="49">SUM(BB5,BB44,BB56,BB60)</f>
        <v>1190240.321769254</v>
      </c>
      <c r="BC66" s="548">
        <f>SUM(BC6,BC44,BC61,BC56,BC60)</f>
        <v>0</v>
      </c>
      <c r="BD66" s="399">
        <f>SUM(BD6,BD44,BD61,BD56,BD60)</f>
        <v>0</v>
      </c>
      <c r="BE66" s="399">
        <f>SUM(BE6,BE44,BE61,BE56,BE60)</f>
        <v>0</v>
      </c>
      <c r="BF66" s="548"/>
      <c r="BG66" s="493"/>
      <c r="BH66" s="404"/>
    </row>
    <row r="67" spans="1:64">
      <c r="P67" s="403"/>
      <c r="Q67" s="255"/>
      <c r="R67" s="255"/>
      <c r="S67" s="255"/>
      <c r="T67" s="255"/>
      <c r="V67" s="84"/>
      <c r="W67" s="84"/>
      <c r="X67" s="84"/>
      <c r="Y67" s="724"/>
      <c r="Z67" s="724"/>
      <c r="AA67" s="396"/>
      <c r="AB67" s="396"/>
      <c r="AC67" s="396"/>
      <c r="AD67" s="396"/>
      <c r="AE67" s="396"/>
      <c r="AF67" s="396"/>
      <c r="AG67" s="396"/>
      <c r="AH67" s="396"/>
      <c r="AI67" s="396"/>
      <c r="AJ67" s="396"/>
      <c r="AK67" s="396"/>
      <c r="AL67" s="396"/>
      <c r="AM67" s="396"/>
      <c r="AN67" s="396"/>
      <c r="AO67" s="396"/>
      <c r="AP67" s="396"/>
      <c r="AQ67" s="396"/>
      <c r="AR67" s="396"/>
      <c r="AS67" s="396"/>
      <c r="AT67" s="396"/>
      <c r="AU67" s="396"/>
      <c r="AV67" s="396"/>
      <c r="AW67" s="396"/>
      <c r="AX67" s="396"/>
      <c r="AY67" s="396"/>
      <c r="AZ67" s="396"/>
      <c r="BA67" s="396"/>
      <c r="BB67" s="396"/>
      <c r="BC67" s="396"/>
      <c r="BD67" s="396"/>
      <c r="BE67" s="396"/>
      <c r="BF67" s="396"/>
      <c r="BG67" s="396"/>
      <c r="BH67" s="400"/>
    </row>
    <row r="68" spans="1:64">
      <c r="P68" s="403"/>
      <c r="Q68" s="255"/>
      <c r="R68" s="255"/>
      <c r="S68" s="255"/>
      <c r="T68" s="255"/>
      <c r="V68" s="84"/>
      <c r="W68" s="84"/>
      <c r="X68" s="84"/>
      <c r="Y68" s="724"/>
      <c r="Z68" s="724"/>
      <c r="AA68" s="396"/>
      <c r="AB68" s="396"/>
      <c r="AC68" s="396"/>
      <c r="AD68" s="396"/>
      <c r="AE68" s="396"/>
      <c r="AF68" s="396"/>
      <c r="AG68" s="396"/>
      <c r="AH68" s="396"/>
      <c r="AI68" s="396"/>
      <c r="AJ68" s="396"/>
      <c r="AK68" s="396"/>
      <c r="AL68" s="396"/>
      <c r="AM68" s="396"/>
      <c r="AN68" s="396"/>
      <c r="AO68" s="396"/>
      <c r="AP68" s="396"/>
      <c r="AQ68" s="396"/>
      <c r="AR68" s="396"/>
      <c r="AS68" s="396"/>
      <c r="AT68" s="396"/>
      <c r="AU68" s="396"/>
      <c r="AV68" s="396"/>
      <c r="AW68" s="396"/>
      <c r="AX68" s="396"/>
      <c r="AY68" s="396"/>
      <c r="AZ68" s="396"/>
      <c r="BA68" s="396"/>
      <c r="BB68" s="396"/>
      <c r="BC68" s="396"/>
      <c r="BD68" s="396"/>
      <c r="BE68" s="396"/>
      <c r="BF68" s="396"/>
      <c r="BG68" s="396"/>
      <c r="BH68" s="400"/>
    </row>
    <row r="69" spans="1:64">
      <c r="P69" s="403"/>
      <c r="Q69" s="255"/>
      <c r="R69" s="255"/>
      <c r="S69" s="255"/>
      <c r="T69" s="255"/>
      <c r="V69" s="84"/>
      <c r="W69" s="84"/>
      <c r="X69" s="84"/>
      <c r="Y69" s="724"/>
      <c r="Z69" s="724"/>
      <c r="AA69" s="396"/>
      <c r="AB69" s="396"/>
      <c r="AC69" s="396"/>
      <c r="AD69" s="396"/>
      <c r="AE69" s="396"/>
      <c r="AF69" s="396"/>
      <c r="AG69" s="396"/>
      <c r="AH69" s="396"/>
      <c r="AI69" s="396"/>
      <c r="AJ69" s="396"/>
      <c r="AK69" s="396"/>
      <c r="AL69" s="396"/>
      <c r="AM69" s="396"/>
      <c r="AN69" s="396"/>
      <c r="AO69" s="396"/>
      <c r="AP69" s="396"/>
      <c r="AQ69" s="396"/>
      <c r="AR69" s="396"/>
      <c r="AS69" s="396"/>
      <c r="AT69" s="396"/>
      <c r="AU69" s="396"/>
      <c r="AV69" s="396"/>
      <c r="AW69" s="396"/>
      <c r="AX69" s="396"/>
      <c r="AY69" s="396"/>
      <c r="AZ69" s="396"/>
      <c r="BA69" s="396"/>
      <c r="BB69" s="396"/>
      <c r="BC69" s="396"/>
      <c r="BD69" s="396"/>
      <c r="BE69" s="396"/>
      <c r="BF69" s="396"/>
      <c r="BG69" s="396"/>
      <c r="BH69" s="400"/>
    </row>
    <row r="70" spans="1:64" ht="18.75">
      <c r="P70" s="459"/>
      <c r="Q70" s="84"/>
      <c r="T70" s="1" t="s">
        <v>286</v>
      </c>
      <c r="Y70" s="1" t="s">
        <v>831</v>
      </c>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row>
    <row r="71" spans="1:64">
      <c r="A71" s="255"/>
      <c r="B71" s="84"/>
      <c r="C71" s="84"/>
      <c r="D71" s="84"/>
      <c r="E71" s="84"/>
      <c r="F71" s="84"/>
      <c r="G71" s="84"/>
      <c r="H71" s="84"/>
      <c r="I71" s="84"/>
      <c r="J71" s="84"/>
      <c r="K71" s="84"/>
      <c r="L71" s="84"/>
      <c r="M71" s="84"/>
      <c r="N71" s="84"/>
      <c r="O71" s="84"/>
      <c r="P71" s="1446"/>
      <c r="Q71" s="84"/>
      <c r="T71" s="850" t="s">
        <v>100</v>
      </c>
      <c r="Y71" s="850" t="s">
        <v>462</v>
      </c>
      <c r="Z71" s="850"/>
      <c r="AA71" s="10">
        <v>1990</v>
      </c>
      <c r="AB71" s="10">
        <f t="shared" ref="AB71:BE71" si="50">AA71+1</f>
        <v>1991</v>
      </c>
      <c r="AC71" s="10">
        <f t="shared" si="50"/>
        <v>1992</v>
      </c>
      <c r="AD71" s="10">
        <f t="shared" si="50"/>
        <v>1993</v>
      </c>
      <c r="AE71" s="10">
        <f t="shared" si="50"/>
        <v>1994</v>
      </c>
      <c r="AF71" s="10">
        <f t="shared" si="50"/>
        <v>1995</v>
      </c>
      <c r="AG71" s="10">
        <f t="shared" si="50"/>
        <v>1996</v>
      </c>
      <c r="AH71" s="10">
        <f t="shared" si="50"/>
        <v>1997</v>
      </c>
      <c r="AI71" s="10">
        <f t="shared" si="50"/>
        <v>1998</v>
      </c>
      <c r="AJ71" s="10">
        <f t="shared" si="50"/>
        <v>1999</v>
      </c>
      <c r="AK71" s="10">
        <f t="shared" si="50"/>
        <v>2000</v>
      </c>
      <c r="AL71" s="10">
        <f t="shared" si="50"/>
        <v>2001</v>
      </c>
      <c r="AM71" s="10">
        <f t="shared" si="50"/>
        <v>2002</v>
      </c>
      <c r="AN71" s="10">
        <f t="shared" si="50"/>
        <v>2003</v>
      </c>
      <c r="AO71" s="10">
        <f t="shared" si="50"/>
        <v>2004</v>
      </c>
      <c r="AP71" s="10">
        <f t="shared" si="50"/>
        <v>2005</v>
      </c>
      <c r="AQ71" s="10">
        <f t="shared" si="50"/>
        <v>2006</v>
      </c>
      <c r="AR71" s="10">
        <f t="shared" si="50"/>
        <v>2007</v>
      </c>
      <c r="AS71" s="10">
        <f t="shared" si="50"/>
        <v>2008</v>
      </c>
      <c r="AT71" s="10">
        <f t="shared" si="50"/>
        <v>2009</v>
      </c>
      <c r="AU71" s="10">
        <f t="shared" si="50"/>
        <v>2010</v>
      </c>
      <c r="AV71" s="10">
        <f t="shared" si="50"/>
        <v>2011</v>
      </c>
      <c r="AW71" s="10">
        <f t="shared" si="50"/>
        <v>2012</v>
      </c>
      <c r="AX71" s="10">
        <f t="shared" si="50"/>
        <v>2013</v>
      </c>
      <c r="AY71" s="10">
        <f t="shared" si="50"/>
        <v>2014</v>
      </c>
      <c r="AZ71" s="10">
        <f t="shared" si="50"/>
        <v>2015</v>
      </c>
      <c r="BA71" s="10">
        <f t="shared" si="50"/>
        <v>2016</v>
      </c>
      <c r="BB71" s="10">
        <f t="shared" si="50"/>
        <v>2017</v>
      </c>
      <c r="BC71" s="10">
        <f t="shared" si="50"/>
        <v>2018</v>
      </c>
      <c r="BD71" s="10">
        <f t="shared" si="50"/>
        <v>2019</v>
      </c>
      <c r="BE71" s="10">
        <f t="shared" si="50"/>
        <v>2020</v>
      </c>
      <c r="BF71" s="10" t="s">
        <v>23</v>
      </c>
      <c r="BG71" s="10" t="s">
        <v>2</v>
      </c>
      <c r="BH71" s="1592"/>
    </row>
    <row r="72" spans="1:64">
      <c r="A72" s="255"/>
      <c r="B72" s="84"/>
      <c r="C72" s="84"/>
      <c r="D72" s="84"/>
      <c r="E72" s="84"/>
      <c r="F72" s="84"/>
      <c r="G72" s="84"/>
      <c r="H72" s="84"/>
      <c r="I72" s="84"/>
      <c r="J72" s="84"/>
      <c r="K72" s="84"/>
      <c r="L72" s="84"/>
      <c r="M72" s="84"/>
      <c r="N72" s="84"/>
      <c r="O72" s="84"/>
      <c r="P72" s="459"/>
      <c r="Q72" s="84"/>
      <c r="T72" s="714" t="s">
        <v>141</v>
      </c>
      <c r="Y72" s="714" t="s">
        <v>511</v>
      </c>
      <c r="Z72" s="714"/>
      <c r="AA72" s="11">
        <f>AA7/10^3</f>
        <v>348.41179447028634</v>
      </c>
      <c r="AB72" s="11">
        <f t="shared" ref="AB72:BA72" si="51">AB7/10^3</f>
        <v>349.74258710949579</v>
      </c>
      <c r="AC72" s="11">
        <f t="shared" si="51"/>
        <v>355.12614215324686</v>
      </c>
      <c r="AD72" s="11">
        <f t="shared" si="51"/>
        <v>338.72492179417719</v>
      </c>
      <c r="AE72" s="11">
        <f t="shared" si="51"/>
        <v>372.71652054267736</v>
      </c>
      <c r="AF72" s="11">
        <f t="shared" si="51"/>
        <v>360.59531972801585</v>
      </c>
      <c r="AG72" s="11">
        <f t="shared" si="51"/>
        <v>362.4691212051091</v>
      </c>
      <c r="AH72" s="11">
        <f t="shared" si="51"/>
        <v>357.64184247294844</v>
      </c>
      <c r="AI72" s="11">
        <f t="shared" si="51"/>
        <v>344.51684317773794</v>
      </c>
      <c r="AJ72" s="11">
        <f t="shared" si="51"/>
        <v>366.22601919401677</v>
      </c>
      <c r="AK72" s="11">
        <f t="shared" si="51"/>
        <v>374.92024083416112</v>
      </c>
      <c r="AL72" s="11">
        <f t="shared" si="51"/>
        <v>365.84175823433213</v>
      </c>
      <c r="AM72" s="11">
        <f t="shared" si="51"/>
        <v>391.42328482875729</v>
      </c>
      <c r="AN72" s="11">
        <f t="shared" si="51"/>
        <v>407.74666526328861</v>
      </c>
      <c r="AO72" s="11">
        <f t="shared" si="51"/>
        <v>403.77988285122586</v>
      </c>
      <c r="AP72" s="11">
        <f t="shared" si="51"/>
        <v>423.92684168544571</v>
      </c>
      <c r="AQ72" s="11">
        <f t="shared" si="51"/>
        <v>414.87062379360515</v>
      </c>
      <c r="AR72" s="11">
        <f t="shared" si="51"/>
        <v>467.18903156868345</v>
      </c>
      <c r="AS72" s="11">
        <f t="shared" si="51"/>
        <v>436.55731213543805</v>
      </c>
      <c r="AT72" s="11">
        <f t="shared" si="51"/>
        <v>397.6822033693656</v>
      </c>
      <c r="AU72" s="11">
        <f t="shared" si="51"/>
        <v>422.04719202207656</v>
      </c>
      <c r="AV72" s="11">
        <f t="shared" si="51"/>
        <v>479.36174286509265</v>
      </c>
      <c r="AW72" s="11">
        <f t="shared" si="51"/>
        <v>524.9068807143135</v>
      </c>
      <c r="AX72" s="11">
        <f t="shared" si="51"/>
        <v>524.96493446742659</v>
      </c>
      <c r="AY72" s="11">
        <f t="shared" si="51"/>
        <v>498.44901991529639</v>
      </c>
      <c r="AZ72" s="11">
        <f t="shared" si="51"/>
        <v>473.24862670927479</v>
      </c>
      <c r="BA72" s="11">
        <f t="shared" si="51"/>
        <v>505.68469211711317</v>
      </c>
      <c r="BB72" s="11">
        <f t="shared" ref="BB72" si="52">BB7/10^3</f>
        <v>491.04117599065626</v>
      </c>
      <c r="BC72" s="11">
        <f>BC7/10^3</f>
        <v>0</v>
      </c>
      <c r="BD72" s="11">
        <f>BD7/10^3</f>
        <v>0</v>
      </c>
      <c r="BE72" s="11">
        <f>BE7/10^3</f>
        <v>0</v>
      </c>
      <c r="BF72" s="11"/>
      <c r="BG72" s="11"/>
      <c r="BH72" s="459"/>
    </row>
    <row r="73" spans="1:64">
      <c r="A73" s="255"/>
      <c r="B73" s="84"/>
      <c r="C73" s="84"/>
      <c r="D73" s="84"/>
      <c r="E73" s="84"/>
      <c r="F73" s="84"/>
      <c r="G73" s="84"/>
      <c r="H73" s="84"/>
      <c r="I73" s="84"/>
      <c r="J73" s="84"/>
      <c r="K73" s="84"/>
      <c r="L73" s="84"/>
      <c r="M73" s="84"/>
      <c r="N73" s="84"/>
      <c r="O73" s="84"/>
      <c r="P73" s="459"/>
      <c r="Q73" s="84"/>
      <c r="T73" s="714" t="s">
        <v>142</v>
      </c>
      <c r="Y73" s="714" t="s">
        <v>512</v>
      </c>
      <c r="Z73" s="714"/>
      <c r="AA73" s="11">
        <f>AA14/10^3</f>
        <v>379.43293558807915</v>
      </c>
      <c r="AB73" s="11">
        <f t="shared" ref="AB73:BA73" si="53">AB14/10^3</f>
        <v>376.93236115127036</v>
      </c>
      <c r="AC73" s="11">
        <f t="shared" si="53"/>
        <v>371.33954566083264</v>
      </c>
      <c r="AD73" s="11">
        <f t="shared" si="53"/>
        <v>373.17090826986504</v>
      </c>
      <c r="AE73" s="11">
        <f t="shared" si="53"/>
        <v>379.82004765512886</v>
      </c>
      <c r="AF73" s="11">
        <f t="shared" si="53"/>
        <v>386.84132073711118</v>
      </c>
      <c r="AG73" s="11">
        <f t="shared" si="53"/>
        <v>391.55115122935229</v>
      </c>
      <c r="AH73" s="11">
        <f t="shared" si="53"/>
        <v>387.16907769880117</v>
      </c>
      <c r="AI73" s="11">
        <f t="shared" si="53"/>
        <v>363.31945304239252</v>
      </c>
      <c r="AJ73" s="11">
        <f t="shared" si="53"/>
        <v>367.91617257073574</v>
      </c>
      <c r="AK73" s="11">
        <f t="shared" si="53"/>
        <v>377.8211820137625</v>
      </c>
      <c r="AL73" s="11">
        <f t="shared" si="53"/>
        <v>371.70551368265154</v>
      </c>
      <c r="AM73" s="11">
        <f t="shared" si="53"/>
        <v>376.98055364049145</v>
      </c>
      <c r="AN73" s="11">
        <f t="shared" si="53"/>
        <v>376.61720164532483</v>
      </c>
      <c r="AO73" s="11">
        <f t="shared" si="53"/>
        <v>377.36596196453524</v>
      </c>
      <c r="AP73" s="11">
        <f t="shared" si="53"/>
        <v>366.55378190483623</v>
      </c>
      <c r="AQ73" s="11">
        <f t="shared" si="53"/>
        <v>363.02598390406621</v>
      </c>
      <c r="AR73" s="11">
        <f t="shared" si="53"/>
        <v>359.35673004093178</v>
      </c>
      <c r="AS73" s="11">
        <f t="shared" si="53"/>
        <v>328.60630881623797</v>
      </c>
      <c r="AT73" s="11">
        <f t="shared" si="53"/>
        <v>314.78253163066847</v>
      </c>
      <c r="AU73" s="11">
        <f t="shared" si="53"/>
        <v>329.17421818346628</v>
      </c>
      <c r="AV73" s="11">
        <f t="shared" si="53"/>
        <v>326.7347956748651</v>
      </c>
      <c r="AW73" s="11">
        <f t="shared" si="53"/>
        <v>324.83201715263777</v>
      </c>
      <c r="AX73" s="11">
        <f t="shared" si="53"/>
        <v>332.13587795917419</v>
      </c>
      <c r="AY73" s="11">
        <f t="shared" si="53"/>
        <v>322.81460821147124</v>
      </c>
      <c r="AZ73" s="11">
        <f t="shared" si="53"/>
        <v>314.29489241158802</v>
      </c>
      <c r="BA73" s="11">
        <f t="shared" si="53"/>
        <v>299.69610762980875</v>
      </c>
      <c r="BB73" s="11">
        <f t="shared" ref="BB73" si="54">BB14/10^3</f>
        <v>295.91938070929723</v>
      </c>
      <c r="BC73" s="11">
        <f>BC14/10^3</f>
        <v>0</v>
      </c>
      <c r="BD73" s="11">
        <f>BD14/10^3</f>
        <v>0</v>
      </c>
      <c r="BE73" s="11">
        <f>BE14/10^3</f>
        <v>0</v>
      </c>
      <c r="BF73" s="25"/>
      <c r="BG73" s="25"/>
      <c r="BH73" s="1612"/>
      <c r="BI73" s="108"/>
      <c r="BJ73" s="108"/>
      <c r="BK73" s="108"/>
      <c r="BL73" s="108"/>
    </row>
    <row r="74" spans="1:64">
      <c r="A74" s="255"/>
      <c r="B74" s="84"/>
      <c r="C74" s="84"/>
      <c r="D74" s="84"/>
      <c r="E74" s="84"/>
      <c r="F74" s="84"/>
      <c r="G74" s="84"/>
      <c r="H74" s="84"/>
      <c r="I74" s="84"/>
      <c r="J74" s="84"/>
      <c r="K74" s="84"/>
      <c r="L74" s="84"/>
      <c r="M74" s="84"/>
      <c r="N74" s="84"/>
      <c r="O74" s="84"/>
      <c r="P74" s="459"/>
      <c r="Q74" s="84"/>
      <c r="T74" s="714" t="s">
        <v>143</v>
      </c>
      <c r="Y74" s="714" t="s">
        <v>488</v>
      </c>
      <c r="Z74" s="714"/>
      <c r="AA74" s="11">
        <f t="shared" ref="AA74:AZ74" si="55">AA35/10^3</f>
        <v>200.59626279585336</v>
      </c>
      <c r="AB74" s="11">
        <f t="shared" si="55"/>
        <v>212.30190184523818</v>
      </c>
      <c r="AC74" s="11">
        <f t="shared" si="55"/>
        <v>218.96297042941686</v>
      </c>
      <c r="AD74" s="11">
        <f t="shared" si="55"/>
        <v>222.80708858339233</v>
      </c>
      <c r="AE74" s="11">
        <f t="shared" si="55"/>
        <v>232.17927026446233</v>
      </c>
      <c r="AF74" s="11">
        <f t="shared" si="55"/>
        <v>241.58972851991706</v>
      </c>
      <c r="AG74" s="11">
        <f t="shared" si="55"/>
        <v>248.32049583294412</v>
      </c>
      <c r="AH74" s="11">
        <f t="shared" si="55"/>
        <v>250.13065313120802</v>
      </c>
      <c r="AI74" s="11">
        <f t="shared" si="55"/>
        <v>248.34017277310465</v>
      </c>
      <c r="AJ74" s="11">
        <f t="shared" si="55"/>
        <v>252.46214638444823</v>
      </c>
      <c r="AK74" s="11">
        <f t="shared" si="55"/>
        <v>252.13820079660451</v>
      </c>
      <c r="AL74" s="11">
        <f t="shared" si="55"/>
        <v>256.3228673722972</v>
      </c>
      <c r="AM74" s="11">
        <f t="shared" si="55"/>
        <v>252.70967044072725</v>
      </c>
      <c r="AN74" s="11">
        <f t="shared" si="55"/>
        <v>248.70970304080191</v>
      </c>
      <c r="AO74" s="11">
        <f t="shared" si="55"/>
        <v>242.79823710314557</v>
      </c>
      <c r="AP74" s="11">
        <f t="shared" si="55"/>
        <v>237.32294762975246</v>
      </c>
      <c r="AQ74" s="11">
        <f t="shared" si="55"/>
        <v>234.69198293296068</v>
      </c>
      <c r="AR74" s="11">
        <f t="shared" si="55"/>
        <v>231.96625606244729</v>
      </c>
      <c r="AS74" s="11">
        <f t="shared" si="55"/>
        <v>224.39091436567762</v>
      </c>
      <c r="AT74" s="11">
        <f t="shared" si="55"/>
        <v>221.1249427849167</v>
      </c>
      <c r="AU74" s="11">
        <f t="shared" si="55"/>
        <v>221.62963127802303</v>
      </c>
      <c r="AV74" s="11">
        <f t="shared" si="55"/>
        <v>216.84274845979689</v>
      </c>
      <c r="AW74" s="11">
        <f t="shared" si="55"/>
        <v>217.73668527545004</v>
      </c>
      <c r="AX74" s="11">
        <f t="shared" si="55"/>
        <v>214.84785000038534</v>
      </c>
      <c r="AY74" s="11">
        <f t="shared" si="55"/>
        <v>209.87794122970806</v>
      </c>
      <c r="AZ74" s="11">
        <f t="shared" si="55"/>
        <v>208.61480623208783</v>
      </c>
      <c r="BA74" s="11">
        <f>BA35/10^3</f>
        <v>206.73753817612101</v>
      </c>
      <c r="BB74" s="11">
        <f t="shared" ref="BB74" si="56">BB35/10^3</f>
        <v>205.01434491715784</v>
      </c>
      <c r="BC74" s="11">
        <f>BC35/10^3</f>
        <v>0</v>
      </c>
      <c r="BD74" s="11">
        <f>BD35/10^3</f>
        <v>0</v>
      </c>
      <c r="BE74" s="11">
        <f>BE35/10^3</f>
        <v>0</v>
      </c>
      <c r="BF74" s="25"/>
      <c r="BG74" s="25"/>
      <c r="BH74" s="1612"/>
    </row>
    <row r="75" spans="1:64">
      <c r="A75" s="255"/>
      <c r="B75" s="84"/>
      <c r="C75" s="84"/>
      <c r="D75" s="84"/>
      <c r="E75" s="84"/>
      <c r="F75" s="84"/>
      <c r="G75" s="84"/>
      <c r="H75" s="84"/>
      <c r="I75" s="84"/>
      <c r="J75" s="84"/>
      <c r="K75" s="84"/>
      <c r="L75" s="84"/>
      <c r="M75" s="84"/>
      <c r="N75" s="84"/>
      <c r="O75" s="84"/>
      <c r="P75" s="459"/>
      <c r="Q75" s="84"/>
      <c r="T75" s="714" t="s">
        <v>144</v>
      </c>
      <c r="Y75" s="40" t="s">
        <v>515</v>
      </c>
      <c r="Z75" s="40"/>
      <c r="AA75" s="3">
        <f t="shared" ref="AA75:BB75" si="57">(AA29)/10^3</f>
        <v>80.963519745776949</v>
      </c>
      <c r="AB75" s="3">
        <f t="shared" si="57"/>
        <v>79.557892449342816</v>
      </c>
      <c r="AC75" s="3">
        <f t="shared" si="57"/>
        <v>78.175410355055007</v>
      </c>
      <c r="AD75" s="3">
        <f t="shared" si="57"/>
        <v>80.655457360589921</v>
      </c>
      <c r="AE75" s="3">
        <f t="shared" si="57"/>
        <v>82.296350492406006</v>
      </c>
      <c r="AF75" s="3">
        <f t="shared" si="57"/>
        <v>85.538464349379652</v>
      </c>
      <c r="AG75" s="3">
        <f t="shared" si="57"/>
        <v>80.57347232249758</v>
      </c>
      <c r="AH75" s="3">
        <f t="shared" si="57"/>
        <v>85.285227298976451</v>
      </c>
      <c r="AI75" s="3">
        <f t="shared" si="57"/>
        <v>90.196808839802145</v>
      </c>
      <c r="AJ75" s="3">
        <f t="shared" si="57"/>
        <v>94.285510601320695</v>
      </c>
      <c r="AK75" s="3">
        <f t="shared" si="57"/>
        <v>93.194295334127787</v>
      </c>
      <c r="AL75" s="3">
        <f t="shared" si="57"/>
        <v>94.936865807517293</v>
      </c>
      <c r="AM75" s="3">
        <f t="shared" si="57"/>
        <v>96.542403318984171</v>
      </c>
      <c r="AN75" s="3">
        <f t="shared" si="57"/>
        <v>96.309781312297005</v>
      </c>
      <c r="AO75" s="11">
        <f t="shared" si="57"/>
        <v>101.49191927629077</v>
      </c>
      <c r="AP75" s="11">
        <f t="shared" si="57"/>
        <v>102.32202262807284</v>
      </c>
      <c r="AQ75" s="11">
        <f t="shared" si="57"/>
        <v>100.00602069007677</v>
      </c>
      <c r="AR75" s="3">
        <f t="shared" si="57"/>
        <v>90.573396163669287</v>
      </c>
      <c r="AS75" s="3">
        <f t="shared" si="57"/>
        <v>95.762520191634181</v>
      </c>
      <c r="AT75" s="3">
        <f t="shared" si="57"/>
        <v>92.190990002966842</v>
      </c>
      <c r="AU75" s="11">
        <f t="shared" si="57"/>
        <v>99.961675366483391</v>
      </c>
      <c r="AV75" s="11">
        <f t="shared" si="57"/>
        <v>102.50486195553498</v>
      </c>
      <c r="AW75" s="3">
        <f t="shared" si="57"/>
        <v>97.213424281702103</v>
      </c>
      <c r="AX75" s="11">
        <f t="shared" si="57"/>
        <v>102.92935015160417</v>
      </c>
      <c r="AY75" s="3">
        <f t="shared" si="57"/>
        <v>97.367021413371091</v>
      </c>
      <c r="AZ75" s="3">
        <f t="shared" si="57"/>
        <v>95.696412134269991</v>
      </c>
      <c r="BA75" s="3">
        <f t="shared" si="57"/>
        <v>61.32877339229924</v>
      </c>
      <c r="BB75" s="3">
        <f t="shared" si="57"/>
        <v>59.668673032100166</v>
      </c>
      <c r="BC75" s="11">
        <f>(BC29)/10^3</f>
        <v>0</v>
      </c>
      <c r="BD75" s="11">
        <f>(BD29)/10^3</f>
        <v>0</v>
      </c>
      <c r="BE75" s="11">
        <f>(BE29)/10^3</f>
        <v>0</v>
      </c>
      <c r="BF75" s="25"/>
      <c r="BG75" s="25"/>
      <c r="BH75" s="1612"/>
    </row>
    <row r="76" spans="1:64">
      <c r="A76" s="255"/>
      <c r="B76" s="84"/>
      <c r="C76" s="84"/>
      <c r="D76" s="84"/>
      <c r="E76" s="84"/>
      <c r="F76" s="84"/>
      <c r="G76" s="84"/>
      <c r="H76" s="84"/>
      <c r="I76" s="84"/>
      <c r="J76" s="84"/>
      <c r="K76" s="84"/>
      <c r="L76" s="84"/>
      <c r="M76" s="84"/>
      <c r="N76" s="84"/>
      <c r="O76" s="84"/>
      <c r="P76" s="459"/>
      <c r="Q76" s="84"/>
      <c r="T76" s="714" t="s">
        <v>145</v>
      </c>
      <c r="Y76" s="714" t="s">
        <v>513</v>
      </c>
      <c r="Z76" s="714"/>
      <c r="AA76" s="3">
        <f t="shared" ref="AA76:AZ76" si="58">AA42/10^3</f>
        <v>58.167167508504079</v>
      </c>
      <c r="AB76" s="3">
        <f t="shared" si="58"/>
        <v>59.301332402088718</v>
      </c>
      <c r="AC76" s="3">
        <f t="shared" si="58"/>
        <v>62.218053306693371</v>
      </c>
      <c r="AD76" s="3">
        <f t="shared" si="58"/>
        <v>65.643249734996388</v>
      </c>
      <c r="AE76" s="3">
        <f t="shared" si="58"/>
        <v>63.833413322368237</v>
      </c>
      <c r="AF76" s="3">
        <f t="shared" si="58"/>
        <v>67.477227735701618</v>
      </c>
      <c r="AG76" s="3">
        <f t="shared" si="58"/>
        <v>69.880366957828869</v>
      </c>
      <c r="AH76" s="3">
        <f t="shared" si="58"/>
        <v>66.730205120783324</v>
      </c>
      <c r="AI76" s="3">
        <f t="shared" si="58"/>
        <v>66.775264262267569</v>
      </c>
      <c r="AJ76" s="3">
        <f t="shared" si="58"/>
        <v>68.588834743351953</v>
      </c>
      <c r="AK76" s="3">
        <f t="shared" si="58"/>
        <v>72.226242006261273</v>
      </c>
      <c r="AL76" s="3">
        <f t="shared" si="58"/>
        <v>68.553135738847644</v>
      </c>
      <c r="AM76" s="3">
        <f t="shared" si="58"/>
        <v>71.334893190037036</v>
      </c>
      <c r="AN76" s="3">
        <f t="shared" si="58"/>
        <v>67.914862135508372</v>
      </c>
      <c r="AO76" s="3">
        <f t="shared" si="58"/>
        <v>68.006409833997864</v>
      </c>
      <c r="AP76" s="3">
        <f t="shared" si="58"/>
        <v>70.395478550084491</v>
      </c>
      <c r="AQ76" s="3">
        <f t="shared" si="58"/>
        <v>66.123070259378125</v>
      </c>
      <c r="AR76" s="3">
        <f t="shared" si="58"/>
        <v>65.403902026637894</v>
      </c>
      <c r="AS76" s="3">
        <f t="shared" si="58"/>
        <v>61.704132512039877</v>
      </c>
      <c r="AT76" s="3">
        <f t="shared" si="58"/>
        <v>61.350897200800667</v>
      </c>
      <c r="AU76" s="3">
        <f t="shared" si="58"/>
        <v>64.216941912273157</v>
      </c>
      <c r="AV76" s="3">
        <f t="shared" si="58"/>
        <v>62.540928568696131</v>
      </c>
      <c r="AW76" s="3">
        <f t="shared" si="58"/>
        <v>62.626438217539068</v>
      </c>
      <c r="AX76" s="3">
        <f t="shared" si="58"/>
        <v>60.319274196172991</v>
      </c>
      <c r="AY76" s="3">
        <f t="shared" si="58"/>
        <v>58.013755265486807</v>
      </c>
      <c r="AZ76" s="3">
        <f t="shared" si="58"/>
        <v>55.393296466596034</v>
      </c>
      <c r="BA76" s="3">
        <f>BA42/10^3</f>
        <v>55.715318745823289</v>
      </c>
      <c r="BB76" s="3">
        <f>BB42/10^3</f>
        <v>59.266597483660483</v>
      </c>
      <c r="BC76" s="11">
        <f t="shared" ref="BC76:BE76" si="59">BC42/10^3</f>
        <v>0</v>
      </c>
      <c r="BD76" s="11">
        <f t="shared" si="59"/>
        <v>0</v>
      </c>
      <c r="BE76" s="11">
        <f t="shared" si="59"/>
        <v>0</v>
      </c>
      <c r="BF76" s="11"/>
      <c r="BG76" s="11"/>
      <c r="BH76" s="1612"/>
    </row>
    <row r="77" spans="1:64">
      <c r="A77" s="255"/>
      <c r="B77" s="84"/>
      <c r="C77" s="84"/>
      <c r="D77" s="84"/>
      <c r="E77" s="84"/>
      <c r="F77" s="84"/>
      <c r="G77" s="84"/>
      <c r="H77" s="84"/>
      <c r="I77" s="84"/>
      <c r="J77" s="84"/>
      <c r="K77" s="84"/>
      <c r="L77" s="84"/>
      <c r="M77" s="84"/>
      <c r="N77" s="84"/>
      <c r="O77" s="84"/>
      <c r="P77" s="459"/>
      <c r="Q77" s="84"/>
      <c r="T77" s="1573" t="s">
        <v>1205</v>
      </c>
      <c r="Y77" s="714" t="s">
        <v>1422</v>
      </c>
      <c r="Z77" s="714"/>
      <c r="AA77" s="3">
        <f t="shared" ref="AA77:AZ77" si="60">AA44/10^3</f>
        <v>65.74348867665833</v>
      </c>
      <c r="AB77" s="3">
        <f t="shared" si="60"/>
        <v>66.833879787249188</v>
      </c>
      <c r="AC77" s="3">
        <f t="shared" si="60"/>
        <v>66.771584400008294</v>
      </c>
      <c r="AD77" s="3">
        <f t="shared" si="60"/>
        <v>65.520285395075888</v>
      </c>
      <c r="AE77" s="3">
        <f t="shared" si="60"/>
        <v>67.190382666106515</v>
      </c>
      <c r="AF77" s="3">
        <f t="shared" si="60"/>
        <v>67.527724777204583</v>
      </c>
      <c r="AG77" s="3">
        <f t="shared" si="60"/>
        <v>68.245078986533798</v>
      </c>
      <c r="AH77" s="3">
        <f t="shared" si="60"/>
        <v>65.655629115814662</v>
      </c>
      <c r="AI77" s="3">
        <f t="shared" si="60"/>
        <v>59.549160836039235</v>
      </c>
      <c r="AJ77" s="3">
        <f t="shared" si="60"/>
        <v>59.870866561735085</v>
      </c>
      <c r="AK77" s="3">
        <f t="shared" si="60"/>
        <v>60.347483244736715</v>
      </c>
      <c r="AL77" s="3">
        <f t="shared" si="60"/>
        <v>59.019215501287739</v>
      </c>
      <c r="AM77" s="3">
        <f t="shared" si="60"/>
        <v>56.366067984335537</v>
      </c>
      <c r="AN77" s="3">
        <f t="shared" si="60"/>
        <v>55.570140995127908</v>
      </c>
      <c r="AO77" s="3">
        <f t="shared" si="60"/>
        <v>55.569883933465903</v>
      </c>
      <c r="AP77" s="3">
        <f t="shared" si="60"/>
        <v>56.762127511244735</v>
      </c>
      <c r="AQ77" s="3">
        <f t="shared" si="60"/>
        <v>57.159574928955031</v>
      </c>
      <c r="AR77" s="3">
        <f t="shared" si="60"/>
        <v>56.390338804698963</v>
      </c>
      <c r="AS77" s="3">
        <f t="shared" si="60"/>
        <v>51.969702780482983</v>
      </c>
      <c r="AT77" s="3">
        <f t="shared" si="60"/>
        <v>46.381876690073192</v>
      </c>
      <c r="AU77" s="3">
        <f t="shared" si="60"/>
        <v>47.467467226183729</v>
      </c>
      <c r="AV77" s="3">
        <f t="shared" si="60"/>
        <v>47.31940927409952</v>
      </c>
      <c r="AW77" s="3">
        <f t="shared" si="60"/>
        <v>47.465379188259966</v>
      </c>
      <c r="AX77" s="3">
        <f t="shared" si="60"/>
        <v>49.231834637294511</v>
      </c>
      <c r="AY77" s="3">
        <f t="shared" si="60"/>
        <v>48.603586053037823</v>
      </c>
      <c r="AZ77" s="3">
        <f t="shared" si="60"/>
        <v>47.100684301754328</v>
      </c>
      <c r="BA77" s="3">
        <f t="shared" ref="BA77:BE77" si="61">BA44/10^3</f>
        <v>46.677998148147331</v>
      </c>
      <c r="BB77" s="3">
        <f t="shared" si="61"/>
        <v>47.254047579576408</v>
      </c>
      <c r="BC77" s="11">
        <f t="shared" si="61"/>
        <v>0</v>
      </c>
      <c r="BD77" s="11">
        <f t="shared" si="61"/>
        <v>0</v>
      </c>
      <c r="BE77" s="11">
        <f t="shared" si="61"/>
        <v>0</v>
      </c>
      <c r="BF77" s="25"/>
      <c r="BG77" s="25"/>
      <c r="BH77" s="1612"/>
    </row>
    <row r="78" spans="1:64">
      <c r="A78" s="255"/>
      <c r="B78" s="84"/>
      <c r="C78" s="84"/>
      <c r="D78" s="84"/>
      <c r="E78" s="84"/>
      <c r="F78" s="84"/>
      <c r="G78" s="84"/>
      <c r="H78" s="84"/>
      <c r="I78" s="84"/>
      <c r="J78" s="84"/>
      <c r="K78" s="84"/>
      <c r="L78" s="84"/>
      <c r="M78" s="84"/>
      <c r="N78" s="84"/>
      <c r="O78" s="84"/>
      <c r="P78" s="459"/>
      <c r="Q78" s="84"/>
      <c r="T78" s="714" t="s">
        <v>146</v>
      </c>
      <c r="Y78" s="714" t="s">
        <v>514</v>
      </c>
      <c r="Z78" s="714"/>
      <c r="AA78" s="3">
        <f>AA56/10^3</f>
        <v>24.009919440480939</v>
      </c>
      <c r="AB78" s="3">
        <f t="shared" ref="AB78:AZ78" si="62">AB56/10^3</f>
        <v>24.198433025104432</v>
      </c>
      <c r="AC78" s="3">
        <f t="shared" si="62"/>
        <v>26.002914828499776</v>
      </c>
      <c r="AD78" s="3">
        <f t="shared" si="62"/>
        <v>25.024946447143286</v>
      </c>
      <c r="AE78" s="3">
        <f t="shared" si="62"/>
        <v>28.60356693581674</v>
      </c>
      <c r="AF78" s="3">
        <f t="shared" si="62"/>
        <v>29.144796301750581</v>
      </c>
      <c r="AG78" s="3">
        <f t="shared" si="62"/>
        <v>29.655014460891916</v>
      </c>
      <c r="AH78" s="3">
        <f t="shared" si="62"/>
        <v>31.208889703732336</v>
      </c>
      <c r="AI78" s="3">
        <f t="shared" si="62"/>
        <v>31.451722241133282</v>
      </c>
      <c r="AJ78" s="3">
        <f t="shared" si="62"/>
        <v>31.367978973028713</v>
      </c>
      <c r="AK78" s="3">
        <f t="shared" si="62"/>
        <v>32.857906344402544</v>
      </c>
      <c r="AL78" s="3">
        <f t="shared" si="62"/>
        <v>32.52316222944993</v>
      </c>
      <c r="AM78" s="3">
        <f t="shared" si="62"/>
        <v>32.768137501850823</v>
      </c>
      <c r="AN78" s="3">
        <f t="shared" si="62"/>
        <v>33.516424967093371</v>
      </c>
      <c r="AO78" s="3">
        <f t="shared" si="62"/>
        <v>32.704041643759759</v>
      </c>
      <c r="AP78" s="3">
        <f t="shared" si="62"/>
        <v>31.654058131881015</v>
      </c>
      <c r="AQ78" s="3">
        <f t="shared" si="62"/>
        <v>29.906983827804659</v>
      </c>
      <c r="AR78" s="3">
        <f t="shared" si="62"/>
        <v>30.48177483563974</v>
      </c>
      <c r="AS78" s="3">
        <f t="shared" si="62"/>
        <v>31.853390473384454</v>
      </c>
      <c r="AT78" s="3">
        <f t="shared" si="62"/>
        <v>28.193590018879821</v>
      </c>
      <c r="AU78" s="3">
        <f t="shared" si="62"/>
        <v>28.710200716789313</v>
      </c>
      <c r="AV78" s="3">
        <f t="shared" si="62"/>
        <v>28.02635942868374</v>
      </c>
      <c r="AW78" s="3">
        <f t="shared" si="62"/>
        <v>29.826927231768646</v>
      </c>
      <c r="AX78" s="3">
        <f t="shared" si="62"/>
        <v>29.365198328277359</v>
      </c>
      <c r="AY78" s="3">
        <f t="shared" si="62"/>
        <v>28.501962946270041</v>
      </c>
      <c r="AZ78" s="3">
        <f t="shared" si="62"/>
        <v>28.975413612931284</v>
      </c>
      <c r="BA78" s="3">
        <f>BA56/10^3</f>
        <v>29.128757395068657</v>
      </c>
      <c r="BB78" s="3">
        <f t="shared" ref="BB78" si="63">BB56/10^3</f>
        <v>28.829480716945373</v>
      </c>
      <c r="BC78" s="11">
        <f>BC56/10^3</f>
        <v>0</v>
      </c>
      <c r="BD78" s="11">
        <f>BD56/10^3</f>
        <v>0</v>
      </c>
      <c r="BE78" s="11">
        <f>BE56/10^3</f>
        <v>0</v>
      </c>
      <c r="BF78" s="25"/>
      <c r="BG78" s="25"/>
      <c r="BH78" s="1612"/>
    </row>
    <row r="79" spans="1:64" s="400" customFormat="1" ht="19.5" thickBot="1">
      <c r="A79" s="403"/>
      <c r="B79" s="403"/>
      <c r="C79" s="403"/>
      <c r="D79" s="403"/>
      <c r="E79" s="403"/>
      <c r="F79" s="403"/>
      <c r="G79" s="403"/>
      <c r="H79" s="403"/>
      <c r="I79" s="403"/>
      <c r="J79" s="403"/>
      <c r="K79" s="403"/>
      <c r="L79" s="403"/>
      <c r="M79" s="403"/>
      <c r="N79" s="403"/>
      <c r="O79" s="403"/>
      <c r="P79" s="459"/>
      <c r="Q79" s="255"/>
      <c r="R79" s="203"/>
      <c r="S79" s="203"/>
      <c r="T79" s="852" t="s">
        <v>182</v>
      </c>
      <c r="V79" s="1"/>
      <c r="W79" s="1"/>
      <c r="X79" s="1"/>
      <c r="Y79" s="715" t="s">
        <v>832</v>
      </c>
      <c r="Z79" s="715"/>
      <c r="AA79" s="652">
        <f>AA60/10^3</f>
        <v>6.6635568082980683</v>
      </c>
      <c r="AB79" s="652">
        <f t="shared" ref="AB79:AZ79" si="64">AB60/10^3</f>
        <v>6.4578797499713776</v>
      </c>
      <c r="AC79" s="652">
        <f t="shared" si="64"/>
        <v>6.1978717162878674</v>
      </c>
      <c r="AD79" s="652">
        <f t="shared" si="64"/>
        <v>5.9852402454945572</v>
      </c>
      <c r="AE79" s="652">
        <f t="shared" si="64"/>
        <v>5.7741267543957226</v>
      </c>
      <c r="AF79" s="652">
        <f t="shared" si="64"/>
        <v>5.9660139180256406</v>
      </c>
      <c r="AG79" s="652">
        <f t="shared" si="64"/>
        <v>6.0790400914224811</v>
      </c>
      <c r="AH79" s="652">
        <f t="shared" si="64"/>
        <v>6.0385660359228934</v>
      </c>
      <c r="AI79" s="652">
        <f t="shared" si="64"/>
        <v>5.5965871918435424</v>
      </c>
      <c r="AJ79" s="652">
        <f t="shared" si="64"/>
        <v>5.6198754447494021</v>
      </c>
      <c r="AK79" s="652">
        <f t="shared" si="64"/>
        <v>5.6926929563397213</v>
      </c>
      <c r="AL79" s="652">
        <f t="shared" si="64"/>
        <v>5.2179564326039287</v>
      </c>
      <c r="AM79" s="652">
        <f t="shared" si="64"/>
        <v>4.9548041647751182</v>
      </c>
      <c r="AN79" s="652">
        <f t="shared" si="64"/>
        <v>4.7748651822542865</v>
      </c>
      <c r="AO79" s="652">
        <f t="shared" si="64"/>
        <v>4.6175073481993332</v>
      </c>
      <c r="AP79" s="652">
        <f t="shared" si="64"/>
        <v>4.5600404792828853</v>
      </c>
      <c r="AQ79" s="652">
        <f t="shared" si="64"/>
        <v>4.4949730369939767</v>
      </c>
      <c r="AR79" s="652">
        <f t="shared" si="64"/>
        <v>4.5064438303054475</v>
      </c>
      <c r="AS79" s="652">
        <f t="shared" si="64"/>
        <v>4.0789681798138977</v>
      </c>
      <c r="AT79" s="652">
        <f t="shared" si="64"/>
        <v>3.7265182688178857</v>
      </c>
      <c r="AU79" s="652">
        <f t="shared" si="64"/>
        <v>3.6221245341512494</v>
      </c>
      <c r="AV79" s="652">
        <f t="shared" si="64"/>
        <v>3.5034257842848255</v>
      </c>
      <c r="AW79" s="652">
        <f t="shared" si="64"/>
        <v>3.5153997346229371</v>
      </c>
      <c r="AX79" s="652">
        <f t="shared" si="64"/>
        <v>3.5234465568864688</v>
      </c>
      <c r="AY79" s="652">
        <f t="shared" si="64"/>
        <v>3.4187559702577492</v>
      </c>
      <c r="AZ79" s="652">
        <f t="shared" si="64"/>
        <v>3.3655262992508757</v>
      </c>
      <c r="BA79" s="652">
        <f>BA60/10^3</f>
        <v>3.2990823254742372</v>
      </c>
      <c r="BB79" s="652">
        <f t="shared" ref="BB79" si="65">BB60/10^3</f>
        <v>3.2466213398602002</v>
      </c>
      <c r="BC79" s="652">
        <f>BC60/10^3</f>
        <v>0</v>
      </c>
      <c r="BD79" s="652">
        <f>BD60/10^3</f>
        <v>0</v>
      </c>
      <c r="BE79" s="652">
        <f>BE60/10^3</f>
        <v>0</v>
      </c>
      <c r="BF79" s="652"/>
      <c r="BG79" s="652"/>
      <c r="BH79" s="1587"/>
    </row>
    <row r="80" spans="1:64" s="396" customFormat="1" ht="15" thickTop="1">
      <c r="A80" s="403"/>
      <c r="B80" s="724"/>
      <c r="C80" s="724"/>
      <c r="D80" s="724"/>
      <c r="E80" s="724"/>
      <c r="F80" s="724"/>
      <c r="G80" s="724"/>
      <c r="H80" s="724"/>
      <c r="I80" s="724"/>
      <c r="J80" s="724"/>
      <c r="K80" s="724"/>
      <c r="L80" s="724"/>
      <c r="M80" s="724"/>
      <c r="N80" s="724"/>
      <c r="O80" s="724"/>
      <c r="P80" s="459"/>
      <c r="Q80" s="84"/>
      <c r="R80" s="1"/>
      <c r="S80" s="1"/>
      <c r="T80" s="716" t="s">
        <v>59</v>
      </c>
      <c r="V80" s="1"/>
      <c r="W80" s="1"/>
      <c r="X80" s="1"/>
      <c r="Y80" s="716" t="s">
        <v>0</v>
      </c>
      <c r="Z80" s="716"/>
      <c r="AA80" s="13">
        <f t="shared" ref="AA80:AX80" si="66">SUM(AA72:AA79)</f>
        <v>1163.9886450339372</v>
      </c>
      <c r="AB80" s="13">
        <f t="shared" si="66"/>
        <v>1175.3262675197607</v>
      </c>
      <c r="AC80" s="13">
        <f t="shared" si="66"/>
        <v>1184.7944928500406</v>
      </c>
      <c r="AD80" s="13">
        <f t="shared" si="66"/>
        <v>1177.5320978307348</v>
      </c>
      <c r="AE80" s="13">
        <f t="shared" si="66"/>
        <v>1232.4136786333615</v>
      </c>
      <c r="AF80" s="13">
        <f t="shared" si="66"/>
        <v>1244.6805960671065</v>
      </c>
      <c r="AG80" s="13">
        <f t="shared" si="66"/>
        <v>1256.7737410865802</v>
      </c>
      <c r="AH80" s="13">
        <f t="shared" si="66"/>
        <v>1249.8600905781873</v>
      </c>
      <c r="AI80" s="13">
        <f t="shared" si="66"/>
        <v>1209.7460123643209</v>
      </c>
      <c r="AJ80" s="13">
        <f t="shared" si="66"/>
        <v>1246.3374044733866</v>
      </c>
      <c r="AK80" s="13">
        <f t="shared" si="66"/>
        <v>1269.1982435303962</v>
      </c>
      <c r="AL80" s="13">
        <f t="shared" si="66"/>
        <v>1254.1204749989874</v>
      </c>
      <c r="AM80" s="13">
        <f t="shared" si="66"/>
        <v>1283.0798150699588</v>
      </c>
      <c r="AN80" s="13">
        <f t="shared" si="66"/>
        <v>1291.1596445416963</v>
      </c>
      <c r="AO80" s="13">
        <f t="shared" si="66"/>
        <v>1286.3338439546203</v>
      </c>
      <c r="AP80" s="13">
        <f t="shared" si="66"/>
        <v>1293.4972985206002</v>
      </c>
      <c r="AQ80" s="13">
        <f t="shared" si="66"/>
        <v>1270.2792133738408</v>
      </c>
      <c r="AR80" s="13">
        <f t="shared" si="66"/>
        <v>1305.8678733330139</v>
      </c>
      <c r="AS80" s="13">
        <f t="shared" si="66"/>
        <v>1234.9232494547091</v>
      </c>
      <c r="AT80" s="13">
        <f t="shared" si="66"/>
        <v>1165.4335499664894</v>
      </c>
      <c r="AU80" s="13">
        <f t="shared" si="66"/>
        <v>1216.8294512394466</v>
      </c>
      <c r="AV80" s="13">
        <f t="shared" si="66"/>
        <v>1266.8342720110538</v>
      </c>
      <c r="AW80" s="13">
        <f t="shared" si="66"/>
        <v>1308.123151796294</v>
      </c>
      <c r="AX80" s="13">
        <f t="shared" si="66"/>
        <v>1317.3177662972216</v>
      </c>
      <c r="AY80" s="13">
        <f t="shared" ref="AY80:BE80" si="67">SUM(AY72:AY79)</f>
        <v>1267.0466510048991</v>
      </c>
      <c r="AZ80" s="13">
        <f t="shared" si="67"/>
        <v>1226.6896581677534</v>
      </c>
      <c r="BA80" s="13">
        <f t="shared" si="67"/>
        <v>1208.2682679298557</v>
      </c>
      <c r="BB80" s="13">
        <f t="shared" ref="BB80" si="68">SUM(BB72:BB79)</f>
        <v>1190.2403217692538</v>
      </c>
      <c r="BC80" s="13">
        <f t="shared" si="67"/>
        <v>0</v>
      </c>
      <c r="BD80" s="13">
        <f t="shared" si="67"/>
        <v>0</v>
      </c>
      <c r="BE80" s="13">
        <f t="shared" si="67"/>
        <v>0</v>
      </c>
      <c r="BF80" s="28"/>
      <c r="BG80" s="28"/>
      <c r="BH80" s="1612"/>
    </row>
    <row r="81" spans="1:60" s="396" customFormat="1">
      <c r="A81" s="400"/>
      <c r="P81" s="1167"/>
      <c r="Q81" s="84"/>
      <c r="R81" s="1"/>
      <c r="S81" s="1"/>
      <c r="T81" s="1"/>
      <c r="V81" s="1"/>
      <c r="W81" s="1"/>
      <c r="X81" s="1"/>
      <c r="Y81" s="1"/>
      <c r="Z81" s="1"/>
      <c r="AA81" s="35"/>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203"/>
    </row>
    <row r="82" spans="1:60" s="396" customFormat="1">
      <c r="A82" s="400"/>
      <c r="P82" s="255"/>
      <c r="Q82" s="84"/>
      <c r="R82" s="1"/>
      <c r="S82" s="1"/>
      <c r="T82" s="875" t="s">
        <v>289</v>
      </c>
      <c r="V82" s="1"/>
      <c r="W82" s="1"/>
      <c r="X82" s="1"/>
      <c r="Y82" s="1" t="s">
        <v>775</v>
      </c>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203"/>
    </row>
    <row r="83" spans="1:60">
      <c r="A83" s="255"/>
      <c r="B83" s="84"/>
      <c r="C83" s="84"/>
      <c r="D83" s="84"/>
      <c r="E83" s="84"/>
      <c r="F83" s="84"/>
      <c r="G83" s="84"/>
      <c r="H83" s="84"/>
      <c r="I83" s="84"/>
      <c r="J83" s="84"/>
      <c r="K83" s="84"/>
      <c r="L83" s="84"/>
      <c r="M83" s="84"/>
      <c r="N83" s="84"/>
      <c r="O83" s="84"/>
      <c r="P83" s="1446"/>
      <c r="Q83" s="84"/>
      <c r="T83" s="850" t="s">
        <v>100</v>
      </c>
      <c r="Y83" s="850" t="s">
        <v>462</v>
      </c>
      <c r="Z83" s="199"/>
      <c r="AA83" s="10">
        <v>1990</v>
      </c>
      <c r="AB83" s="10">
        <f t="shared" ref="AB83:BE83" si="69">AA83+1</f>
        <v>1991</v>
      </c>
      <c r="AC83" s="10">
        <f t="shared" si="69"/>
        <v>1992</v>
      </c>
      <c r="AD83" s="10">
        <f t="shared" si="69"/>
        <v>1993</v>
      </c>
      <c r="AE83" s="10">
        <f t="shared" si="69"/>
        <v>1994</v>
      </c>
      <c r="AF83" s="10">
        <f t="shared" si="69"/>
        <v>1995</v>
      </c>
      <c r="AG83" s="10">
        <f t="shared" si="69"/>
        <v>1996</v>
      </c>
      <c r="AH83" s="10">
        <f t="shared" si="69"/>
        <v>1997</v>
      </c>
      <c r="AI83" s="10">
        <f t="shared" si="69"/>
        <v>1998</v>
      </c>
      <c r="AJ83" s="10">
        <f t="shared" si="69"/>
        <v>1999</v>
      </c>
      <c r="AK83" s="10">
        <f t="shared" si="69"/>
        <v>2000</v>
      </c>
      <c r="AL83" s="10">
        <f t="shared" si="69"/>
        <v>2001</v>
      </c>
      <c r="AM83" s="10">
        <f t="shared" si="69"/>
        <v>2002</v>
      </c>
      <c r="AN83" s="10">
        <f t="shared" si="69"/>
        <v>2003</v>
      </c>
      <c r="AO83" s="10">
        <f t="shared" si="69"/>
        <v>2004</v>
      </c>
      <c r="AP83" s="10">
        <f t="shared" si="69"/>
        <v>2005</v>
      </c>
      <c r="AQ83" s="10">
        <f t="shared" si="69"/>
        <v>2006</v>
      </c>
      <c r="AR83" s="10">
        <f t="shared" si="69"/>
        <v>2007</v>
      </c>
      <c r="AS83" s="10">
        <f t="shared" si="69"/>
        <v>2008</v>
      </c>
      <c r="AT83" s="10">
        <f t="shared" si="69"/>
        <v>2009</v>
      </c>
      <c r="AU83" s="10">
        <f t="shared" si="69"/>
        <v>2010</v>
      </c>
      <c r="AV83" s="10">
        <f t="shared" si="69"/>
        <v>2011</v>
      </c>
      <c r="AW83" s="10">
        <f t="shared" si="69"/>
        <v>2012</v>
      </c>
      <c r="AX83" s="10">
        <f t="shared" si="69"/>
        <v>2013</v>
      </c>
      <c r="AY83" s="10">
        <f t="shared" si="69"/>
        <v>2014</v>
      </c>
      <c r="AZ83" s="10">
        <f t="shared" si="69"/>
        <v>2015</v>
      </c>
      <c r="BA83" s="10">
        <f t="shared" si="69"/>
        <v>2016</v>
      </c>
      <c r="BB83" s="10">
        <f t="shared" si="69"/>
        <v>2017</v>
      </c>
      <c r="BC83" s="10">
        <f t="shared" si="69"/>
        <v>2018</v>
      </c>
      <c r="BD83" s="10">
        <f t="shared" si="69"/>
        <v>2019</v>
      </c>
      <c r="BE83" s="10">
        <f t="shared" si="69"/>
        <v>2020</v>
      </c>
      <c r="BF83" s="10" t="s">
        <v>23</v>
      </c>
      <c r="BG83" s="10" t="s">
        <v>2</v>
      </c>
      <c r="BH83" s="1592"/>
    </row>
    <row r="84" spans="1:60">
      <c r="A84" s="255"/>
      <c r="B84" s="84"/>
      <c r="C84" s="84"/>
      <c r="D84" s="84"/>
      <c r="E84" s="84"/>
      <c r="F84" s="84"/>
      <c r="G84" s="84"/>
      <c r="H84" s="84"/>
      <c r="I84" s="84"/>
      <c r="J84" s="84"/>
      <c r="K84" s="84"/>
      <c r="L84" s="84"/>
      <c r="M84" s="84"/>
      <c r="N84" s="84"/>
      <c r="O84" s="84"/>
      <c r="P84" s="1165"/>
      <c r="Q84" s="84"/>
      <c r="T84" s="714" t="s">
        <v>141</v>
      </c>
      <c r="Y84" s="714" t="s">
        <v>511</v>
      </c>
      <c r="Z84" s="29"/>
      <c r="AA84" s="15">
        <f t="shared" ref="AA84:AX84" si="70">AA72/$AA72-1</f>
        <v>0</v>
      </c>
      <c r="AB84" s="1746">
        <f t="shared" si="70"/>
        <v>3.8195969836001264E-3</v>
      </c>
      <c r="AC84" s="15">
        <f t="shared" si="70"/>
        <v>1.9271298473602982E-2</v>
      </c>
      <c r="AD84" s="15">
        <f t="shared" si="70"/>
        <v>-2.7802941317864205E-2</v>
      </c>
      <c r="AE84" s="15">
        <f t="shared" si="70"/>
        <v>6.9758620282482475E-2</v>
      </c>
      <c r="AF84" s="15">
        <f t="shared" si="70"/>
        <v>3.4968750918013436E-2</v>
      </c>
      <c r="AG84" s="15">
        <f t="shared" si="70"/>
        <v>4.0346873894424373E-2</v>
      </c>
      <c r="AH84" s="15">
        <f t="shared" si="70"/>
        <v>2.64917782611096E-2</v>
      </c>
      <c r="AI84" s="15">
        <f t="shared" si="70"/>
        <v>-1.117916027633381E-2</v>
      </c>
      <c r="AJ84" s="15">
        <f t="shared" si="70"/>
        <v>5.1129798148235928E-2</v>
      </c>
      <c r="AK84" s="15">
        <f t="shared" si="70"/>
        <v>7.6083665319589322E-2</v>
      </c>
      <c r="AL84" s="15">
        <f t="shared" si="70"/>
        <v>5.0026905060851057E-2</v>
      </c>
      <c r="AM84" s="15">
        <f t="shared" si="70"/>
        <v>0.12345015593936526</v>
      </c>
      <c r="AN84" s="15">
        <f t="shared" si="70"/>
        <v>0.17030098215593714</v>
      </c>
      <c r="AO84" s="15">
        <f t="shared" si="70"/>
        <v>0.15891565457799528</v>
      </c>
      <c r="AP84" s="15">
        <f t="shared" si="70"/>
        <v>0.21674078895626914</v>
      </c>
      <c r="AQ84" s="15">
        <f t="shared" si="70"/>
        <v>0.19074793212543395</v>
      </c>
      <c r="AR84" s="15">
        <f t="shared" si="70"/>
        <v>0.34091049437342402</v>
      </c>
      <c r="AS84" s="15">
        <f t="shared" si="70"/>
        <v>0.25299234717115482</v>
      </c>
      <c r="AT84" s="15">
        <f t="shared" si="70"/>
        <v>0.14141429676336981</v>
      </c>
      <c r="AU84" s="15">
        <f t="shared" si="70"/>
        <v>0.21134588070918503</v>
      </c>
      <c r="AV84" s="15">
        <f t="shared" si="70"/>
        <v>0.37584820741759972</v>
      </c>
      <c r="AW84" s="15">
        <f t="shared" si="70"/>
        <v>0.50657035452076005</v>
      </c>
      <c r="AX84" s="15">
        <f t="shared" si="70"/>
        <v>0.50673697848135646</v>
      </c>
      <c r="AY84" s="15">
        <f t="shared" ref="AY84:BA92" si="71">AY72/$AA72-1</f>
        <v>0.43063187821503468</v>
      </c>
      <c r="AZ84" s="15">
        <f t="shared" si="71"/>
        <v>0.3583025437723375</v>
      </c>
      <c r="BA84" s="15">
        <f t="shared" si="71"/>
        <v>0.45139946506673034</v>
      </c>
      <c r="BB84" s="15">
        <f t="shared" ref="BB84:BE92" si="72">BB72/$AA72-1</f>
        <v>0.40937012978340426</v>
      </c>
      <c r="BC84" s="15">
        <f t="shared" si="72"/>
        <v>-1</v>
      </c>
      <c r="BD84" s="15">
        <f t="shared" si="72"/>
        <v>-1</v>
      </c>
      <c r="BE84" s="15">
        <f t="shared" si="72"/>
        <v>-1</v>
      </c>
      <c r="BF84" s="25"/>
      <c r="BG84" s="25"/>
      <c r="BH84" s="1612"/>
    </row>
    <row r="85" spans="1:60" s="26" customFormat="1">
      <c r="A85" s="255"/>
      <c r="B85" s="84"/>
      <c r="C85" s="84"/>
      <c r="D85" s="84"/>
      <c r="E85" s="84"/>
      <c r="F85" s="84"/>
      <c r="G85" s="84"/>
      <c r="H85" s="84"/>
      <c r="I85" s="84"/>
      <c r="J85" s="84"/>
      <c r="K85" s="84"/>
      <c r="L85" s="84"/>
      <c r="M85" s="84"/>
      <c r="N85" s="84"/>
      <c r="O85" s="84"/>
      <c r="P85" s="1165"/>
      <c r="Q85" s="84"/>
      <c r="R85" s="1"/>
      <c r="S85" s="1"/>
      <c r="T85" s="714" t="s">
        <v>142</v>
      </c>
      <c r="U85" s="1"/>
      <c r="V85" s="1"/>
      <c r="W85" s="1"/>
      <c r="X85" s="1"/>
      <c r="Y85" s="714" t="s">
        <v>512</v>
      </c>
      <c r="Z85" s="29"/>
      <c r="AA85" s="6">
        <f t="shared" ref="AA85:AB92" si="73">AA73/$AA73-1</f>
        <v>0</v>
      </c>
      <c r="AB85" s="1746">
        <f t="shared" si="73"/>
        <v>-6.5902935730478562E-3</v>
      </c>
      <c r="AC85" s="15">
        <f t="shared" ref="AC85:AX85" si="74">AC73/$AA73-1</f>
        <v>-2.1330225102105693E-2</v>
      </c>
      <c r="AD85" s="15">
        <f t="shared" si="74"/>
        <v>-1.6503647234810126E-2</v>
      </c>
      <c r="AE85" s="1746">
        <f t="shared" si="74"/>
        <v>1.0202384420048283E-3</v>
      </c>
      <c r="AF85" s="15">
        <f t="shared" si="74"/>
        <v>1.9524886888245163E-2</v>
      </c>
      <c r="AG85" s="15">
        <f t="shared" si="74"/>
        <v>3.1937700986581996E-2</v>
      </c>
      <c r="AH85" s="15">
        <f t="shared" si="74"/>
        <v>2.0388694246407102E-2</v>
      </c>
      <c r="AI85" s="15">
        <f t="shared" si="74"/>
        <v>-4.2467274277897094E-2</v>
      </c>
      <c r="AJ85" s="15">
        <f t="shared" si="74"/>
        <v>-3.0352565465867398E-2</v>
      </c>
      <c r="AK85" s="1746">
        <f t="shared" si="74"/>
        <v>-4.2477956527906535E-3</v>
      </c>
      <c r="AL85" s="15">
        <f t="shared" si="74"/>
        <v>-2.0365712041973794E-2</v>
      </c>
      <c r="AM85" s="1746">
        <f t="shared" si="74"/>
        <v>-6.4632816963734463E-3</v>
      </c>
      <c r="AN85" s="1746">
        <f t="shared" si="74"/>
        <v>-7.4209001872498348E-3</v>
      </c>
      <c r="AO85" s="1746">
        <f t="shared" si="74"/>
        <v>-5.4475334892589711E-3</v>
      </c>
      <c r="AP85" s="15">
        <f t="shared" si="74"/>
        <v>-3.3943162217274669E-2</v>
      </c>
      <c r="AQ85" s="15">
        <f t="shared" si="74"/>
        <v>-4.3240715671094776E-2</v>
      </c>
      <c r="AR85" s="15">
        <f t="shared" si="74"/>
        <v>-5.2911077727165301E-2</v>
      </c>
      <c r="AS85" s="15">
        <f t="shared" si="74"/>
        <v>-0.13395417741758642</v>
      </c>
      <c r="AT85" s="15">
        <f t="shared" si="74"/>
        <v>-0.17038690607395401</v>
      </c>
      <c r="AU85" s="15">
        <f t="shared" si="74"/>
        <v>-0.13245744554757066</v>
      </c>
      <c r="AV85" s="15">
        <f t="shared" si="74"/>
        <v>-0.13888657248885827</v>
      </c>
      <c r="AW85" s="15">
        <f t="shared" si="74"/>
        <v>-0.14390136784202978</v>
      </c>
      <c r="AX85" s="15">
        <f t="shared" si="74"/>
        <v>-0.12465195609759006</v>
      </c>
      <c r="AY85" s="15">
        <f t="shared" si="71"/>
        <v>-0.14921827302328339</v>
      </c>
      <c r="AZ85" s="15">
        <f t="shared" si="71"/>
        <v>-0.17167208501690645</v>
      </c>
      <c r="BA85" s="15">
        <f t="shared" si="71"/>
        <v>-0.21014735538096374</v>
      </c>
      <c r="BB85" s="15">
        <f t="shared" si="72"/>
        <v>-0.22010096395386747</v>
      </c>
      <c r="BC85" s="15">
        <f t="shared" si="72"/>
        <v>-1</v>
      </c>
      <c r="BD85" s="15">
        <f t="shared" si="72"/>
        <v>-1</v>
      </c>
      <c r="BE85" s="15">
        <f t="shared" si="72"/>
        <v>-1</v>
      </c>
      <c r="BF85" s="25"/>
      <c r="BG85" s="25"/>
      <c r="BH85" s="1612"/>
    </row>
    <row r="86" spans="1:60" s="26" customFormat="1">
      <c r="A86" s="255"/>
      <c r="B86" s="84"/>
      <c r="C86" s="84"/>
      <c r="D86" s="84"/>
      <c r="E86" s="84"/>
      <c r="F86" s="84"/>
      <c r="G86" s="84"/>
      <c r="H86" s="84"/>
      <c r="I86" s="84"/>
      <c r="J86" s="84"/>
      <c r="K86" s="84"/>
      <c r="L86" s="84"/>
      <c r="M86" s="84"/>
      <c r="N86" s="84"/>
      <c r="O86" s="84"/>
      <c r="P86" s="1165"/>
      <c r="Q86" s="84"/>
      <c r="R86" s="1"/>
      <c r="S86" s="1"/>
      <c r="T86" s="714" t="s">
        <v>143</v>
      </c>
      <c r="U86" s="1"/>
      <c r="V86" s="1"/>
      <c r="W86" s="1"/>
      <c r="X86" s="1"/>
      <c r="Y86" s="714" t="s">
        <v>488</v>
      </c>
      <c r="Z86" s="29"/>
      <c r="AA86" s="6">
        <f t="shared" si="73"/>
        <v>0</v>
      </c>
      <c r="AB86" s="15">
        <f t="shared" si="73"/>
        <v>5.8354222986186199E-2</v>
      </c>
      <c r="AC86" s="15">
        <f t="shared" ref="AC86:AX86" si="75">AC74/$AA74-1</f>
        <v>9.1560567368372592E-2</v>
      </c>
      <c r="AD86" s="15">
        <f t="shared" si="75"/>
        <v>0.1107240258515827</v>
      </c>
      <c r="AE86" s="15">
        <f t="shared" si="75"/>
        <v>0.15744564244823933</v>
      </c>
      <c r="AF86" s="15">
        <f t="shared" si="75"/>
        <v>0.20435807304038711</v>
      </c>
      <c r="AG86" s="15">
        <f t="shared" si="75"/>
        <v>0.23791187518612777</v>
      </c>
      <c r="AH86" s="15">
        <f t="shared" si="75"/>
        <v>0.24693575864753647</v>
      </c>
      <c r="AI86" s="15">
        <f t="shared" si="75"/>
        <v>0.23800996744311353</v>
      </c>
      <c r="AJ86" s="15">
        <f t="shared" si="75"/>
        <v>0.25855857365288371</v>
      </c>
      <c r="AK86" s="15">
        <f t="shared" si="75"/>
        <v>0.25694366027748639</v>
      </c>
      <c r="AL86" s="15">
        <f t="shared" si="75"/>
        <v>0.27780479954981385</v>
      </c>
      <c r="AM86" s="15">
        <f t="shared" si="75"/>
        <v>0.25979251516719271</v>
      </c>
      <c r="AN86" s="15">
        <f t="shared" si="75"/>
        <v>0.23985212672637646</v>
      </c>
      <c r="AO86" s="15">
        <f t="shared" si="75"/>
        <v>0.21038265478675</v>
      </c>
      <c r="AP86" s="15">
        <f t="shared" si="75"/>
        <v>0.18308758260005975</v>
      </c>
      <c r="AQ86" s="15">
        <f t="shared" si="75"/>
        <v>0.16997186119966012</v>
      </c>
      <c r="AR86" s="15">
        <f t="shared" si="75"/>
        <v>0.15638373731079502</v>
      </c>
      <c r="AS86" s="15">
        <f t="shared" si="75"/>
        <v>0.11861961553112299</v>
      </c>
      <c r="AT86" s="15">
        <f t="shared" si="75"/>
        <v>0.10233829734881628</v>
      </c>
      <c r="AU86" s="15">
        <f t="shared" si="75"/>
        <v>0.10485423900232527</v>
      </c>
      <c r="AV86" s="15">
        <f t="shared" si="75"/>
        <v>8.0990968812203468E-2</v>
      </c>
      <c r="AW86" s="15">
        <f t="shared" si="75"/>
        <v>8.5447366968349092E-2</v>
      </c>
      <c r="AX86" s="15">
        <f t="shared" si="75"/>
        <v>7.104612521637943E-2</v>
      </c>
      <c r="AY86" s="15">
        <f t="shared" si="71"/>
        <v>4.627044544344594E-2</v>
      </c>
      <c r="AZ86" s="15">
        <f t="shared" si="71"/>
        <v>3.9973543497143549E-2</v>
      </c>
      <c r="BA86" s="15">
        <f t="shared" si="71"/>
        <v>3.0615103664805687E-2</v>
      </c>
      <c r="BB86" s="15">
        <f t="shared" si="72"/>
        <v>2.2024747917665621E-2</v>
      </c>
      <c r="BC86" s="15">
        <f t="shared" si="72"/>
        <v>-1</v>
      </c>
      <c r="BD86" s="15">
        <f t="shared" si="72"/>
        <v>-1</v>
      </c>
      <c r="BE86" s="15">
        <f t="shared" si="72"/>
        <v>-1</v>
      </c>
      <c r="BF86" s="25"/>
      <c r="BG86" s="25"/>
      <c r="BH86" s="1612"/>
    </row>
    <row r="87" spans="1:60" s="26" customFormat="1">
      <c r="A87" s="255"/>
      <c r="B87" s="84"/>
      <c r="C87" s="84"/>
      <c r="D87" s="84"/>
      <c r="E87" s="84"/>
      <c r="F87" s="84"/>
      <c r="G87" s="84"/>
      <c r="H87" s="84"/>
      <c r="I87" s="84"/>
      <c r="J87" s="84"/>
      <c r="K87" s="84"/>
      <c r="L87" s="84"/>
      <c r="M87" s="84"/>
      <c r="N87" s="84"/>
      <c r="O87" s="84"/>
      <c r="P87" s="1165"/>
      <c r="Q87" s="84"/>
      <c r="R87" s="1"/>
      <c r="S87" s="1"/>
      <c r="T87" s="714" t="s">
        <v>144</v>
      </c>
      <c r="U87" s="1"/>
      <c r="V87" s="1"/>
      <c r="W87" s="1"/>
      <c r="X87" s="1"/>
      <c r="Y87" s="40" t="s">
        <v>515</v>
      </c>
      <c r="Z87" s="29"/>
      <c r="AA87" s="6">
        <f t="shared" si="73"/>
        <v>0</v>
      </c>
      <c r="AB87" s="15">
        <f t="shared" si="73"/>
        <v>-1.7361242456451542E-2</v>
      </c>
      <c r="AC87" s="15">
        <f t="shared" ref="AC87:AX87" si="76">AC75/$AA75-1</f>
        <v>-3.4436612927359445E-2</v>
      </c>
      <c r="AD87" s="1746">
        <f t="shared" si="76"/>
        <v>-3.8049529733185095E-3</v>
      </c>
      <c r="AE87" s="15">
        <f t="shared" si="76"/>
        <v>1.6462114676018436E-2</v>
      </c>
      <c r="AF87" s="15">
        <f t="shared" si="76"/>
        <v>5.6506246491850876E-2</v>
      </c>
      <c r="AG87" s="1746">
        <f t="shared" si="76"/>
        <v>-4.8175699933019622E-3</v>
      </c>
      <c r="AH87" s="15">
        <f t="shared" si="76"/>
        <v>5.337845447887557E-2</v>
      </c>
      <c r="AI87" s="15">
        <f t="shared" si="76"/>
        <v>0.11404258514226462</v>
      </c>
      <c r="AJ87" s="15">
        <f t="shared" si="76"/>
        <v>0.16454312877422317</v>
      </c>
      <c r="AK87" s="15">
        <f t="shared" si="76"/>
        <v>0.15106526527941355</v>
      </c>
      <c r="AL87" s="15">
        <f t="shared" si="76"/>
        <v>0.1725881743483515</v>
      </c>
      <c r="AM87" s="15">
        <f t="shared" si="76"/>
        <v>0.19241855618585335</v>
      </c>
      <c r="AN87" s="15">
        <f t="shared" si="76"/>
        <v>0.18954538556014944</v>
      </c>
      <c r="AO87" s="15">
        <f t="shared" si="76"/>
        <v>0.25355122399535479</v>
      </c>
      <c r="AP87" s="15">
        <f t="shared" si="76"/>
        <v>0.26380403111624795</v>
      </c>
      <c r="AQ87" s="15">
        <f t="shared" si="76"/>
        <v>0.23519853143851344</v>
      </c>
      <c r="AR87" s="15">
        <f t="shared" si="76"/>
        <v>0.11869390619463016</v>
      </c>
      <c r="AS87" s="15">
        <f t="shared" si="76"/>
        <v>0.18278603119436565</v>
      </c>
      <c r="AT87" s="15">
        <f t="shared" si="76"/>
        <v>0.13867319865099503</v>
      </c>
      <c r="AU87" s="15">
        <f t="shared" si="76"/>
        <v>0.23465081162923851</v>
      </c>
      <c r="AV87" s="15">
        <f t="shared" si="76"/>
        <v>0.26606232383914641</v>
      </c>
      <c r="AW87" s="15">
        <f t="shared" si="76"/>
        <v>0.20070649827168308</v>
      </c>
      <c r="AX87" s="15">
        <f t="shared" si="76"/>
        <v>0.27130528014097299</v>
      </c>
      <c r="AY87" s="15">
        <f t="shared" si="71"/>
        <v>0.20260361356695777</v>
      </c>
      <c r="AZ87" s="15">
        <f t="shared" si="71"/>
        <v>0.1819695146005742</v>
      </c>
      <c r="BA87" s="15">
        <f t="shared" si="71"/>
        <v>-0.24251349762374741</v>
      </c>
      <c r="BB87" s="15">
        <f t="shared" si="72"/>
        <v>-0.26301779839293016</v>
      </c>
      <c r="BC87" s="15">
        <f t="shared" si="72"/>
        <v>-1</v>
      </c>
      <c r="BD87" s="15">
        <f t="shared" si="72"/>
        <v>-1</v>
      </c>
      <c r="BE87" s="15">
        <f t="shared" si="72"/>
        <v>-1</v>
      </c>
      <c r="BF87" s="25"/>
      <c r="BG87" s="25"/>
      <c r="BH87" s="1612"/>
    </row>
    <row r="88" spans="1:60" s="26" customFormat="1">
      <c r="A88" s="255"/>
      <c r="B88" s="84"/>
      <c r="C88" s="84"/>
      <c r="D88" s="84"/>
      <c r="E88" s="84"/>
      <c r="F88" s="84"/>
      <c r="G88" s="84"/>
      <c r="H88" s="84"/>
      <c r="I88" s="84"/>
      <c r="J88" s="84"/>
      <c r="K88" s="84"/>
      <c r="L88" s="84"/>
      <c r="M88" s="84"/>
      <c r="N88" s="84"/>
      <c r="O88" s="84"/>
      <c r="P88" s="1165"/>
      <c r="Q88" s="84"/>
      <c r="R88" s="1"/>
      <c r="S88" s="1"/>
      <c r="T88" s="714" t="s">
        <v>145</v>
      </c>
      <c r="U88" s="1"/>
      <c r="V88" s="1"/>
      <c r="W88" s="1"/>
      <c r="X88" s="1"/>
      <c r="Y88" s="714" t="s">
        <v>513</v>
      </c>
      <c r="Z88" s="29"/>
      <c r="AA88" s="6">
        <f t="shared" si="73"/>
        <v>0</v>
      </c>
      <c r="AB88" s="15">
        <f t="shared" si="73"/>
        <v>1.9498368962505008E-2</v>
      </c>
      <c r="AC88" s="15">
        <f t="shared" ref="AC88:AX88" si="77">AC76/$AA76-1</f>
        <v>6.9642136134565158E-2</v>
      </c>
      <c r="AD88" s="15">
        <f t="shared" si="77"/>
        <v>0.12852752758502994</v>
      </c>
      <c r="AE88" s="15">
        <f t="shared" si="77"/>
        <v>9.7413129374672502E-2</v>
      </c>
      <c r="AF88" s="15">
        <f t="shared" si="77"/>
        <v>0.16005696385055024</v>
      </c>
      <c r="AG88" s="15">
        <f t="shared" si="77"/>
        <v>0.20137132253538592</v>
      </c>
      <c r="AH88" s="15">
        <f t="shared" si="77"/>
        <v>0.14721427876004656</v>
      </c>
      <c r="AI88" s="15">
        <f t="shared" si="77"/>
        <v>0.14798892781748374</v>
      </c>
      <c r="AJ88" s="15">
        <f t="shared" si="77"/>
        <v>0.1791675214943933</v>
      </c>
      <c r="AK88" s="15">
        <f t="shared" si="77"/>
        <v>0.24170120533549699</v>
      </c>
      <c r="AL88" s="15">
        <f t="shared" si="77"/>
        <v>0.17855379031177909</v>
      </c>
      <c r="AM88" s="15">
        <f t="shared" si="77"/>
        <v>0.22637728886502551</v>
      </c>
      <c r="AN88" s="15">
        <f t="shared" si="77"/>
        <v>0.16758069963745736</v>
      </c>
      <c r="AO88" s="15">
        <f t="shared" si="77"/>
        <v>0.16915457201960682</v>
      </c>
      <c r="AP88" s="15">
        <f t="shared" si="77"/>
        <v>0.21022703296997625</v>
      </c>
      <c r="AQ88" s="15">
        <f t="shared" si="77"/>
        <v>0.13677652001381868</v>
      </c>
      <c r="AR88" s="15">
        <f t="shared" si="77"/>
        <v>0.12441270269995175</v>
      </c>
      <c r="AS88" s="15">
        <f t="shared" si="77"/>
        <v>6.0806897688781003E-2</v>
      </c>
      <c r="AT88" s="15">
        <f t="shared" si="77"/>
        <v>5.4734136604315919E-2</v>
      </c>
      <c r="AU88" s="15">
        <f t="shared" si="77"/>
        <v>0.10400668732725538</v>
      </c>
      <c r="AV88" s="15">
        <f t="shared" si="77"/>
        <v>7.5192952442674876E-2</v>
      </c>
      <c r="AW88" s="15">
        <f t="shared" si="77"/>
        <v>7.6663019707518654E-2</v>
      </c>
      <c r="AX88" s="15">
        <f t="shared" si="77"/>
        <v>3.6998650266995892E-2</v>
      </c>
      <c r="AY88" s="1746">
        <f t="shared" si="71"/>
        <v>-2.637437055790004E-3</v>
      </c>
      <c r="AZ88" s="15">
        <f t="shared" si="71"/>
        <v>-4.7687916753080706E-2</v>
      </c>
      <c r="BA88" s="15">
        <f t="shared" si="71"/>
        <v>-4.2151764779028045E-2</v>
      </c>
      <c r="BB88" s="15">
        <f t="shared" si="72"/>
        <v>1.8901212182897975E-2</v>
      </c>
      <c r="BC88" s="15">
        <f t="shared" si="72"/>
        <v>-1</v>
      </c>
      <c r="BD88" s="15">
        <f t="shared" si="72"/>
        <v>-1</v>
      </c>
      <c r="BE88" s="15">
        <f t="shared" si="72"/>
        <v>-1</v>
      </c>
      <c r="BF88" s="25"/>
      <c r="BG88" s="25"/>
      <c r="BH88" s="1612"/>
    </row>
    <row r="89" spans="1:60" s="26" customFormat="1">
      <c r="A89" s="255"/>
      <c r="B89" s="84"/>
      <c r="C89" s="84"/>
      <c r="D89" s="84"/>
      <c r="E89" s="84"/>
      <c r="F89" s="84"/>
      <c r="G89" s="84"/>
      <c r="H89" s="84"/>
      <c r="I89" s="84"/>
      <c r="J89" s="84"/>
      <c r="K89" s="84"/>
      <c r="L89" s="84"/>
      <c r="M89" s="84"/>
      <c r="N89" s="84"/>
      <c r="O89" s="84"/>
      <c r="P89" s="1165"/>
      <c r="Q89" s="84"/>
      <c r="R89" s="1"/>
      <c r="S89" s="1"/>
      <c r="T89" s="1573" t="s">
        <v>1205</v>
      </c>
      <c r="U89" s="1"/>
      <c r="V89" s="1"/>
      <c r="W89" s="1"/>
      <c r="X89" s="1"/>
      <c r="Y89" s="714" t="s">
        <v>1422</v>
      </c>
      <c r="Z89" s="29"/>
      <c r="AA89" s="6">
        <f t="shared" si="73"/>
        <v>0</v>
      </c>
      <c r="AB89" s="15">
        <f t="shared" si="73"/>
        <v>1.6585537709348674E-2</v>
      </c>
      <c r="AC89" s="15">
        <f t="shared" ref="AC89:AX89" si="78">AC77/$AA77-1</f>
        <v>1.5637985510722929E-2</v>
      </c>
      <c r="AD89" s="1746">
        <f t="shared" si="78"/>
        <v>-3.395062934372195E-3</v>
      </c>
      <c r="AE89" s="15">
        <f t="shared" si="78"/>
        <v>2.2008171737954774E-2</v>
      </c>
      <c r="AF89" s="15">
        <f t="shared" si="78"/>
        <v>2.7139358383026169E-2</v>
      </c>
      <c r="AG89" s="15">
        <f t="shared" si="78"/>
        <v>3.805076913668004E-2</v>
      </c>
      <c r="AH89" s="1746">
        <f t="shared" si="78"/>
        <v>-1.3363994307601379E-3</v>
      </c>
      <c r="AI89" s="15">
        <f t="shared" si="78"/>
        <v>-9.421964007849104E-2</v>
      </c>
      <c r="AJ89" s="15">
        <f t="shared" si="78"/>
        <v>-8.932629273457271E-2</v>
      </c>
      <c r="AK89" s="15">
        <f t="shared" si="78"/>
        <v>-8.2076651856131555E-2</v>
      </c>
      <c r="AL89" s="15">
        <f t="shared" si="78"/>
        <v>-0.10228044344348863</v>
      </c>
      <c r="AM89" s="15">
        <f t="shared" si="78"/>
        <v>-0.14263649345478324</v>
      </c>
      <c r="AN89" s="15">
        <f t="shared" si="78"/>
        <v>-0.15474304583325804</v>
      </c>
      <c r="AO89" s="15">
        <f t="shared" si="78"/>
        <v>-0.1547469559035507</v>
      </c>
      <c r="AP89" s="15">
        <f t="shared" si="78"/>
        <v>-0.13661217781712198</v>
      </c>
      <c r="AQ89" s="15">
        <f t="shared" si="78"/>
        <v>-0.13056675148349628</v>
      </c>
      <c r="AR89" s="15">
        <f t="shared" si="78"/>
        <v>-0.14226731894256961</v>
      </c>
      <c r="AS89" s="15">
        <f t="shared" si="78"/>
        <v>-0.20950798586180919</v>
      </c>
      <c r="AT89" s="15">
        <f t="shared" si="78"/>
        <v>-0.29450235112727319</v>
      </c>
      <c r="AU89" s="15">
        <f t="shared" si="78"/>
        <v>-0.27798983318880899</v>
      </c>
      <c r="AV89" s="15">
        <f t="shared" si="78"/>
        <v>-0.28024188818413165</v>
      </c>
      <c r="AW89" s="15">
        <f t="shared" si="78"/>
        <v>-0.27802159356486744</v>
      </c>
      <c r="AX89" s="15">
        <f t="shared" si="78"/>
        <v>-0.25115269012528296</v>
      </c>
      <c r="AY89" s="15">
        <f t="shared" si="71"/>
        <v>-0.26070874802398314</v>
      </c>
      <c r="AZ89" s="15">
        <f t="shared" si="71"/>
        <v>-0.28356883320557602</v>
      </c>
      <c r="BA89" s="15">
        <f t="shared" si="71"/>
        <v>-0.28999815665821271</v>
      </c>
      <c r="BB89" s="15">
        <f t="shared" si="72"/>
        <v>-0.28123608085383578</v>
      </c>
      <c r="BC89" s="15">
        <f t="shared" si="72"/>
        <v>-1</v>
      </c>
      <c r="BD89" s="15">
        <f t="shared" si="72"/>
        <v>-1</v>
      </c>
      <c r="BE89" s="15">
        <f t="shared" si="72"/>
        <v>-1</v>
      </c>
      <c r="BF89" s="25"/>
      <c r="BG89" s="25"/>
      <c r="BH89" s="1612"/>
    </row>
    <row r="90" spans="1:60" s="26" customFormat="1">
      <c r="A90" s="255"/>
      <c r="B90" s="84"/>
      <c r="C90" s="84"/>
      <c r="D90" s="84"/>
      <c r="E90" s="84"/>
      <c r="F90" s="84"/>
      <c r="G90" s="84"/>
      <c r="H90" s="84"/>
      <c r="I90" s="84"/>
      <c r="J90" s="84"/>
      <c r="K90" s="84"/>
      <c r="L90" s="84"/>
      <c r="M90" s="84"/>
      <c r="N90" s="84"/>
      <c r="O90" s="84"/>
      <c r="P90" s="1165"/>
      <c r="Q90" s="84"/>
      <c r="R90" s="1"/>
      <c r="S90" s="1"/>
      <c r="T90" s="714" t="s">
        <v>146</v>
      </c>
      <c r="U90" s="1"/>
      <c r="V90" s="1"/>
      <c r="W90" s="1"/>
      <c r="X90" s="1"/>
      <c r="Y90" s="714" t="s">
        <v>514</v>
      </c>
      <c r="Z90" s="29"/>
      <c r="AA90" s="6">
        <f t="shared" si="73"/>
        <v>0</v>
      </c>
      <c r="AB90" s="1746">
        <f t="shared" si="73"/>
        <v>7.8514875941506634E-3</v>
      </c>
      <c r="AC90" s="15">
        <f t="shared" ref="AC90:AX90" si="79">AC78/$AA78-1</f>
        <v>8.3007166807008481E-2</v>
      </c>
      <c r="AD90" s="15">
        <f t="shared" si="79"/>
        <v>4.2275319131267253E-2</v>
      </c>
      <c r="AE90" s="15">
        <f t="shared" si="79"/>
        <v>0.19132290329932844</v>
      </c>
      <c r="AF90" s="15">
        <f t="shared" si="79"/>
        <v>0.21386481008396041</v>
      </c>
      <c r="AG90" s="15">
        <f t="shared" si="79"/>
        <v>0.23511511708337074</v>
      </c>
      <c r="AH90" s="15">
        <f t="shared" si="79"/>
        <v>0.29983317024853773</v>
      </c>
      <c r="AI90" s="15">
        <f t="shared" si="79"/>
        <v>0.30994701248790513</v>
      </c>
      <c r="AJ90" s="15">
        <f t="shared" si="79"/>
        <v>0.30645915121822598</v>
      </c>
      <c r="AK90" s="15">
        <f t="shared" si="79"/>
        <v>0.36851381054631194</v>
      </c>
      <c r="AL90" s="15">
        <f t="shared" si="79"/>
        <v>0.35457190142069317</v>
      </c>
      <c r="AM90" s="15">
        <f t="shared" si="79"/>
        <v>0.36477498739972658</v>
      </c>
      <c r="AN90" s="15">
        <f t="shared" si="79"/>
        <v>0.39594075066259404</v>
      </c>
      <c r="AO90" s="15">
        <f t="shared" si="79"/>
        <v>0.36210543000075424</v>
      </c>
      <c r="AP90" s="15">
        <f t="shared" si="79"/>
        <v>0.31837419156484081</v>
      </c>
      <c r="AQ90" s="15">
        <f t="shared" si="79"/>
        <v>0.24560950326977005</v>
      </c>
      <c r="AR90" s="15">
        <f t="shared" si="79"/>
        <v>0.26954923406561693</v>
      </c>
      <c r="AS90" s="15">
        <f t="shared" si="79"/>
        <v>0.32667627446010306</v>
      </c>
      <c r="AT90" s="15">
        <f t="shared" si="79"/>
        <v>0.17424758915871985</v>
      </c>
      <c r="AU90" s="15">
        <f t="shared" si="79"/>
        <v>0.19576414189810465</v>
      </c>
      <c r="AV90" s="15">
        <f t="shared" si="79"/>
        <v>0.16728252663068277</v>
      </c>
      <c r="AW90" s="15">
        <f t="shared" si="79"/>
        <v>0.24227518987340635</v>
      </c>
      <c r="AX90" s="15">
        <f t="shared" si="79"/>
        <v>0.22304443382543671</v>
      </c>
      <c r="AY90" s="15">
        <f t="shared" si="71"/>
        <v>0.18709115275978294</v>
      </c>
      <c r="AZ90" s="15">
        <f t="shared" si="71"/>
        <v>0.20681011382647441</v>
      </c>
      <c r="BA90" s="15">
        <f t="shared" si="71"/>
        <v>0.21319679840146866</v>
      </c>
      <c r="BB90" s="15">
        <f t="shared" si="72"/>
        <v>0.20073208860245528</v>
      </c>
      <c r="BC90" s="15">
        <f t="shared" si="72"/>
        <v>-1</v>
      </c>
      <c r="BD90" s="15">
        <f t="shared" si="72"/>
        <v>-1</v>
      </c>
      <c r="BE90" s="15">
        <f t="shared" si="72"/>
        <v>-1</v>
      </c>
      <c r="BF90" s="25"/>
      <c r="BG90" s="25"/>
      <c r="BH90" s="1612"/>
    </row>
    <row r="91" spans="1:60" s="26" customFormat="1" ht="19.5" thickBot="1">
      <c r="A91" s="255"/>
      <c r="B91" s="84"/>
      <c r="C91" s="84"/>
      <c r="D91" s="84"/>
      <c r="E91" s="84"/>
      <c r="F91" s="84"/>
      <c r="G91" s="84"/>
      <c r="H91" s="84"/>
      <c r="I91" s="84"/>
      <c r="J91" s="84"/>
      <c r="K91" s="84"/>
      <c r="L91" s="84"/>
      <c r="M91" s="84"/>
      <c r="N91" s="84"/>
      <c r="O91" s="84"/>
      <c r="P91" s="1165"/>
      <c r="Q91" s="84"/>
      <c r="R91" s="1"/>
      <c r="S91" s="1"/>
      <c r="T91" s="715" t="s">
        <v>182</v>
      </c>
      <c r="U91" s="1"/>
      <c r="V91" s="1"/>
      <c r="W91" s="1"/>
      <c r="X91" s="1"/>
      <c r="Y91" s="715" t="s">
        <v>818</v>
      </c>
      <c r="Z91" s="30"/>
      <c r="AA91" s="7">
        <f>AA79/$AA79-1</f>
        <v>0</v>
      </c>
      <c r="AB91" s="16">
        <f>AB79/$AA79-1</f>
        <v>-3.0865957062234828E-2</v>
      </c>
      <c r="AC91" s="16">
        <f>AC79/$AA79-1</f>
        <v>-6.9885363839066739E-2</v>
      </c>
      <c r="AD91" s="16">
        <f>AD79/$AA79-1</f>
        <v>-0.10179496961124568</v>
      </c>
      <c r="AE91" s="16">
        <f t="shared" ref="AE91:AX91" si="80">AE79/$AA79-1</f>
        <v>-0.13347677216389098</v>
      </c>
      <c r="AF91" s="16">
        <f t="shared" si="80"/>
        <v>-0.10468026466042635</v>
      </c>
      <c r="AG91" s="16">
        <f t="shared" si="80"/>
        <v>-8.7718426313660891E-2</v>
      </c>
      <c r="AH91" s="16">
        <f t="shared" si="80"/>
        <v>-9.3792368003358106E-2</v>
      </c>
      <c r="AI91" s="16">
        <f t="shared" si="80"/>
        <v>-0.16012013510950163</v>
      </c>
      <c r="AJ91" s="16">
        <f t="shared" si="80"/>
        <v>-0.15662526689184653</v>
      </c>
      <c r="AK91" s="16">
        <f t="shared" si="80"/>
        <v>-0.14569754260207379</v>
      </c>
      <c r="AL91" s="16">
        <f t="shared" si="80"/>
        <v>-0.21694125484064997</v>
      </c>
      <c r="AM91" s="16">
        <f t="shared" si="80"/>
        <v>-0.25643251684971835</v>
      </c>
      <c r="AN91" s="16">
        <f t="shared" si="80"/>
        <v>-0.28343596076074729</v>
      </c>
      <c r="AO91" s="16">
        <f t="shared" si="80"/>
        <v>-0.3070506516205892</v>
      </c>
      <c r="AP91" s="16">
        <f t="shared" si="80"/>
        <v>-0.31567470489569371</v>
      </c>
      <c r="AQ91" s="16">
        <f t="shared" si="80"/>
        <v>-0.32543937625076946</v>
      </c>
      <c r="AR91" s="16">
        <f t="shared" si="80"/>
        <v>-0.32371795424725536</v>
      </c>
      <c r="AS91" s="16">
        <f t="shared" si="80"/>
        <v>-0.38786922702686433</v>
      </c>
      <c r="AT91" s="16">
        <f t="shared" si="80"/>
        <v>-0.44076138674509602</v>
      </c>
      <c r="AU91" s="16">
        <f t="shared" si="80"/>
        <v>-0.45642775497304233</v>
      </c>
      <c r="AV91" s="16">
        <f t="shared" si="80"/>
        <v>-0.4742408768959484</v>
      </c>
      <c r="AW91" s="16">
        <f t="shared" si="80"/>
        <v>-0.47244394611519769</v>
      </c>
      <c r="AX91" s="16">
        <f t="shared" si="80"/>
        <v>-0.47123635946214915</v>
      </c>
      <c r="AY91" s="16">
        <f t="shared" si="71"/>
        <v>-0.48694727626537182</v>
      </c>
      <c r="AZ91" s="16">
        <f t="shared" si="71"/>
        <v>-0.49493545323125099</v>
      </c>
      <c r="BA91" s="16">
        <f t="shared" si="71"/>
        <v>-0.50490670067284205</v>
      </c>
      <c r="BB91" s="16">
        <f t="shared" si="72"/>
        <v>-0.51277952101838298</v>
      </c>
      <c r="BC91" s="16">
        <f t="shared" si="72"/>
        <v>-1</v>
      </c>
      <c r="BD91" s="16">
        <f t="shared" si="72"/>
        <v>-1</v>
      </c>
      <c r="BE91" s="16">
        <f t="shared" si="72"/>
        <v>-1</v>
      </c>
      <c r="BF91" s="27"/>
      <c r="BG91" s="27"/>
      <c r="BH91" s="1612"/>
    </row>
    <row r="92" spans="1:60" s="26" customFormat="1" ht="15" thickTop="1">
      <c r="A92" s="255"/>
      <c r="B92" s="84"/>
      <c r="C92" s="84"/>
      <c r="D92" s="84"/>
      <c r="E92" s="84"/>
      <c r="F92" s="84"/>
      <c r="G92" s="84"/>
      <c r="H92" s="84"/>
      <c r="I92" s="84"/>
      <c r="J92" s="84"/>
      <c r="K92" s="84"/>
      <c r="L92" s="84"/>
      <c r="M92" s="84"/>
      <c r="N92" s="84"/>
      <c r="O92" s="84"/>
      <c r="P92" s="1165"/>
      <c r="Q92" s="84"/>
      <c r="R92" s="1"/>
      <c r="S92" s="1"/>
      <c r="T92" s="716" t="s">
        <v>59</v>
      </c>
      <c r="U92" s="1"/>
      <c r="V92" s="1"/>
      <c r="W92" s="1"/>
      <c r="X92" s="1"/>
      <c r="Y92" s="716" t="s">
        <v>0</v>
      </c>
      <c r="Z92" s="31"/>
      <c r="AA92" s="335">
        <f t="shared" si="73"/>
        <v>0</v>
      </c>
      <c r="AB92" s="1753">
        <f t="shared" si="73"/>
        <v>9.7403205213337785E-3</v>
      </c>
      <c r="AC92" s="17">
        <f t="shared" ref="AC92:AX92" si="81">AC80/$AA80-1</f>
        <v>1.7874614073659423E-2</v>
      </c>
      <c r="AD92" s="17">
        <f t="shared" si="81"/>
        <v>1.1635382230384739E-2</v>
      </c>
      <c r="AE92" s="17">
        <f t="shared" si="81"/>
        <v>5.8784966581378661E-2</v>
      </c>
      <c r="AF92" s="17">
        <f t="shared" si="81"/>
        <v>6.9323658248243936E-2</v>
      </c>
      <c r="AG92" s="17">
        <f t="shared" si="81"/>
        <v>7.971305944306506E-2</v>
      </c>
      <c r="AH92" s="17">
        <f t="shared" si="81"/>
        <v>7.3773439208890457E-2</v>
      </c>
      <c r="AI92" s="17">
        <f t="shared" si="81"/>
        <v>3.9310836515118686E-2</v>
      </c>
      <c r="AJ92" s="17">
        <f t="shared" si="81"/>
        <v>7.0747047053065115E-2</v>
      </c>
      <c r="AK92" s="17">
        <f t="shared" si="81"/>
        <v>9.0387134741672259E-2</v>
      </c>
      <c r="AL92" s="17">
        <f t="shared" si="81"/>
        <v>7.7433598987060925E-2</v>
      </c>
      <c r="AM92" s="17">
        <f t="shared" si="81"/>
        <v>0.10231299982531139</v>
      </c>
      <c r="AN92" s="17">
        <f t="shared" si="81"/>
        <v>0.10925450179460405</v>
      </c>
      <c r="AO92" s="17">
        <f t="shared" si="81"/>
        <v>0.10510858455764049</v>
      </c>
      <c r="AP92" s="17">
        <f t="shared" si="81"/>
        <v>0.11126281518226233</v>
      </c>
      <c r="AQ92" s="17">
        <f t="shared" si="81"/>
        <v>9.1315812051417922E-2</v>
      </c>
      <c r="AR92" s="17">
        <f t="shared" si="81"/>
        <v>0.12189056044867175</v>
      </c>
      <c r="AS92" s="17">
        <f t="shared" si="81"/>
        <v>6.0940976291657512E-2</v>
      </c>
      <c r="AT92" s="1753">
        <f t="shared" si="81"/>
        <v>1.2413393710641873E-3</v>
      </c>
      <c r="AU92" s="17">
        <f t="shared" si="81"/>
        <v>4.5396324466695059E-2</v>
      </c>
      <c r="AV92" s="17">
        <f t="shared" si="81"/>
        <v>8.8356211562629072E-2</v>
      </c>
      <c r="AW92" s="17">
        <f t="shared" si="81"/>
        <v>0.12382810380264009</v>
      </c>
      <c r="AX92" s="17">
        <f t="shared" si="81"/>
        <v>0.13172733421193628</v>
      </c>
      <c r="AY92" s="17">
        <f t="shared" si="71"/>
        <v>8.8538669522808977E-2</v>
      </c>
      <c r="AZ92" s="17">
        <f t="shared" si="71"/>
        <v>5.3867375254324834E-2</v>
      </c>
      <c r="BA92" s="17">
        <f t="shared" si="71"/>
        <v>3.8041284238324646E-2</v>
      </c>
      <c r="BB92" s="17">
        <f t="shared" si="72"/>
        <v>2.2553206895374212E-2</v>
      </c>
      <c r="BC92" s="17">
        <f t="shared" si="72"/>
        <v>-1</v>
      </c>
      <c r="BD92" s="17">
        <f t="shared" si="72"/>
        <v>-1</v>
      </c>
      <c r="BE92" s="17">
        <f t="shared" si="72"/>
        <v>-1</v>
      </c>
      <c r="BF92" s="28"/>
      <c r="BG92" s="28"/>
      <c r="BH92" s="1612"/>
    </row>
    <row r="93" spans="1:60" s="26" customFormat="1">
      <c r="A93" s="255"/>
      <c r="B93" s="84"/>
      <c r="C93" s="84"/>
      <c r="D93" s="84"/>
      <c r="E93" s="84"/>
      <c r="F93" s="84"/>
      <c r="G93" s="84"/>
      <c r="H93" s="84"/>
      <c r="I93" s="84"/>
      <c r="J93" s="84"/>
      <c r="K93" s="84"/>
      <c r="L93" s="84"/>
      <c r="M93" s="84"/>
      <c r="N93" s="84"/>
      <c r="O93" s="84"/>
      <c r="P93" s="255"/>
      <c r="Q93" s="84"/>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203"/>
    </row>
    <row r="94" spans="1:60">
      <c r="A94" s="255"/>
      <c r="B94" s="84"/>
      <c r="C94" s="84"/>
      <c r="D94" s="84"/>
      <c r="E94" s="84"/>
      <c r="F94" s="84"/>
      <c r="G94" s="84"/>
      <c r="H94" s="84"/>
      <c r="I94" s="84"/>
      <c r="J94" s="84"/>
      <c r="K94" s="84"/>
      <c r="L94" s="84"/>
      <c r="M94" s="84"/>
      <c r="N94" s="84"/>
      <c r="O94" s="84"/>
      <c r="P94" s="255"/>
      <c r="Q94" s="84"/>
      <c r="T94" s="875" t="s">
        <v>290</v>
      </c>
      <c r="Y94" s="1" t="s">
        <v>833</v>
      </c>
    </row>
    <row r="95" spans="1:60">
      <c r="A95" s="255"/>
      <c r="B95" s="84"/>
      <c r="C95" s="84"/>
      <c r="D95" s="84"/>
      <c r="E95" s="84"/>
      <c r="F95" s="84"/>
      <c r="G95" s="84"/>
      <c r="H95" s="84"/>
      <c r="I95" s="84"/>
      <c r="J95" s="84"/>
      <c r="K95" s="84"/>
      <c r="L95" s="84"/>
      <c r="M95" s="84"/>
      <c r="N95" s="84"/>
      <c r="O95" s="84"/>
      <c r="P95" s="1446"/>
      <c r="Q95" s="84"/>
      <c r="T95" s="850" t="s">
        <v>100</v>
      </c>
      <c r="Y95" s="850" t="s">
        <v>462</v>
      </c>
      <c r="Z95" s="199"/>
      <c r="AA95" s="10">
        <v>1990</v>
      </c>
      <c r="AB95" s="10">
        <f t="shared" ref="AB95:BE95" si="82">AA95+1</f>
        <v>1991</v>
      </c>
      <c r="AC95" s="10">
        <f t="shared" si="82"/>
        <v>1992</v>
      </c>
      <c r="AD95" s="10">
        <f t="shared" si="82"/>
        <v>1993</v>
      </c>
      <c r="AE95" s="10">
        <f t="shared" si="82"/>
        <v>1994</v>
      </c>
      <c r="AF95" s="10">
        <f t="shared" si="82"/>
        <v>1995</v>
      </c>
      <c r="AG95" s="10">
        <f t="shared" si="82"/>
        <v>1996</v>
      </c>
      <c r="AH95" s="10">
        <f t="shared" si="82"/>
        <v>1997</v>
      </c>
      <c r="AI95" s="10">
        <f t="shared" si="82"/>
        <v>1998</v>
      </c>
      <c r="AJ95" s="10">
        <f t="shared" si="82"/>
        <v>1999</v>
      </c>
      <c r="AK95" s="10">
        <f t="shared" si="82"/>
        <v>2000</v>
      </c>
      <c r="AL95" s="10">
        <f t="shared" si="82"/>
        <v>2001</v>
      </c>
      <c r="AM95" s="10">
        <f t="shared" si="82"/>
        <v>2002</v>
      </c>
      <c r="AN95" s="10">
        <f t="shared" si="82"/>
        <v>2003</v>
      </c>
      <c r="AO95" s="10">
        <f t="shared" si="82"/>
        <v>2004</v>
      </c>
      <c r="AP95" s="10">
        <f t="shared" si="82"/>
        <v>2005</v>
      </c>
      <c r="AQ95" s="10">
        <f t="shared" si="82"/>
        <v>2006</v>
      </c>
      <c r="AR95" s="10">
        <f t="shared" si="82"/>
        <v>2007</v>
      </c>
      <c r="AS95" s="10">
        <f t="shared" si="82"/>
        <v>2008</v>
      </c>
      <c r="AT95" s="10">
        <f t="shared" si="82"/>
        <v>2009</v>
      </c>
      <c r="AU95" s="10">
        <f t="shared" si="82"/>
        <v>2010</v>
      </c>
      <c r="AV95" s="10">
        <f t="shared" si="82"/>
        <v>2011</v>
      </c>
      <c r="AW95" s="10">
        <f t="shared" si="82"/>
        <v>2012</v>
      </c>
      <c r="AX95" s="10">
        <f t="shared" si="82"/>
        <v>2013</v>
      </c>
      <c r="AY95" s="10">
        <f t="shared" si="82"/>
        <v>2014</v>
      </c>
      <c r="AZ95" s="10">
        <f t="shared" si="82"/>
        <v>2015</v>
      </c>
      <c r="BA95" s="10">
        <f t="shared" si="82"/>
        <v>2016</v>
      </c>
      <c r="BB95" s="10">
        <f t="shared" si="82"/>
        <v>2017</v>
      </c>
      <c r="BC95" s="10">
        <f t="shared" si="82"/>
        <v>2018</v>
      </c>
      <c r="BD95" s="10">
        <f t="shared" si="82"/>
        <v>2019</v>
      </c>
      <c r="BE95" s="10">
        <f t="shared" si="82"/>
        <v>2020</v>
      </c>
      <c r="BF95" s="10" t="s">
        <v>23</v>
      </c>
      <c r="BG95" s="10" t="s">
        <v>2</v>
      </c>
      <c r="BH95" s="1592"/>
    </row>
    <row r="96" spans="1:60">
      <c r="A96" s="255"/>
      <c r="B96" s="84"/>
      <c r="C96" s="84"/>
      <c r="D96" s="84"/>
      <c r="E96" s="84"/>
      <c r="F96" s="84"/>
      <c r="G96" s="84"/>
      <c r="H96" s="84"/>
      <c r="I96" s="84"/>
      <c r="J96" s="84"/>
      <c r="K96" s="84"/>
      <c r="L96" s="84"/>
      <c r="M96" s="84"/>
      <c r="N96" s="84"/>
      <c r="O96" s="84"/>
      <c r="P96" s="1165"/>
      <c r="Q96" s="84"/>
      <c r="T96" s="714" t="s">
        <v>141</v>
      </c>
      <c r="Y96" s="714" t="s">
        <v>511</v>
      </c>
      <c r="Z96" s="29"/>
      <c r="AA96" s="336"/>
      <c r="AB96" s="337"/>
      <c r="AC96" s="337"/>
      <c r="AD96" s="337"/>
      <c r="AE96" s="337"/>
      <c r="AF96" s="337"/>
      <c r="AG96" s="337"/>
      <c r="AH96" s="337"/>
      <c r="AI96" s="337"/>
      <c r="AJ96" s="337"/>
      <c r="AK96" s="337"/>
      <c r="AL96" s="337"/>
      <c r="AM96" s="337"/>
      <c r="AN96" s="337"/>
      <c r="AO96" s="337"/>
      <c r="AP96" s="15">
        <f>AP72/$AP72-1</f>
        <v>0</v>
      </c>
      <c r="AQ96" s="15">
        <f t="shared" ref="AQ96:BE96" si="83">AQ72/$AP72-1</f>
        <v>-2.1362690448745614E-2</v>
      </c>
      <c r="AR96" s="15">
        <f t="shared" si="83"/>
        <v>0.10205107492423982</v>
      </c>
      <c r="AS96" s="15">
        <f t="shared" si="83"/>
        <v>2.9793986150478791E-2</v>
      </c>
      <c r="AT96" s="15">
        <f t="shared" si="83"/>
        <v>-6.1908413753035463E-2</v>
      </c>
      <c r="AU96" s="1746">
        <f t="shared" si="83"/>
        <v>-4.4339010379622623E-3</v>
      </c>
      <c r="AV96" s="15">
        <f t="shared" si="83"/>
        <v>0.13076525411613282</v>
      </c>
      <c r="AW96" s="15">
        <f t="shared" si="83"/>
        <v>0.23820156946748638</v>
      </c>
      <c r="AX96" s="15">
        <f>AX72/$AP72-1</f>
        <v>0.23833851232508474</v>
      </c>
      <c r="AY96" s="15">
        <f>AY72/$AP72-1</f>
        <v>0.17579018571592653</v>
      </c>
      <c r="AZ96" s="15">
        <f>AZ72/$AP72-1</f>
        <v>0.11634503922359762</v>
      </c>
      <c r="BA96" s="15">
        <f t="shared" si="83"/>
        <v>0.19285839534627036</v>
      </c>
      <c r="BB96" s="15">
        <f t="shared" si="83"/>
        <v>0.15831584062565551</v>
      </c>
      <c r="BC96" s="15">
        <f t="shared" si="83"/>
        <v>-1</v>
      </c>
      <c r="BD96" s="15">
        <f t="shared" si="83"/>
        <v>-1</v>
      </c>
      <c r="BE96" s="15">
        <f t="shared" si="83"/>
        <v>-1</v>
      </c>
      <c r="BF96" s="25"/>
      <c r="BG96" s="25"/>
      <c r="BH96" s="1612"/>
    </row>
    <row r="97" spans="1:60" s="26" customFormat="1">
      <c r="A97" s="255"/>
      <c r="B97" s="84"/>
      <c r="C97" s="84"/>
      <c r="D97" s="84"/>
      <c r="E97" s="84"/>
      <c r="F97" s="84"/>
      <c r="G97" s="84"/>
      <c r="H97" s="84"/>
      <c r="I97" s="84"/>
      <c r="J97" s="84"/>
      <c r="K97" s="84"/>
      <c r="L97" s="84"/>
      <c r="M97" s="84"/>
      <c r="N97" s="84"/>
      <c r="O97" s="84"/>
      <c r="P97" s="1165"/>
      <c r="Q97" s="84"/>
      <c r="R97" s="1"/>
      <c r="S97" s="1"/>
      <c r="T97" s="714" t="s">
        <v>142</v>
      </c>
      <c r="U97" s="1"/>
      <c r="V97" s="1"/>
      <c r="W97" s="1"/>
      <c r="X97" s="1"/>
      <c r="Y97" s="714" t="s">
        <v>512</v>
      </c>
      <c r="Z97" s="29"/>
      <c r="AA97" s="336"/>
      <c r="AB97" s="337"/>
      <c r="AC97" s="337"/>
      <c r="AD97" s="337"/>
      <c r="AE97" s="337"/>
      <c r="AF97" s="337"/>
      <c r="AG97" s="337"/>
      <c r="AH97" s="337"/>
      <c r="AI97" s="337"/>
      <c r="AJ97" s="337"/>
      <c r="AK97" s="337"/>
      <c r="AL97" s="337"/>
      <c r="AM97" s="337"/>
      <c r="AN97" s="337"/>
      <c r="AO97" s="337"/>
      <c r="AP97" s="15">
        <f t="shared" ref="AP97:BE104" si="84">AP73/$AP73-1</f>
        <v>0</v>
      </c>
      <c r="AQ97" s="1746">
        <f t="shared" si="84"/>
        <v>-9.6242302628483101E-3</v>
      </c>
      <c r="AR97" s="15">
        <f t="shared" si="84"/>
        <v>-1.9634368049632922E-2</v>
      </c>
      <c r="AS97" s="15">
        <f t="shared" si="84"/>
        <v>-0.1035249804036944</v>
      </c>
      <c r="AT97" s="15">
        <f t="shared" si="84"/>
        <v>-0.14123780146294729</v>
      </c>
      <c r="AU97" s="15">
        <f t="shared" si="84"/>
        <v>-0.10197565968934497</v>
      </c>
      <c r="AV97" s="15">
        <f t="shared" si="84"/>
        <v>-0.10863067903173029</v>
      </c>
      <c r="AW97" s="15">
        <f t="shared" si="84"/>
        <v>-0.11382167313998726</v>
      </c>
      <c r="AX97" s="15">
        <f t="shared" si="84"/>
        <v>-9.3895918265542555E-2</v>
      </c>
      <c r="AY97" s="15">
        <f t="shared" ref="AY97:AZ104" si="85">AY73/$AP73-1</f>
        <v>-0.11932539194131253</v>
      </c>
      <c r="AZ97" s="15">
        <f t="shared" si="85"/>
        <v>-0.14256813617275821</v>
      </c>
      <c r="BA97" s="15">
        <f t="shared" si="84"/>
        <v>-0.18239526523937188</v>
      </c>
      <c r="BB97" s="15">
        <f>BB73/$AP73-1</f>
        <v>-0.19269860163078856</v>
      </c>
      <c r="BC97" s="15">
        <f t="shared" si="84"/>
        <v>-1</v>
      </c>
      <c r="BD97" s="15">
        <f t="shared" si="84"/>
        <v>-1</v>
      </c>
      <c r="BE97" s="15">
        <f t="shared" si="84"/>
        <v>-1</v>
      </c>
      <c r="BF97" s="25"/>
      <c r="BG97" s="25"/>
      <c r="BH97" s="1612"/>
    </row>
    <row r="98" spans="1:60" s="26" customFormat="1">
      <c r="A98" s="255"/>
      <c r="B98" s="84"/>
      <c r="C98" s="84"/>
      <c r="D98" s="84"/>
      <c r="E98" s="84"/>
      <c r="F98" s="84"/>
      <c r="G98" s="84"/>
      <c r="H98" s="84"/>
      <c r="I98" s="84"/>
      <c r="J98" s="84"/>
      <c r="K98" s="84"/>
      <c r="L98" s="84"/>
      <c r="M98" s="84"/>
      <c r="N98" s="84"/>
      <c r="O98" s="84"/>
      <c r="P98" s="1165"/>
      <c r="Q98" s="84"/>
      <c r="R98" s="1"/>
      <c r="S98" s="1"/>
      <c r="T98" s="714" t="s">
        <v>143</v>
      </c>
      <c r="U98" s="1"/>
      <c r="V98" s="1"/>
      <c r="W98" s="1"/>
      <c r="X98" s="1"/>
      <c r="Y98" s="714" t="s">
        <v>488</v>
      </c>
      <c r="Z98" s="29"/>
      <c r="AA98" s="336"/>
      <c r="AB98" s="337"/>
      <c r="AC98" s="337"/>
      <c r="AD98" s="337"/>
      <c r="AE98" s="337"/>
      <c r="AF98" s="337"/>
      <c r="AG98" s="337"/>
      <c r="AH98" s="337"/>
      <c r="AI98" s="337"/>
      <c r="AJ98" s="337"/>
      <c r="AK98" s="337"/>
      <c r="AL98" s="337"/>
      <c r="AM98" s="337"/>
      <c r="AN98" s="337"/>
      <c r="AO98" s="337"/>
      <c r="AP98" s="15">
        <f t="shared" si="84"/>
        <v>0</v>
      </c>
      <c r="AQ98" s="15">
        <f t="shared" si="84"/>
        <v>-1.1086010531507262E-2</v>
      </c>
      <c r="AR98" s="15">
        <f t="shared" si="84"/>
        <v>-2.2571317358075937E-2</v>
      </c>
      <c r="AS98" s="15">
        <f t="shared" si="84"/>
        <v>-5.4491288740649346E-2</v>
      </c>
      <c r="AT98" s="15">
        <f t="shared" si="84"/>
        <v>-6.8253007164339907E-2</v>
      </c>
      <c r="AU98" s="15">
        <f t="shared" si="84"/>
        <v>-6.6126417645092528E-2</v>
      </c>
      <c r="AV98" s="15">
        <f t="shared" si="84"/>
        <v>-8.6296750375386089E-2</v>
      </c>
      <c r="AW98" s="15">
        <f t="shared" si="84"/>
        <v>-8.2529997835940172E-2</v>
      </c>
      <c r="AX98" s="15">
        <f t="shared" si="84"/>
        <v>-9.4702589251632441E-2</v>
      </c>
      <c r="AY98" s="15">
        <f t="shared" si="85"/>
        <v>-0.11564413249603389</v>
      </c>
      <c r="AZ98" s="15">
        <f t="shared" si="85"/>
        <v>-0.12096656342922307</v>
      </c>
      <c r="BA98" s="15">
        <f t="shared" si="84"/>
        <v>-0.1288767468932156</v>
      </c>
      <c r="BB98" s="15">
        <f t="shared" si="84"/>
        <v>-0.13613771038694189</v>
      </c>
      <c r="BC98" s="15">
        <f t="shared" si="84"/>
        <v>-1</v>
      </c>
      <c r="BD98" s="15">
        <f t="shared" si="84"/>
        <v>-1</v>
      </c>
      <c r="BE98" s="15">
        <f t="shared" si="84"/>
        <v>-1</v>
      </c>
      <c r="BF98" s="25"/>
      <c r="BG98" s="25"/>
      <c r="BH98" s="1612"/>
    </row>
    <row r="99" spans="1:60" s="26" customFormat="1">
      <c r="A99" s="255"/>
      <c r="B99" s="84"/>
      <c r="C99" s="84"/>
      <c r="D99" s="84"/>
      <c r="E99" s="84"/>
      <c r="F99" s="84"/>
      <c r="G99" s="84"/>
      <c r="H99" s="84"/>
      <c r="I99" s="84"/>
      <c r="J99" s="84"/>
      <c r="K99" s="84"/>
      <c r="L99" s="84"/>
      <c r="M99" s="84"/>
      <c r="N99" s="84"/>
      <c r="O99" s="84"/>
      <c r="P99" s="1165"/>
      <c r="Q99" s="84"/>
      <c r="R99" s="1"/>
      <c r="S99" s="1"/>
      <c r="T99" s="714" t="s">
        <v>144</v>
      </c>
      <c r="U99" s="1"/>
      <c r="V99" s="1"/>
      <c r="W99" s="1"/>
      <c r="X99" s="1"/>
      <c r="Y99" s="40" t="s">
        <v>516</v>
      </c>
      <c r="Z99" s="29"/>
      <c r="AA99" s="336"/>
      <c r="AB99" s="337"/>
      <c r="AC99" s="337"/>
      <c r="AD99" s="337"/>
      <c r="AE99" s="337"/>
      <c r="AF99" s="337"/>
      <c r="AG99" s="337"/>
      <c r="AH99" s="337"/>
      <c r="AI99" s="337"/>
      <c r="AJ99" s="337"/>
      <c r="AK99" s="337"/>
      <c r="AL99" s="337"/>
      <c r="AM99" s="337"/>
      <c r="AN99" s="337"/>
      <c r="AO99" s="337"/>
      <c r="AP99" s="15">
        <f t="shared" si="84"/>
        <v>0</v>
      </c>
      <c r="AQ99" s="15">
        <f t="shared" si="84"/>
        <v>-2.2634442503296048E-2</v>
      </c>
      <c r="AR99" s="15">
        <f t="shared" si="84"/>
        <v>-0.1148201155787183</v>
      </c>
      <c r="AS99" s="15">
        <f t="shared" si="84"/>
        <v>-6.4106457905758862E-2</v>
      </c>
      <c r="AT99" s="15">
        <f t="shared" si="84"/>
        <v>-9.9011262335293893E-2</v>
      </c>
      <c r="AU99" s="15">
        <f t="shared" si="84"/>
        <v>-2.3067832329399907E-2</v>
      </c>
      <c r="AV99" s="1746">
        <f t="shared" si="84"/>
        <v>1.7869010284006226E-3</v>
      </c>
      <c r="AW99" s="15">
        <f t="shared" si="84"/>
        <v>-4.9926674777919788E-2</v>
      </c>
      <c r="AX99" s="1746">
        <f t="shared" si="84"/>
        <v>5.9354526809822783E-3</v>
      </c>
      <c r="AY99" s="15">
        <f t="shared" si="85"/>
        <v>-4.8425559693171194E-2</v>
      </c>
      <c r="AZ99" s="15">
        <f t="shared" si="85"/>
        <v>-6.4752536390783488E-2</v>
      </c>
      <c r="BA99" s="15">
        <f t="shared" si="84"/>
        <v>-0.40062977825192825</v>
      </c>
      <c r="BB99" s="15">
        <f t="shared" si="84"/>
        <v>-0.41685405057923863</v>
      </c>
      <c r="BC99" s="15">
        <f t="shared" si="84"/>
        <v>-1</v>
      </c>
      <c r="BD99" s="15">
        <f t="shared" si="84"/>
        <v>-1</v>
      </c>
      <c r="BE99" s="15">
        <f t="shared" si="84"/>
        <v>-1</v>
      </c>
      <c r="BF99" s="25"/>
      <c r="BG99" s="25"/>
      <c r="BH99" s="1612"/>
    </row>
    <row r="100" spans="1:60" s="26" customFormat="1">
      <c r="A100" s="255"/>
      <c r="B100" s="84"/>
      <c r="C100" s="84"/>
      <c r="D100" s="84"/>
      <c r="E100" s="84"/>
      <c r="F100" s="84"/>
      <c r="G100" s="84"/>
      <c r="H100" s="84"/>
      <c r="I100" s="84"/>
      <c r="J100" s="84"/>
      <c r="K100" s="84"/>
      <c r="L100" s="84"/>
      <c r="M100" s="84"/>
      <c r="N100" s="84"/>
      <c r="O100" s="84"/>
      <c r="P100" s="1165"/>
      <c r="Q100" s="84"/>
      <c r="R100" s="1"/>
      <c r="S100" s="1"/>
      <c r="T100" s="714" t="s">
        <v>145</v>
      </c>
      <c r="U100" s="1"/>
      <c r="V100" s="1"/>
      <c r="W100" s="1"/>
      <c r="X100" s="1"/>
      <c r="Y100" s="714" t="s">
        <v>513</v>
      </c>
      <c r="Z100" s="29"/>
      <c r="AA100" s="336"/>
      <c r="AB100" s="337"/>
      <c r="AC100" s="337"/>
      <c r="AD100" s="337"/>
      <c r="AE100" s="337"/>
      <c r="AF100" s="337"/>
      <c r="AG100" s="337"/>
      <c r="AH100" s="337"/>
      <c r="AI100" s="337"/>
      <c r="AJ100" s="337"/>
      <c r="AK100" s="337"/>
      <c r="AL100" s="337"/>
      <c r="AM100" s="337"/>
      <c r="AN100" s="337"/>
      <c r="AO100" s="337"/>
      <c r="AP100" s="15">
        <f t="shared" si="84"/>
        <v>0</v>
      </c>
      <c r="AQ100" s="15">
        <f t="shared" si="84"/>
        <v>-6.0691515686858488E-2</v>
      </c>
      <c r="AR100" s="15">
        <f t="shared" si="84"/>
        <v>-7.0907629669641703E-2</v>
      </c>
      <c r="AS100" s="15">
        <f t="shared" si="84"/>
        <v>-0.12346454938666207</v>
      </c>
      <c r="AT100" s="15">
        <f t="shared" si="84"/>
        <v>-0.12848241869467292</v>
      </c>
      <c r="AU100" s="15">
        <f t="shared" si="84"/>
        <v>-8.7768941486994434E-2</v>
      </c>
      <c r="AV100" s="15">
        <f t="shared" si="84"/>
        <v>-0.11157747831489007</v>
      </c>
      <c r="AW100" s="15">
        <f t="shared" si="84"/>
        <v>-0.11036277460658162</v>
      </c>
      <c r="AX100" s="15">
        <f t="shared" si="84"/>
        <v>-0.14313709575455968</v>
      </c>
      <c r="AY100" s="15">
        <f t="shared" si="85"/>
        <v>-0.17588804763630406</v>
      </c>
      <c r="AZ100" s="15">
        <f t="shared" si="85"/>
        <v>-0.2131128645260193</v>
      </c>
      <c r="BA100" s="15">
        <f t="shared" si="84"/>
        <v>-0.20853839062712898</v>
      </c>
      <c r="BB100" s="15">
        <f t="shared" si="84"/>
        <v>-0.15809085037338166</v>
      </c>
      <c r="BC100" s="15">
        <f t="shared" si="84"/>
        <v>-1</v>
      </c>
      <c r="BD100" s="15">
        <f t="shared" si="84"/>
        <v>-1</v>
      </c>
      <c r="BE100" s="15">
        <f t="shared" si="84"/>
        <v>-1</v>
      </c>
      <c r="BF100" s="25"/>
      <c r="BG100" s="25"/>
      <c r="BH100" s="1612"/>
    </row>
    <row r="101" spans="1:60" s="26" customFormat="1">
      <c r="A101" s="255"/>
      <c r="B101" s="84"/>
      <c r="C101" s="84"/>
      <c r="D101" s="84"/>
      <c r="E101" s="84"/>
      <c r="F101" s="84"/>
      <c r="G101" s="84"/>
      <c r="H101" s="84"/>
      <c r="I101" s="84"/>
      <c r="J101" s="84"/>
      <c r="K101" s="84"/>
      <c r="L101" s="84"/>
      <c r="M101" s="84"/>
      <c r="N101" s="84"/>
      <c r="O101" s="84"/>
      <c r="P101" s="1165"/>
      <c r="Q101" s="84"/>
      <c r="R101" s="1"/>
      <c r="S101" s="1"/>
      <c r="T101" s="1573" t="s">
        <v>1205</v>
      </c>
      <c r="U101" s="1"/>
      <c r="V101" s="1"/>
      <c r="W101" s="1"/>
      <c r="X101" s="1"/>
      <c r="Y101" s="714" t="s">
        <v>1422</v>
      </c>
      <c r="Z101" s="29"/>
      <c r="AA101" s="336"/>
      <c r="AB101" s="337"/>
      <c r="AC101" s="337"/>
      <c r="AD101" s="337"/>
      <c r="AE101" s="337"/>
      <c r="AF101" s="337"/>
      <c r="AG101" s="337"/>
      <c r="AH101" s="337"/>
      <c r="AI101" s="337"/>
      <c r="AJ101" s="337"/>
      <c r="AK101" s="337"/>
      <c r="AL101" s="337"/>
      <c r="AM101" s="337"/>
      <c r="AN101" s="337"/>
      <c r="AO101" s="337"/>
      <c r="AP101" s="15">
        <f t="shared" si="84"/>
        <v>0</v>
      </c>
      <c r="AQ101" s="1746">
        <f t="shared" si="84"/>
        <v>7.0019823980622675E-3</v>
      </c>
      <c r="AR101" s="1746">
        <f t="shared" si="84"/>
        <v>-6.5499431195935598E-3</v>
      </c>
      <c r="AS101" s="15">
        <f t="shared" si="84"/>
        <v>-8.4429970138317323E-2</v>
      </c>
      <c r="AT101" s="15">
        <f t="shared" si="84"/>
        <v>-0.18287282870282107</v>
      </c>
      <c r="AU101" s="15">
        <f t="shared" si="84"/>
        <v>-0.16374756712950389</v>
      </c>
      <c r="AV101" s="15">
        <f t="shared" si="84"/>
        <v>-0.16635596041171263</v>
      </c>
      <c r="AW101" s="15">
        <f t="shared" si="84"/>
        <v>-0.16378435288816573</v>
      </c>
      <c r="AX101" s="15">
        <f t="shared" si="84"/>
        <v>-0.13266403505503654</v>
      </c>
      <c r="AY101" s="15">
        <f t="shared" si="85"/>
        <v>-0.14373212943067859</v>
      </c>
      <c r="AZ101" s="15">
        <f t="shared" si="85"/>
        <v>-0.17020932148070822</v>
      </c>
      <c r="BA101" s="15">
        <f t="shared" si="84"/>
        <v>-0.17765594429313292</v>
      </c>
      <c r="BB101" s="15">
        <f t="shared" si="84"/>
        <v>-0.16750746225614521</v>
      </c>
      <c r="BC101" s="15">
        <f t="shared" si="84"/>
        <v>-1</v>
      </c>
      <c r="BD101" s="15">
        <f t="shared" si="84"/>
        <v>-1</v>
      </c>
      <c r="BE101" s="15">
        <f t="shared" si="84"/>
        <v>-1</v>
      </c>
      <c r="BF101" s="25"/>
      <c r="BG101" s="25"/>
      <c r="BH101" s="1612"/>
    </row>
    <row r="102" spans="1:60" s="26" customFormat="1">
      <c r="A102" s="255"/>
      <c r="B102" s="84"/>
      <c r="C102" s="84"/>
      <c r="D102" s="84"/>
      <c r="E102" s="84"/>
      <c r="F102" s="84"/>
      <c r="G102" s="84"/>
      <c r="H102" s="84"/>
      <c r="I102" s="84"/>
      <c r="J102" s="84"/>
      <c r="K102" s="84"/>
      <c r="L102" s="84"/>
      <c r="M102" s="84"/>
      <c r="N102" s="84"/>
      <c r="O102" s="84"/>
      <c r="P102" s="1165"/>
      <c r="Q102" s="84"/>
      <c r="R102" s="1"/>
      <c r="S102" s="1"/>
      <c r="T102" s="714" t="s">
        <v>146</v>
      </c>
      <c r="U102" s="1"/>
      <c r="V102" s="1"/>
      <c r="W102" s="1"/>
      <c r="X102" s="1"/>
      <c r="Y102" s="714" t="s">
        <v>514</v>
      </c>
      <c r="Z102" s="29"/>
      <c r="AA102" s="336"/>
      <c r="AB102" s="337"/>
      <c r="AC102" s="337"/>
      <c r="AD102" s="337"/>
      <c r="AE102" s="337"/>
      <c r="AF102" s="337"/>
      <c r="AG102" s="337"/>
      <c r="AH102" s="337"/>
      <c r="AI102" s="337"/>
      <c r="AJ102" s="337"/>
      <c r="AK102" s="337"/>
      <c r="AL102" s="337"/>
      <c r="AM102" s="337"/>
      <c r="AN102" s="337"/>
      <c r="AO102" s="337"/>
      <c r="AP102" s="15">
        <f t="shared" si="84"/>
        <v>0</v>
      </c>
      <c r="AQ102" s="15">
        <f t="shared" si="84"/>
        <v>-5.5192743274732115E-2</v>
      </c>
      <c r="AR102" s="15">
        <f t="shared" si="84"/>
        <v>-3.7034218214838877E-2</v>
      </c>
      <c r="AS102" s="1746">
        <f t="shared" si="84"/>
        <v>6.2972128462315258E-3</v>
      </c>
      <c r="AT102" s="15">
        <f t="shared" si="84"/>
        <v>-0.10932146831170175</v>
      </c>
      <c r="AU102" s="15">
        <f t="shared" si="84"/>
        <v>-9.3000948024630659E-2</v>
      </c>
      <c r="AV102" s="15">
        <f t="shared" si="84"/>
        <v>-0.11460453784734681</v>
      </c>
      <c r="AW102" s="15">
        <f t="shared" si="84"/>
        <v>-5.7721853308664306E-2</v>
      </c>
      <c r="AX102" s="15">
        <f t="shared" si="84"/>
        <v>-7.2308573961276323E-2</v>
      </c>
      <c r="AY102" s="15">
        <f t="shared" si="85"/>
        <v>-9.9579496963022263E-2</v>
      </c>
      <c r="AZ102" s="15">
        <f t="shared" si="85"/>
        <v>-8.4622467924638123E-2</v>
      </c>
      <c r="BA102" s="15">
        <f t="shared" si="84"/>
        <v>-7.9778103846626536E-2</v>
      </c>
      <c r="BB102" s="15">
        <f t="shared" si="84"/>
        <v>-8.9232710800224768E-2</v>
      </c>
      <c r="BC102" s="15">
        <f t="shared" si="84"/>
        <v>-1</v>
      </c>
      <c r="BD102" s="15">
        <f t="shared" si="84"/>
        <v>-1</v>
      </c>
      <c r="BE102" s="15">
        <f t="shared" si="84"/>
        <v>-1</v>
      </c>
      <c r="BF102" s="25"/>
      <c r="BG102" s="25"/>
      <c r="BH102" s="1612"/>
    </row>
    <row r="103" spans="1:60" s="26" customFormat="1" ht="19.5" thickBot="1">
      <c r="A103" s="255"/>
      <c r="B103" s="84"/>
      <c r="C103" s="84"/>
      <c r="D103" s="84"/>
      <c r="E103" s="84"/>
      <c r="F103" s="84"/>
      <c r="G103" s="84"/>
      <c r="H103" s="84"/>
      <c r="I103" s="84"/>
      <c r="J103" s="84"/>
      <c r="K103" s="84"/>
      <c r="L103" s="84"/>
      <c r="M103" s="84"/>
      <c r="N103" s="84"/>
      <c r="O103" s="84"/>
      <c r="P103" s="1165"/>
      <c r="Q103" s="84"/>
      <c r="R103" s="1"/>
      <c r="S103" s="1"/>
      <c r="T103" s="715" t="s">
        <v>182</v>
      </c>
      <c r="U103" s="1"/>
      <c r="V103" s="1"/>
      <c r="W103" s="1"/>
      <c r="X103" s="1"/>
      <c r="Y103" s="715" t="s">
        <v>818</v>
      </c>
      <c r="Z103" s="30"/>
      <c r="AA103" s="338"/>
      <c r="AB103" s="339"/>
      <c r="AC103" s="339"/>
      <c r="AD103" s="339"/>
      <c r="AE103" s="339"/>
      <c r="AF103" s="339"/>
      <c r="AG103" s="339"/>
      <c r="AH103" s="339"/>
      <c r="AI103" s="339"/>
      <c r="AJ103" s="339"/>
      <c r="AK103" s="339"/>
      <c r="AL103" s="339"/>
      <c r="AM103" s="339"/>
      <c r="AN103" s="339"/>
      <c r="AO103" s="339"/>
      <c r="AP103" s="16">
        <f t="shared" si="84"/>
        <v>0</v>
      </c>
      <c r="AQ103" s="16">
        <f t="shared" si="84"/>
        <v>-1.4269049273689993E-2</v>
      </c>
      <c r="AR103" s="16">
        <f t="shared" si="84"/>
        <v>-1.1753546754888933E-2</v>
      </c>
      <c r="AS103" s="16">
        <f t="shared" si="84"/>
        <v>-0.10549737478309429</v>
      </c>
      <c r="AT103" s="16">
        <f t="shared" si="84"/>
        <v>-0.1827883358167206</v>
      </c>
      <c r="AU103" s="16">
        <f t="shared" si="84"/>
        <v>-0.20568149545881509</v>
      </c>
      <c r="AV103" s="16">
        <f t="shared" si="84"/>
        <v>-0.23171169199011665</v>
      </c>
      <c r="AW103" s="16">
        <f t="shared" si="84"/>
        <v>-0.2290858489976012</v>
      </c>
      <c r="AX103" s="16">
        <f t="shared" si="84"/>
        <v>-0.22732121065719835</v>
      </c>
      <c r="AY103" s="16">
        <f t="shared" si="85"/>
        <v>-0.2502794688359028</v>
      </c>
      <c r="AZ103" s="16">
        <f t="shared" si="85"/>
        <v>-0.26195253868006441</v>
      </c>
      <c r="BA103" s="16">
        <f t="shared" si="84"/>
        <v>-0.27652345621435082</v>
      </c>
      <c r="BB103" s="16">
        <f t="shared" si="84"/>
        <v>-0.28802795619683497</v>
      </c>
      <c r="BC103" s="16">
        <f t="shared" si="84"/>
        <v>-1</v>
      </c>
      <c r="BD103" s="16">
        <f t="shared" si="84"/>
        <v>-1</v>
      </c>
      <c r="BE103" s="16">
        <f t="shared" si="84"/>
        <v>-1</v>
      </c>
      <c r="BF103" s="27"/>
      <c r="BG103" s="27"/>
      <c r="BH103" s="1612"/>
    </row>
    <row r="104" spans="1:60" s="26" customFormat="1" ht="15" thickTop="1">
      <c r="A104" s="255"/>
      <c r="B104" s="84"/>
      <c r="C104" s="84"/>
      <c r="D104" s="84"/>
      <c r="E104" s="84"/>
      <c r="F104" s="84"/>
      <c r="G104" s="84"/>
      <c r="H104" s="84"/>
      <c r="I104" s="84"/>
      <c r="J104" s="84"/>
      <c r="K104" s="84"/>
      <c r="L104" s="84"/>
      <c r="M104" s="84"/>
      <c r="N104" s="84"/>
      <c r="O104" s="84"/>
      <c r="P104" s="1165"/>
      <c r="Q104" s="84"/>
      <c r="R104" s="1"/>
      <c r="S104" s="1"/>
      <c r="T104" s="716" t="s">
        <v>59</v>
      </c>
      <c r="U104" s="1"/>
      <c r="V104" s="1"/>
      <c r="W104" s="1"/>
      <c r="X104" s="1"/>
      <c r="Y104" s="716" t="s">
        <v>0</v>
      </c>
      <c r="Z104" s="31"/>
      <c r="AA104" s="340"/>
      <c r="AB104" s="341"/>
      <c r="AC104" s="341"/>
      <c r="AD104" s="341"/>
      <c r="AE104" s="341"/>
      <c r="AF104" s="341"/>
      <c r="AG104" s="341"/>
      <c r="AH104" s="341"/>
      <c r="AI104" s="341"/>
      <c r="AJ104" s="341"/>
      <c r="AK104" s="341"/>
      <c r="AL104" s="341"/>
      <c r="AM104" s="341"/>
      <c r="AN104" s="341"/>
      <c r="AO104" s="341"/>
      <c r="AP104" s="17">
        <f t="shared" si="84"/>
        <v>0</v>
      </c>
      <c r="AQ104" s="17">
        <f t="shared" si="84"/>
        <v>-1.7949852058689597E-2</v>
      </c>
      <c r="AR104" s="1753">
        <f t="shared" si="84"/>
        <v>9.5636649775474591E-3</v>
      </c>
      <c r="AS104" s="17">
        <f t="shared" si="84"/>
        <v>-4.5283472283153214E-2</v>
      </c>
      <c r="AT104" s="17">
        <f t="shared" si="84"/>
        <v>-9.9005810603995825E-2</v>
      </c>
      <c r="AU104" s="17">
        <f t="shared" si="84"/>
        <v>-5.9271749054938261E-2</v>
      </c>
      <c r="AV104" s="17">
        <f t="shared" si="84"/>
        <v>-2.0613128871657782E-2</v>
      </c>
      <c r="AW104" s="17">
        <f t="shared" si="84"/>
        <v>1.1307215942717219E-2</v>
      </c>
      <c r="AX104" s="17">
        <f t="shared" si="84"/>
        <v>1.8415552783809686E-2</v>
      </c>
      <c r="AY104" s="17">
        <f t="shared" si="85"/>
        <v>-2.0448939124923737E-2</v>
      </c>
      <c r="AZ104" s="17">
        <f>AZ80/$AP80-1</f>
        <v>-5.1648844129211668E-2</v>
      </c>
      <c r="BA104" s="17">
        <f t="shared" si="84"/>
        <v>-6.5890381594320035E-2</v>
      </c>
      <c r="BB104" s="17">
        <f t="shared" si="84"/>
        <v>-7.9827748283234579E-2</v>
      </c>
      <c r="BC104" s="17">
        <f t="shared" si="84"/>
        <v>-1</v>
      </c>
      <c r="BD104" s="17">
        <f t="shared" si="84"/>
        <v>-1</v>
      </c>
      <c r="BE104" s="17">
        <f t="shared" si="84"/>
        <v>-1</v>
      </c>
      <c r="BF104" s="28"/>
      <c r="BG104" s="28"/>
      <c r="BH104" s="1612"/>
    </row>
    <row r="105" spans="1:60" s="26" customFormat="1">
      <c r="A105" s="255"/>
      <c r="B105" s="84"/>
      <c r="C105" s="84"/>
      <c r="D105" s="84"/>
      <c r="E105" s="84"/>
      <c r="F105" s="84"/>
      <c r="G105" s="84"/>
      <c r="H105" s="84"/>
      <c r="I105" s="84"/>
      <c r="J105" s="84"/>
      <c r="K105" s="84"/>
      <c r="L105" s="84"/>
      <c r="M105" s="84"/>
      <c r="N105" s="84"/>
      <c r="O105" s="84"/>
      <c r="P105" s="1165"/>
      <c r="Q105" s="84"/>
      <c r="R105" s="1"/>
      <c r="S105" s="1"/>
      <c r="T105" s="84"/>
      <c r="U105" s="1"/>
      <c r="V105" s="1"/>
      <c r="W105" s="1"/>
      <c r="X105" s="1"/>
      <c r="Y105" s="1"/>
      <c r="Z105" s="1"/>
      <c r="AA105" s="1165"/>
      <c r="AB105" s="1166"/>
      <c r="AC105" s="1166"/>
      <c r="AD105" s="1166"/>
      <c r="AE105" s="1166"/>
      <c r="AF105" s="1166"/>
      <c r="AG105" s="1166"/>
      <c r="AH105" s="1166"/>
      <c r="AI105" s="1166"/>
      <c r="AJ105" s="1166"/>
      <c r="AK105" s="1166"/>
      <c r="AL105" s="1166"/>
      <c r="AM105" s="1166"/>
      <c r="AN105" s="1166"/>
      <c r="AO105" s="1166"/>
      <c r="AP105" s="92"/>
      <c r="AQ105" s="92"/>
      <c r="AR105" s="92"/>
      <c r="AS105" s="92"/>
      <c r="AT105" s="92"/>
      <c r="AU105" s="92"/>
      <c r="AV105" s="92"/>
      <c r="AW105" s="92"/>
      <c r="AX105" s="92"/>
      <c r="AY105" s="92"/>
      <c r="AZ105" s="92"/>
      <c r="BA105" s="92"/>
      <c r="BB105" s="92"/>
      <c r="BC105" s="92"/>
      <c r="BD105" s="92"/>
      <c r="BE105" s="92"/>
      <c r="BF105" s="87"/>
      <c r="BG105" s="87"/>
      <c r="BH105" s="1612"/>
    </row>
    <row r="106" spans="1:60">
      <c r="A106" s="255"/>
      <c r="B106" s="84"/>
      <c r="C106" s="84"/>
      <c r="D106" s="84"/>
      <c r="E106" s="84"/>
      <c r="F106" s="84"/>
      <c r="G106" s="84"/>
      <c r="H106" s="84"/>
      <c r="I106" s="84"/>
      <c r="J106" s="84"/>
      <c r="K106" s="84"/>
      <c r="L106" s="84"/>
      <c r="M106" s="84"/>
      <c r="N106" s="84"/>
      <c r="O106" s="84"/>
      <c r="P106" s="255"/>
      <c r="Q106" s="84"/>
      <c r="T106" s="875" t="s">
        <v>291</v>
      </c>
      <c r="Y106" s="1" t="s">
        <v>834</v>
      </c>
    </row>
    <row r="107" spans="1:60">
      <c r="A107" s="255"/>
      <c r="B107" s="84"/>
      <c r="C107" s="84"/>
      <c r="D107" s="84"/>
      <c r="E107" s="84"/>
      <c r="F107" s="84"/>
      <c r="G107" s="84"/>
      <c r="H107" s="84"/>
      <c r="I107" s="84"/>
      <c r="J107" s="84"/>
      <c r="K107" s="84"/>
      <c r="L107" s="84"/>
      <c r="M107" s="84"/>
      <c r="N107" s="84"/>
      <c r="O107" s="84"/>
      <c r="P107" s="1446"/>
      <c r="Q107" s="84"/>
      <c r="T107" s="850" t="s">
        <v>100</v>
      </c>
      <c r="Y107" s="850" t="s">
        <v>462</v>
      </c>
      <c r="Z107" s="199"/>
      <c r="AA107" s="10">
        <v>1990</v>
      </c>
      <c r="AB107" s="10">
        <f t="shared" ref="AB107:BE107" si="86">AA107+1</f>
        <v>1991</v>
      </c>
      <c r="AC107" s="10">
        <f t="shared" si="86"/>
        <v>1992</v>
      </c>
      <c r="AD107" s="10">
        <f t="shared" si="86"/>
        <v>1993</v>
      </c>
      <c r="AE107" s="10">
        <f t="shared" si="86"/>
        <v>1994</v>
      </c>
      <c r="AF107" s="10">
        <f t="shared" si="86"/>
        <v>1995</v>
      </c>
      <c r="AG107" s="10">
        <f t="shared" si="86"/>
        <v>1996</v>
      </c>
      <c r="AH107" s="10">
        <f t="shared" si="86"/>
        <v>1997</v>
      </c>
      <c r="AI107" s="10">
        <f t="shared" si="86"/>
        <v>1998</v>
      </c>
      <c r="AJ107" s="10">
        <f t="shared" si="86"/>
        <v>1999</v>
      </c>
      <c r="AK107" s="10">
        <f t="shared" si="86"/>
        <v>2000</v>
      </c>
      <c r="AL107" s="10">
        <f t="shared" si="86"/>
        <v>2001</v>
      </c>
      <c r="AM107" s="10">
        <f t="shared" si="86"/>
        <v>2002</v>
      </c>
      <c r="AN107" s="10">
        <f t="shared" si="86"/>
        <v>2003</v>
      </c>
      <c r="AO107" s="10">
        <f t="shared" si="86"/>
        <v>2004</v>
      </c>
      <c r="AP107" s="10">
        <f t="shared" si="86"/>
        <v>2005</v>
      </c>
      <c r="AQ107" s="10">
        <f t="shared" si="86"/>
        <v>2006</v>
      </c>
      <c r="AR107" s="10">
        <f t="shared" si="86"/>
        <v>2007</v>
      </c>
      <c r="AS107" s="10">
        <f t="shared" si="86"/>
        <v>2008</v>
      </c>
      <c r="AT107" s="10">
        <f t="shared" si="86"/>
        <v>2009</v>
      </c>
      <c r="AU107" s="10">
        <f t="shared" si="86"/>
        <v>2010</v>
      </c>
      <c r="AV107" s="10">
        <f t="shared" si="86"/>
        <v>2011</v>
      </c>
      <c r="AW107" s="10">
        <f t="shared" si="86"/>
        <v>2012</v>
      </c>
      <c r="AX107" s="10">
        <f t="shared" si="86"/>
        <v>2013</v>
      </c>
      <c r="AY107" s="10">
        <f t="shared" si="86"/>
        <v>2014</v>
      </c>
      <c r="AZ107" s="10">
        <f t="shared" si="86"/>
        <v>2015</v>
      </c>
      <c r="BA107" s="10">
        <f t="shared" si="86"/>
        <v>2016</v>
      </c>
      <c r="BB107" s="10">
        <f t="shared" si="86"/>
        <v>2017</v>
      </c>
      <c r="BC107" s="10">
        <f t="shared" si="86"/>
        <v>2018</v>
      </c>
      <c r="BD107" s="10">
        <f t="shared" si="86"/>
        <v>2019</v>
      </c>
      <c r="BE107" s="10">
        <f t="shared" si="86"/>
        <v>2020</v>
      </c>
      <c r="BF107" s="10" t="s">
        <v>23</v>
      </c>
      <c r="BG107" s="10" t="s">
        <v>2</v>
      </c>
      <c r="BH107" s="1592"/>
    </row>
    <row r="108" spans="1:60">
      <c r="A108" s="255"/>
      <c r="B108" s="84"/>
      <c r="C108" s="84"/>
      <c r="D108" s="84"/>
      <c r="E108" s="84"/>
      <c r="F108" s="84"/>
      <c r="G108" s="84"/>
      <c r="H108" s="84"/>
      <c r="I108" s="84"/>
      <c r="J108" s="84"/>
      <c r="K108" s="84"/>
      <c r="L108" s="84"/>
      <c r="M108" s="84"/>
      <c r="N108" s="84"/>
      <c r="O108" s="84"/>
      <c r="P108" s="1165"/>
      <c r="Q108" s="84"/>
      <c r="T108" s="714" t="s">
        <v>141</v>
      </c>
      <c r="Y108" s="714" t="s">
        <v>511</v>
      </c>
      <c r="Z108" s="29"/>
      <c r="AA108" s="336"/>
      <c r="AB108" s="337"/>
      <c r="AC108" s="337"/>
      <c r="AD108" s="337"/>
      <c r="AE108" s="337"/>
      <c r="AF108" s="337"/>
      <c r="AG108" s="337"/>
      <c r="AH108" s="337"/>
      <c r="AI108" s="337"/>
      <c r="AJ108" s="337"/>
      <c r="AK108" s="337"/>
      <c r="AL108" s="337"/>
      <c r="AM108" s="337"/>
      <c r="AN108" s="337"/>
      <c r="AO108" s="337"/>
      <c r="AP108" s="337"/>
      <c r="AQ108" s="337"/>
      <c r="AR108" s="337"/>
      <c r="AS108" s="337"/>
      <c r="AT108" s="337"/>
      <c r="AU108" s="337"/>
      <c r="AV108" s="337"/>
      <c r="AW108" s="337"/>
      <c r="AX108" s="15">
        <f t="shared" ref="AX108:BE108" si="87">AX72/$AX72-1</f>
        <v>0</v>
      </c>
      <c r="AY108" s="15">
        <f t="shared" si="87"/>
        <v>-5.0509877538831072E-2</v>
      </c>
      <c r="AZ108" s="15">
        <f t="shared" si="87"/>
        <v>-9.8513832758406306E-2</v>
      </c>
      <c r="BA108" s="15">
        <f t="shared" si="87"/>
        <v>-3.6726724176107339E-2</v>
      </c>
      <c r="BB108" s="15">
        <f t="shared" si="87"/>
        <v>-6.4620998945740582E-2</v>
      </c>
      <c r="BC108" s="15">
        <f t="shared" si="87"/>
        <v>-1</v>
      </c>
      <c r="BD108" s="15">
        <f t="shared" si="87"/>
        <v>-1</v>
      </c>
      <c r="BE108" s="15">
        <f t="shared" si="87"/>
        <v>-1</v>
      </c>
      <c r="BF108" s="25"/>
      <c r="BG108" s="25"/>
      <c r="BH108" s="1612"/>
    </row>
    <row r="109" spans="1:60" s="26" customFormat="1">
      <c r="A109" s="255"/>
      <c r="B109" s="84"/>
      <c r="C109" s="84"/>
      <c r="D109" s="84"/>
      <c r="E109" s="84"/>
      <c r="F109" s="84"/>
      <c r="G109" s="84"/>
      <c r="H109" s="84"/>
      <c r="I109" s="84"/>
      <c r="J109" s="84"/>
      <c r="K109" s="84"/>
      <c r="L109" s="84"/>
      <c r="M109" s="84"/>
      <c r="N109" s="84"/>
      <c r="O109" s="84"/>
      <c r="P109" s="1165"/>
      <c r="Q109" s="84"/>
      <c r="R109" s="1"/>
      <c r="S109" s="1"/>
      <c r="T109" s="714" t="s">
        <v>142</v>
      </c>
      <c r="U109" s="1"/>
      <c r="V109" s="1"/>
      <c r="W109" s="1"/>
      <c r="X109" s="1"/>
      <c r="Y109" s="714" t="s">
        <v>512</v>
      </c>
      <c r="Z109" s="29"/>
      <c r="AA109" s="336"/>
      <c r="AB109" s="337"/>
      <c r="AC109" s="337"/>
      <c r="AD109" s="337"/>
      <c r="AE109" s="337"/>
      <c r="AF109" s="337"/>
      <c r="AG109" s="337"/>
      <c r="AH109" s="337"/>
      <c r="AI109" s="337"/>
      <c r="AJ109" s="337"/>
      <c r="AK109" s="337"/>
      <c r="AL109" s="337"/>
      <c r="AM109" s="337"/>
      <c r="AN109" s="337"/>
      <c r="AO109" s="337"/>
      <c r="AP109" s="337"/>
      <c r="AQ109" s="337"/>
      <c r="AR109" s="337"/>
      <c r="AS109" s="337"/>
      <c r="AT109" s="337"/>
      <c r="AU109" s="337"/>
      <c r="AV109" s="337"/>
      <c r="AW109" s="337"/>
      <c r="AX109" s="15">
        <f t="shared" ref="AX109:AZ115" si="88">AX73/$AX73-1</f>
        <v>0</v>
      </c>
      <c r="AY109" s="15">
        <f t="shared" si="88"/>
        <v>-2.8064627660757346E-2</v>
      </c>
      <c r="AZ109" s="15">
        <f t="shared" si="88"/>
        <v>-5.3715923908043361E-2</v>
      </c>
      <c r="BA109" s="15">
        <f t="shared" ref="BA109:BE116" si="89">BA73/$AX73-1</f>
        <v>-9.7670178026816212E-2</v>
      </c>
      <c r="BB109" s="15">
        <f t="shared" si="89"/>
        <v>-0.10904120769009085</v>
      </c>
      <c r="BC109" s="15">
        <f t="shared" si="89"/>
        <v>-1</v>
      </c>
      <c r="BD109" s="15">
        <f t="shared" si="89"/>
        <v>-1</v>
      </c>
      <c r="BE109" s="15">
        <f t="shared" si="89"/>
        <v>-1</v>
      </c>
      <c r="BF109" s="25"/>
      <c r="BG109" s="25"/>
      <c r="BH109" s="1612"/>
    </row>
    <row r="110" spans="1:60" s="26" customFormat="1">
      <c r="A110" s="255"/>
      <c r="B110" s="84"/>
      <c r="C110" s="84"/>
      <c r="D110" s="84"/>
      <c r="E110" s="84"/>
      <c r="F110" s="84"/>
      <c r="G110" s="84"/>
      <c r="H110" s="84"/>
      <c r="I110" s="84"/>
      <c r="J110" s="84"/>
      <c r="K110" s="84"/>
      <c r="L110" s="84"/>
      <c r="M110" s="84"/>
      <c r="N110" s="84"/>
      <c r="O110" s="84"/>
      <c r="P110" s="1165"/>
      <c r="Q110" s="84"/>
      <c r="R110" s="1"/>
      <c r="S110" s="1"/>
      <c r="T110" s="714" t="s">
        <v>143</v>
      </c>
      <c r="U110" s="1"/>
      <c r="V110" s="1"/>
      <c r="W110" s="1"/>
      <c r="X110" s="1"/>
      <c r="Y110" s="714" t="s">
        <v>488</v>
      </c>
      <c r="Z110" s="29"/>
      <c r="AA110" s="336"/>
      <c r="AB110" s="337"/>
      <c r="AC110" s="337"/>
      <c r="AD110" s="337"/>
      <c r="AE110" s="337"/>
      <c r="AF110" s="337"/>
      <c r="AG110" s="337"/>
      <c r="AH110" s="337"/>
      <c r="AI110" s="337"/>
      <c r="AJ110" s="337"/>
      <c r="AK110" s="337"/>
      <c r="AL110" s="337"/>
      <c r="AM110" s="337"/>
      <c r="AN110" s="337"/>
      <c r="AO110" s="337"/>
      <c r="AP110" s="337"/>
      <c r="AQ110" s="337"/>
      <c r="AR110" s="337"/>
      <c r="AS110" s="337"/>
      <c r="AT110" s="337"/>
      <c r="AU110" s="337"/>
      <c r="AV110" s="337"/>
      <c r="AW110" s="337"/>
      <c r="AX110" s="15">
        <f t="shared" si="88"/>
        <v>0</v>
      </c>
      <c r="AY110" s="15">
        <f t="shared" si="88"/>
        <v>-2.3132224831053039E-2</v>
      </c>
      <c r="AZ110" s="15">
        <f t="shared" si="88"/>
        <v>-2.9011431896043272E-2</v>
      </c>
      <c r="BA110" s="15">
        <f t="shared" si="89"/>
        <v>-3.7749094646512771E-2</v>
      </c>
      <c r="BB110" s="15">
        <f t="shared" si="89"/>
        <v>-4.5769622936463472E-2</v>
      </c>
      <c r="BC110" s="15">
        <f t="shared" si="89"/>
        <v>-1</v>
      </c>
      <c r="BD110" s="15">
        <f t="shared" si="89"/>
        <v>-1</v>
      </c>
      <c r="BE110" s="15">
        <f t="shared" si="89"/>
        <v>-1</v>
      </c>
      <c r="BF110" s="25"/>
      <c r="BG110" s="25"/>
      <c r="BH110" s="1612"/>
    </row>
    <row r="111" spans="1:60" s="26" customFormat="1">
      <c r="A111" s="255"/>
      <c r="B111" s="84"/>
      <c r="C111" s="84"/>
      <c r="D111" s="84"/>
      <c r="E111" s="84"/>
      <c r="F111" s="84"/>
      <c r="G111" s="84"/>
      <c r="H111" s="84"/>
      <c r="I111" s="84"/>
      <c r="J111" s="84"/>
      <c r="K111" s="84"/>
      <c r="L111" s="84"/>
      <c r="M111" s="84"/>
      <c r="N111" s="84"/>
      <c r="O111" s="84"/>
      <c r="P111" s="1165"/>
      <c r="Q111" s="84"/>
      <c r="R111" s="1"/>
      <c r="S111" s="1"/>
      <c r="T111" s="714" t="s">
        <v>144</v>
      </c>
      <c r="U111" s="1"/>
      <c r="V111" s="1"/>
      <c r="W111" s="1"/>
      <c r="X111" s="1"/>
      <c r="Y111" s="40" t="s">
        <v>516</v>
      </c>
      <c r="Z111" s="29"/>
      <c r="AA111" s="336"/>
      <c r="AB111" s="337"/>
      <c r="AC111" s="337"/>
      <c r="AD111" s="337"/>
      <c r="AE111" s="337"/>
      <c r="AF111" s="337"/>
      <c r="AG111" s="337"/>
      <c r="AH111" s="337"/>
      <c r="AI111" s="337"/>
      <c r="AJ111" s="337"/>
      <c r="AK111" s="337"/>
      <c r="AL111" s="337"/>
      <c r="AM111" s="337"/>
      <c r="AN111" s="337"/>
      <c r="AO111" s="337"/>
      <c r="AP111" s="337"/>
      <c r="AQ111" s="337"/>
      <c r="AR111" s="337"/>
      <c r="AS111" s="337"/>
      <c r="AT111" s="337"/>
      <c r="AU111" s="337"/>
      <c r="AV111" s="337"/>
      <c r="AW111" s="337"/>
      <c r="AX111" s="15">
        <f t="shared" si="88"/>
        <v>0</v>
      </c>
      <c r="AY111" s="15">
        <f t="shared" si="88"/>
        <v>-5.4040258974144439E-2</v>
      </c>
      <c r="AZ111" s="15">
        <f t="shared" si="88"/>
        <v>-7.0270899473093063E-2</v>
      </c>
      <c r="BA111" s="15">
        <f t="shared" si="89"/>
        <v>-0.4041663208601981</v>
      </c>
      <c r="BB111" s="15">
        <f t="shared" si="89"/>
        <v>-0.42029486298889041</v>
      </c>
      <c r="BC111" s="15">
        <f t="shared" si="89"/>
        <v>-1</v>
      </c>
      <c r="BD111" s="15">
        <f t="shared" si="89"/>
        <v>-1</v>
      </c>
      <c r="BE111" s="15">
        <f t="shared" si="89"/>
        <v>-1</v>
      </c>
      <c r="BF111" s="25"/>
      <c r="BG111" s="25"/>
      <c r="BH111" s="1612"/>
    </row>
    <row r="112" spans="1:60" s="26" customFormat="1">
      <c r="A112" s="255"/>
      <c r="B112" s="84"/>
      <c r="C112" s="84"/>
      <c r="D112" s="84"/>
      <c r="E112" s="84"/>
      <c r="F112" s="84"/>
      <c r="G112" s="84"/>
      <c r="H112" s="84"/>
      <c r="I112" s="84"/>
      <c r="J112" s="84"/>
      <c r="K112" s="84"/>
      <c r="L112" s="84"/>
      <c r="M112" s="84"/>
      <c r="N112" s="84"/>
      <c r="O112" s="84"/>
      <c r="P112" s="1165"/>
      <c r="Q112" s="84"/>
      <c r="R112" s="1"/>
      <c r="S112" s="1"/>
      <c r="T112" s="714" t="s">
        <v>145</v>
      </c>
      <c r="U112" s="1"/>
      <c r="V112" s="1"/>
      <c r="W112" s="1"/>
      <c r="X112" s="1"/>
      <c r="Y112" s="714" t="s">
        <v>513</v>
      </c>
      <c r="Z112" s="29"/>
      <c r="AA112" s="336"/>
      <c r="AB112" s="337"/>
      <c r="AC112" s="337"/>
      <c r="AD112" s="337"/>
      <c r="AE112" s="337"/>
      <c r="AF112" s="337"/>
      <c r="AG112" s="337"/>
      <c r="AH112" s="337"/>
      <c r="AI112" s="337"/>
      <c r="AJ112" s="337"/>
      <c r="AK112" s="337"/>
      <c r="AL112" s="337"/>
      <c r="AM112" s="337"/>
      <c r="AN112" s="337"/>
      <c r="AO112" s="337"/>
      <c r="AP112" s="337"/>
      <c r="AQ112" s="337"/>
      <c r="AR112" s="337"/>
      <c r="AS112" s="337"/>
      <c r="AT112" s="337"/>
      <c r="AU112" s="337"/>
      <c r="AV112" s="337"/>
      <c r="AW112" s="337"/>
      <c r="AX112" s="15">
        <f t="shared" si="88"/>
        <v>0</v>
      </c>
      <c r="AY112" s="15">
        <f t="shared" si="88"/>
        <v>-3.8221927591304827E-2</v>
      </c>
      <c r="AZ112" s="15">
        <f t="shared" si="88"/>
        <v>-8.1665069668386159E-2</v>
      </c>
      <c r="BA112" s="15">
        <f t="shared" si="89"/>
        <v>-7.6326439793962253E-2</v>
      </c>
      <c r="BB112" s="15">
        <f t="shared" si="89"/>
        <v>-1.7451747000286288E-2</v>
      </c>
      <c r="BC112" s="15">
        <f t="shared" si="89"/>
        <v>-1</v>
      </c>
      <c r="BD112" s="15">
        <f t="shared" si="89"/>
        <v>-1</v>
      </c>
      <c r="BE112" s="15">
        <f t="shared" si="89"/>
        <v>-1</v>
      </c>
      <c r="BF112" s="25"/>
      <c r="BG112" s="25"/>
      <c r="BH112" s="1612"/>
    </row>
    <row r="113" spans="1:60" s="26" customFormat="1">
      <c r="A113" s="255"/>
      <c r="B113" s="84"/>
      <c r="C113" s="84"/>
      <c r="D113" s="84"/>
      <c r="E113" s="84"/>
      <c r="F113" s="84"/>
      <c r="G113" s="84"/>
      <c r="H113" s="84"/>
      <c r="I113" s="84"/>
      <c r="J113" s="84"/>
      <c r="K113" s="84"/>
      <c r="L113" s="84"/>
      <c r="M113" s="84"/>
      <c r="N113" s="84"/>
      <c r="O113" s="84"/>
      <c r="P113" s="1165"/>
      <c r="Q113" s="84"/>
      <c r="R113" s="1"/>
      <c r="S113" s="1"/>
      <c r="T113" s="1573" t="s">
        <v>1205</v>
      </c>
      <c r="U113" s="1"/>
      <c r="V113" s="1"/>
      <c r="W113" s="1"/>
      <c r="X113" s="1"/>
      <c r="Y113" s="714" t="s">
        <v>1422</v>
      </c>
      <c r="Z113" s="29"/>
      <c r="AA113" s="336"/>
      <c r="AB113" s="337"/>
      <c r="AC113" s="337"/>
      <c r="AD113" s="337"/>
      <c r="AE113" s="337"/>
      <c r="AF113" s="337"/>
      <c r="AG113" s="337"/>
      <c r="AH113" s="337"/>
      <c r="AI113" s="337"/>
      <c r="AJ113" s="337"/>
      <c r="AK113" s="337"/>
      <c r="AL113" s="337"/>
      <c r="AM113" s="337"/>
      <c r="AN113" s="337"/>
      <c r="AO113" s="337"/>
      <c r="AP113" s="337"/>
      <c r="AQ113" s="337"/>
      <c r="AR113" s="337"/>
      <c r="AS113" s="337"/>
      <c r="AT113" s="337"/>
      <c r="AU113" s="337"/>
      <c r="AV113" s="337"/>
      <c r="AW113" s="337"/>
      <c r="AX113" s="15">
        <f t="shared" si="88"/>
        <v>0</v>
      </c>
      <c r="AY113" s="15">
        <f t="shared" si="88"/>
        <v>-1.2761023205516975E-2</v>
      </c>
      <c r="AZ113" s="15">
        <f t="shared" si="88"/>
        <v>-4.3288054390842823E-2</v>
      </c>
      <c r="BA113" s="15">
        <f t="shared" si="89"/>
        <v>-5.1873681083836276E-2</v>
      </c>
      <c r="BB113" s="15">
        <f t="shared" si="89"/>
        <v>-4.017293022470203E-2</v>
      </c>
      <c r="BC113" s="15">
        <f t="shared" si="89"/>
        <v>-1</v>
      </c>
      <c r="BD113" s="15">
        <f t="shared" si="89"/>
        <v>-1</v>
      </c>
      <c r="BE113" s="15">
        <f t="shared" si="89"/>
        <v>-1</v>
      </c>
      <c r="BF113" s="25"/>
      <c r="BG113" s="25"/>
      <c r="BH113" s="1612"/>
    </row>
    <row r="114" spans="1:60" s="26" customFormat="1">
      <c r="A114" s="255"/>
      <c r="B114" s="84"/>
      <c r="C114" s="84"/>
      <c r="D114" s="84"/>
      <c r="E114" s="84"/>
      <c r="F114" s="84"/>
      <c r="G114" s="84"/>
      <c r="H114" s="84"/>
      <c r="I114" s="84"/>
      <c r="J114" s="84"/>
      <c r="K114" s="84"/>
      <c r="L114" s="84"/>
      <c r="M114" s="84"/>
      <c r="N114" s="84"/>
      <c r="O114" s="84"/>
      <c r="P114" s="1165"/>
      <c r="Q114" s="84"/>
      <c r="R114" s="1"/>
      <c r="S114" s="1"/>
      <c r="T114" s="714" t="s">
        <v>146</v>
      </c>
      <c r="U114" s="1"/>
      <c r="V114" s="1"/>
      <c r="W114" s="1"/>
      <c r="X114" s="1"/>
      <c r="Y114" s="714" t="s">
        <v>514</v>
      </c>
      <c r="Z114" s="29"/>
      <c r="AA114" s="336"/>
      <c r="AB114" s="337"/>
      <c r="AC114" s="337"/>
      <c r="AD114" s="337"/>
      <c r="AE114" s="337"/>
      <c r="AF114" s="337"/>
      <c r="AG114" s="337"/>
      <c r="AH114" s="337"/>
      <c r="AI114" s="337"/>
      <c r="AJ114" s="337"/>
      <c r="AK114" s="337"/>
      <c r="AL114" s="337"/>
      <c r="AM114" s="337"/>
      <c r="AN114" s="337"/>
      <c r="AO114" s="337"/>
      <c r="AP114" s="337"/>
      <c r="AQ114" s="337"/>
      <c r="AR114" s="337"/>
      <c r="AS114" s="337"/>
      <c r="AT114" s="337"/>
      <c r="AU114" s="337"/>
      <c r="AV114" s="337"/>
      <c r="AW114" s="337"/>
      <c r="AX114" s="15">
        <f t="shared" si="88"/>
        <v>0</v>
      </c>
      <c r="AY114" s="15">
        <f t="shared" si="88"/>
        <v>-2.9396545269577135E-2</v>
      </c>
      <c r="AZ114" s="15">
        <f t="shared" si="88"/>
        <v>-1.327369599171857E-2</v>
      </c>
      <c r="BA114" s="1746">
        <f t="shared" si="89"/>
        <v>-8.051739701039895E-3</v>
      </c>
      <c r="BB114" s="15">
        <f t="shared" si="89"/>
        <v>-1.8243282587201648E-2</v>
      </c>
      <c r="BC114" s="15">
        <f t="shared" si="89"/>
        <v>-1</v>
      </c>
      <c r="BD114" s="15">
        <f t="shared" si="89"/>
        <v>-1</v>
      </c>
      <c r="BE114" s="15">
        <f t="shared" si="89"/>
        <v>-1</v>
      </c>
      <c r="BF114" s="25"/>
      <c r="BG114" s="25"/>
      <c r="BH114" s="1612"/>
    </row>
    <row r="115" spans="1:60" s="26" customFormat="1" ht="19.5" thickBot="1">
      <c r="A115" s="255"/>
      <c r="B115" s="84"/>
      <c r="C115" s="84"/>
      <c r="D115" s="84"/>
      <c r="E115" s="84"/>
      <c r="F115" s="84"/>
      <c r="G115" s="84"/>
      <c r="H115" s="84"/>
      <c r="I115" s="84"/>
      <c r="J115" s="84"/>
      <c r="K115" s="84"/>
      <c r="L115" s="84"/>
      <c r="M115" s="84"/>
      <c r="N115" s="84"/>
      <c r="O115" s="84"/>
      <c r="P115" s="1165"/>
      <c r="Q115" s="84"/>
      <c r="R115" s="1"/>
      <c r="S115" s="1"/>
      <c r="T115" s="715" t="s">
        <v>182</v>
      </c>
      <c r="U115" s="1"/>
      <c r="V115" s="1"/>
      <c r="W115" s="1"/>
      <c r="X115" s="1"/>
      <c r="Y115" s="715" t="s">
        <v>818</v>
      </c>
      <c r="Z115" s="30"/>
      <c r="AA115" s="338"/>
      <c r="AB115" s="339"/>
      <c r="AC115" s="339"/>
      <c r="AD115" s="339"/>
      <c r="AE115" s="339"/>
      <c r="AF115" s="339"/>
      <c r="AG115" s="339"/>
      <c r="AH115" s="339"/>
      <c r="AI115" s="339"/>
      <c r="AJ115" s="339"/>
      <c r="AK115" s="339"/>
      <c r="AL115" s="339"/>
      <c r="AM115" s="339"/>
      <c r="AN115" s="339"/>
      <c r="AO115" s="339"/>
      <c r="AP115" s="339"/>
      <c r="AQ115" s="339"/>
      <c r="AR115" s="339"/>
      <c r="AS115" s="339"/>
      <c r="AT115" s="339"/>
      <c r="AU115" s="339"/>
      <c r="AV115" s="339"/>
      <c r="AW115" s="339"/>
      <c r="AX115" s="16">
        <f t="shared" si="88"/>
        <v>0</v>
      </c>
      <c r="AY115" s="16">
        <f t="shared" si="88"/>
        <v>-2.9712551315445701E-2</v>
      </c>
      <c r="AZ115" s="16">
        <f t="shared" si="88"/>
        <v>-4.481982487486369E-2</v>
      </c>
      <c r="BA115" s="16">
        <f t="shared" si="89"/>
        <v>-6.3677489580115432E-2</v>
      </c>
      <c r="BB115" s="16">
        <f t="shared" si="89"/>
        <v>-7.8566600218533789E-2</v>
      </c>
      <c r="BC115" s="16">
        <f t="shared" si="89"/>
        <v>-1</v>
      </c>
      <c r="BD115" s="16">
        <f t="shared" si="89"/>
        <v>-1</v>
      </c>
      <c r="BE115" s="16">
        <f t="shared" si="89"/>
        <v>-1</v>
      </c>
      <c r="BF115" s="27"/>
      <c r="BG115" s="27"/>
      <c r="BH115" s="1612"/>
    </row>
    <row r="116" spans="1:60" s="26" customFormat="1" ht="15" thickTop="1">
      <c r="A116" s="255"/>
      <c r="B116" s="84"/>
      <c r="C116" s="84"/>
      <c r="D116" s="84"/>
      <c r="E116" s="84"/>
      <c r="F116" s="84"/>
      <c r="G116" s="84"/>
      <c r="H116" s="84"/>
      <c r="I116" s="84"/>
      <c r="J116" s="84"/>
      <c r="K116" s="84"/>
      <c r="L116" s="84"/>
      <c r="M116" s="84"/>
      <c r="N116" s="84"/>
      <c r="O116" s="84"/>
      <c r="P116" s="1165"/>
      <c r="Q116" s="84"/>
      <c r="R116" s="1"/>
      <c r="S116" s="1"/>
      <c r="T116" s="716" t="s">
        <v>59</v>
      </c>
      <c r="U116" s="1"/>
      <c r="V116" s="1"/>
      <c r="W116" s="1"/>
      <c r="X116" s="1"/>
      <c r="Y116" s="716" t="s">
        <v>0</v>
      </c>
      <c r="Z116" s="31"/>
      <c r="AA116" s="340"/>
      <c r="AB116" s="341"/>
      <c r="AC116" s="341"/>
      <c r="AD116" s="341"/>
      <c r="AE116" s="341"/>
      <c r="AF116" s="341"/>
      <c r="AG116" s="341"/>
      <c r="AH116" s="341"/>
      <c r="AI116" s="341"/>
      <c r="AJ116" s="341"/>
      <c r="AK116" s="341"/>
      <c r="AL116" s="341"/>
      <c r="AM116" s="341"/>
      <c r="AN116" s="341"/>
      <c r="AO116" s="341"/>
      <c r="AP116" s="341"/>
      <c r="AQ116" s="341"/>
      <c r="AR116" s="341"/>
      <c r="AS116" s="341"/>
      <c r="AT116" s="341"/>
      <c r="AU116" s="341"/>
      <c r="AV116" s="341"/>
      <c r="AW116" s="341"/>
      <c r="AX116" s="17">
        <f>AX80/$AX80-1</f>
        <v>0</v>
      </c>
      <c r="AY116" s="17">
        <f>AY80/$AX80-1</f>
        <v>-3.8161722690210786E-2</v>
      </c>
      <c r="AZ116" s="17">
        <f>AZ80/$AX80-1</f>
        <v>-6.8797453771696992E-2</v>
      </c>
      <c r="BA116" s="17">
        <f t="shared" si="89"/>
        <v>-8.2781467886740345E-2</v>
      </c>
      <c r="BB116" s="17">
        <f t="shared" si="89"/>
        <v>-9.6466811409644193E-2</v>
      </c>
      <c r="BC116" s="17">
        <f t="shared" si="89"/>
        <v>-1</v>
      </c>
      <c r="BD116" s="17">
        <f t="shared" si="89"/>
        <v>-1</v>
      </c>
      <c r="BE116" s="17">
        <f t="shared" si="89"/>
        <v>-1</v>
      </c>
      <c r="BF116" s="28"/>
      <c r="BG116" s="28"/>
      <c r="BH116" s="1612"/>
    </row>
    <row r="117" spans="1:60" s="26" customFormat="1">
      <c r="A117" s="255"/>
      <c r="B117" s="84"/>
      <c r="C117" s="84"/>
      <c r="D117" s="84"/>
      <c r="E117" s="84"/>
      <c r="F117" s="84"/>
      <c r="G117" s="84"/>
      <c r="H117" s="84"/>
      <c r="I117" s="84"/>
      <c r="J117" s="84"/>
      <c r="K117" s="84"/>
      <c r="L117" s="84"/>
      <c r="M117" s="84"/>
      <c r="N117" s="84"/>
      <c r="O117" s="84"/>
      <c r="P117" s="255"/>
      <c r="Q117" s="84"/>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203"/>
    </row>
    <row r="118" spans="1:60" s="26" customFormat="1">
      <c r="A118" s="255"/>
      <c r="B118" s="84"/>
      <c r="C118" s="84"/>
      <c r="D118" s="84"/>
      <c r="E118" s="84"/>
      <c r="F118" s="84"/>
      <c r="G118" s="84"/>
      <c r="H118" s="84"/>
      <c r="I118" s="84"/>
      <c r="J118" s="84"/>
      <c r="K118" s="84"/>
      <c r="L118" s="84"/>
      <c r="M118" s="84"/>
      <c r="N118" s="84"/>
      <c r="O118" s="84"/>
      <c r="P118" s="255"/>
      <c r="Q118" s="84"/>
      <c r="R118" s="1"/>
      <c r="S118" s="1"/>
      <c r="T118" s="875" t="s">
        <v>99</v>
      </c>
      <c r="U118" s="1"/>
      <c r="V118" s="1"/>
      <c r="W118" s="1"/>
      <c r="X118" s="1"/>
      <c r="Y118" s="1" t="s">
        <v>784</v>
      </c>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203"/>
    </row>
    <row r="119" spans="1:60">
      <c r="A119" s="255"/>
      <c r="B119" s="84"/>
      <c r="C119" s="84"/>
      <c r="D119" s="84"/>
      <c r="E119" s="84"/>
      <c r="F119" s="84"/>
      <c r="G119" s="84"/>
      <c r="H119" s="84"/>
      <c r="I119" s="84"/>
      <c r="J119" s="84"/>
      <c r="K119" s="84"/>
      <c r="L119" s="84"/>
      <c r="M119" s="84"/>
      <c r="N119" s="84"/>
      <c r="O119" s="84"/>
      <c r="P119" s="1446"/>
      <c r="Q119" s="84"/>
      <c r="T119" s="850" t="s">
        <v>100</v>
      </c>
      <c r="Y119" s="850" t="s">
        <v>462</v>
      </c>
      <c r="Z119" s="199"/>
      <c r="AA119" s="10">
        <v>1990</v>
      </c>
      <c r="AB119" s="10">
        <f t="shared" ref="AB119:BE119" si="90">AA119+1</f>
        <v>1991</v>
      </c>
      <c r="AC119" s="10">
        <f t="shared" si="90"/>
        <v>1992</v>
      </c>
      <c r="AD119" s="10">
        <f t="shared" si="90"/>
        <v>1993</v>
      </c>
      <c r="AE119" s="10">
        <f t="shared" si="90"/>
        <v>1994</v>
      </c>
      <c r="AF119" s="10">
        <f t="shared" si="90"/>
        <v>1995</v>
      </c>
      <c r="AG119" s="10">
        <f t="shared" si="90"/>
        <v>1996</v>
      </c>
      <c r="AH119" s="10">
        <f t="shared" si="90"/>
        <v>1997</v>
      </c>
      <c r="AI119" s="10">
        <f t="shared" si="90"/>
        <v>1998</v>
      </c>
      <c r="AJ119" s="10">
        <f t="shared" si="90"/>
        <v>1999</v>
      </c>
      <c r="AK119" s="10">
        <f t="shared" si="90"/>
        <v>2000</v>
      </c>
      <c r="AL119" s="10">
        <f t="shared" si="90"/>
        <v>2001</v>
      </c>
      <c r="AM119" s="10">
        <f t="shared" si="90"/>
        <v>2002</v>
      </c>
      <c r="AN119" s="10">
        <f t="shared" si="90"/>
        <v>2003</v>
      </c>
      <c r="AO119" s="10">
        <f t="shared" si="90"/>
        <v>2004</v>
      </c>
      <c r="AP119" s="10">
        <f t="shared" si="90"/>
        <v>2005</v>
      </c>
      <c r="AQ119" s="10">
        <f t="shared" si="90"/>
        <v>2006</v>
      </c>
      <c r="AR119" s="10">
        <f t="shared" si="90"/>
        <v>2007</v>
      </c>
      <c r="AS119" s="10">
        <f t="shared" si="90"/>
        <v>2008</v>
      </c>
      <c r="AT119" s="10">
        <f t="shared" si="90"/>
        <v>2009</v>
      </c>
      <c r="AU119" s="10">
        <f t="shared" si="90"/>
        <v>2010</v>
      </c>
      <c r="AV119" s="10">
        <f t="shared" si="90"/>
        <v>2011</v>
      </c>
      <c r="AW119" s="10">
        <f t="shared" si="90"/>
        <v>2012</v>
      </c>
      <c r="AX119" s="10">
        <f t="shared" si="90"/>
        <v>2013</v>
      </c>
      <c r="AY119" s="10">
        <f t="shared" si="90"/>
        <v>2014</v>
      </c>
      <c r="AZ119" s="10">
        <f t="shared" si="90"/>
        <v>2015</v>
      </c>
      <c r="BA119" s="10">
        <f t="shared" si="90"/>
        <v>2016</v>
      </c>
      <c r="BB119" s="10">
        <f t="shared" si="90"/>
        <v>2017</v>
      </c>
      <c r="BC119" s="10">
        <f t="shared" si="90"/>
        <v>2018</v>
      </c>
      <c r="BD119" s="10">
        <f t="shared" si="90"/>
        <v>2019</v>
      </c>
      <c r="BE119" s="10">
        <f t="shared" si="90"/>
        <v>2020</v>
      </c>
      <c r="BF119" s="10" t="s">
        <v>23</v>
      </c>
      <c r="BG119" s="10" t="s">
        <v>2</v>
      </c>
      <c r="BH119" s="1592"/>
    </row>
    <row r="120" spans="1:60">
      <c r="A120" s="255"/>
      <c r="B120" s="84"/>
      <c r="C120" s="84"/>
      <c r="D120" s="84"/>
      <c r="E120" s="84"/>
      <c r="F120" s="84"/>
      <c r="G120" s="84"/>
      <c r="H120" s="84"/>
      <c r="I120" s="84"/>
      <c r="J120" s="84"/>
      <c r="K120" s="84"/>
      <c r="L120" s="84"/>
      <c r="M120" s="84"/>
      <c r="N120" s="84"/>
      <c r="O120" s="84"/>
      <c r="P120" s="1165"/>
      <c r="Q120" s="84"/>
      <c r="T120" s="714" t="s">
        <v>141</v>
      </c>
      <c r="Y120" s="714" t="s">
        <v>511</v>
      </c>
      <c r="Z120" s="29"/>
      <c r="AA120" s="29"/>
      <c r="AB120" s="1746">
        <f>AB72/AA72-1</f>
        <v>3.8195969836001264E-3</v>
      </c>
      <c r="AC120" s="15">
        <f t="shared" ref="AC120:BA120" si="91">AC72/AB72-1</f>
        <v>1.5392906789660099E-2</v>
      </c>
      <c r="AD120" s="15">
        <f t="shared" si="91"/>
        <v>-4.6184210093978662E-2</v>
      </c>
      <c r="AE120" s="15">
        <f t="shared" si="91"/>
        <v>0.10035163213988385</v>
      </c>
      <c r="AF120" s="15">
        <f t="shared" si="91"/>
        <v>-3.2521233019166873E-2</v>
      </c>
      <c r="AG120" s="1746">
        <f t="shared" si="91"/>
        <v>5.1964109753466214E-3</v>
      </c>
      <c r="AH120" s="15">
        <f t="shared" si="91"/>
        <v>-1.3317765430918116E-2</v>
      </c>
      <c r="AI120" s="15">
        <f t="shared" si="91"/>
        <v>-3.6698724076736799E-2</v>
      </c>
      <c r="AJ120" s="15">
        <f t="shared" si="91"/>
        <v>6.3013395269847505E-2</v>
      </c>
      <c r="AK120" s="15">
        <f t="shared" si="91"/>
        <v>2.3740043537262556E-2</v>
      </c>
      <c r="AL120" s="15">
        <f t="shared" si="91"/>
        <v>-2.4214437128361577E-2</v>
      </c>
      <c r="AM120" s="15">
        <f t="shared" si="91"/>
        <v>6.9925113846734499E-2</v>
      </c>
      <c r="AN120" s="15">
        <f t="shared" si="91"/>
        <v>4.1702630035595822E-2</v>
      </c>
      <c r="AO120" s="1746">
        <f t="shared" si="91"/>
        <v>-9.7285465461779408E-3</v>
      </c>
      <c r="AP120" s="15">
        <f t="shared" si="91"/>
        <v>4.9895895486311348E-2</v>
      </c>
      <c r="AQ120" s="15">
        <f t="shared" si="91"/>
        <v>-2.1362690448745614E-2</v>
      </c>
      <c r="AR120" s="15">
        <f t="shared" si="91"/>
        <v>0.12610776655304057</v>
      </c>
      <c r="AS120" s="15">
        <f t="shared" si="91"/>
        <v>-6.5566007254907244E-2</v>
      </c>
      <c r="AT120" s="15">
        <f t="shared" si="91"/>
        <v>-8.9049267267826249E-2</v>
      </c>
      <c r="AU120" s="15">
        <f t="shared" si="91"/>
        <v>6.126748556077799E-2</v>
      </c>
      <c r="AV120" s="15">
        <f t="shared" si="91"/>
        <v>0.13580128461088803</v>
      </c>
      <c r="AW120" s="15">
        <f t="shared" si="91"/>
        <v>9.5012041588889762E-2</v>
      </c>
      <c r="AX120" s="1746">
        <f t="shared" si="91"/>
        <v>1.1059819416736616E-4</v>
      </c>
      <c r="AY120" s="15">
        <f t="shared" si="91"/>
        <v>-5.0509877538831072E-2</v>
      </c>
      <c r="AZ120" s="15">
        <f t="shared" si="91"/>
        <v>-5.0557614117295313E-2</v>
      </c>
      <c r="BA120" s="15">
        <f t="shared" si="91"/>
        <v>6.8539164357183546E-2</v>
      </c>
      <c r="BB120" s="15">
        <f t="shared" ref="BB120:BB128" si="92">BB72/BA72-1</f>
        <v>-2.8957799899281045E-2</v>
      </c>
      <c r="BC120" s="15">
        <f t="shared" ref="BC120:BC128" si="93">BC72/BB72-1</f>
        <v>-1</v>
      </c>
      <c r="BD120" s="15" t="e">
        <f t="shared" ref="BD120:BD128" si="94">BD72/BC72-1</f>
        <v>#DIV/0!</v>
      </c>
      <c r="BE120" s="15" t="e">
        <f t="shared" ref="BE120:BE128" si="95">BE72/BD72-1</f>
        <v>#DIV/0!</v>
      </c>
      <c r="BF120" s="25"/>
      <c r="BG120" s="25"/>
      <c r="BH120" s="1612"/>
    </row>
    <row r="121" spans="1:60" s="26" customFormat="1">
      <c r="A121" s="255"/>
      <c r="B121" s="84"/>
      <c r="C121" s="84"/>
      <c r="D121" s="84"/>
      <c r="E121" s="84"/>
      <c r="F121" s="84"/>
      <c r="G121" s="84"/>
      <c r="H121" s="84"/>
      <c r="I121" s="84"/>
      <c r="J121" s="84"/>
      <c r="K121" s="84"/>
      <c r="L121" s="84"/>
      <c r="M121" s="84"/>
      <c r="N121" s="84"/>
      <c r="O121" s="84"/>
      <c r="P121" s="1165"/>
      <c r="Q121" s="84"/>
      <c r="R121" s="1"/>
      <c r="S121" s="1"/>
      <c r="T121" s="714" t="s">
        <v>142</v>
      </c>
      <c r="U121" s="1"/>
      <c r="V121" s="1"/>
      <c r="W121" s="1"/>
      <c r="X121" s="1"/>
      <c r="Y121" s="714" t="s">
        <v>512</v>
      </c>
      <c r="Z121" s="29"/>
      <c r="AA121" s="29"/>
      <c r="AB121" s="1746">
        <f t="shared" ref="AB121:BA121" si="96">AB73/AA73-1</f>
        <v>-6.5902935730478562E-3</v>
      </c>
      <c r="AC121" s="15">
        <f t="shared" si="96"/>
        <v>-1.483771643632692E-2</v>
      </c>
      <c r="AD121" s="1746">
        <f t="shared" si="96"/>
        <v>4.931773710697307E-3</v>
      </c>
      <c r="AE121" s="15">
        <f t="shared" si="96"/>
        <v>1.7817946785003258E-2</v>
      </c>
      <c r="AF121" s="15">
        <f t="shared" si="96"/>
        <v>1.8485788534146952E-2</v>
      </c>
      <c r="AG121" s="15">
        <f t="shared" si="96"/>
        <v>1.2175096712178313E-2</v>
      </c>
      <c r="AH121" s="15">
        <f t="shared" si="96"/>
        <v>-1.1191573608691274E-2</v>
      </c>
      <c r="AI121" s="15">
        <f t="shared" si="96"/>
        <v>-6.1600024460017666E-2</v>
      </c>
      <c r="AJ121" s="15">
        <f t="shared" si="96"/>
        <v>1.2652004977577791E-2</v>
      </c>
      <c r="AK121" s="15">
        <f t="shared" si="96"/>
        <v>2.6921919125809657E-2</v>
      </c>
      <c r="AL121" s="15">
        <f t="shared" si="96"/>
        <v>-1.6186674072943275E-2</v>
      </c>
      <c r="AM121" s="15">
        <f t="shared" si="96"/>
        <v>1.4191449315824611E-2</v>
      </c>
      <c r="AN121" s="1746">
        <f t="shared" si="96"/>
        <v>-9.6384811274152771E-4</v>
      </c>
      <c r="AO121" s="1746">
        <f t="shared" si="96"/>
        <v>1.988120340598698E-3</v>
      </c>
      <c r="AP121" s="15">
        <f t="shared" si="96"/>
        <v>-2.8651709877095755E-2</v>
      </c>
      <c r="AQ121" s="1746">
        <f t="shared" si="96"/>
        <v>-9.6242302628483101E-3</v>
      </c>
      <c r="AR121" s="15">
        <f t="shared" si="96"/>
        <v>-1.01074138651851E-2</v>
      </c>
      <c r="AS121" s="15">
        <f t="shared" si="96"/>
        <v>-8.5570739752644287E-2</v>
      </c>
      <c r="AT121" s="15">
        <f t="shared" si="96"/>
        <v>-4.2067899534150355E-2</v>
      </c>
      <c r="AU121" s="15">
        <f t="shared" si="96"/>
        <v>4.5719457424287624E-2</v>
      </c>
      <c r="AV121" s="1746">
        <f t="shared" si="96"/>
        <v>-7.4107338116059518E-3</v>
      </c>
      <c r="AW121" s="1746">
        <f t="shared" si="96"/>
        <v>-5.8236176477536317E-3</v>
      </c>
      <c r="AX121" s="15">
        <f t="shared" si="96"/>
        <v>2.248503971547966E-2</v>
      </c>
      <c r="AY121" s="15">
        <f t="shared" si="96"/>
        <v>-2.8064627660757346E-2</v>
      </c>
      <c r="AZ121" s="15">
        <f t="shared" si="96"/>
        <v>-2.6391977262386068E-2</v>
      </c>
      <c r="BA121" s="15">
        <f t="shared" si="96"/>
        <v>-4.6449322385618941E-2</v>
      </c>
      <c r="BB121" s="15">
        <f t="shared" si="92"/>
        <v>-1.2601855093749226E-2</v>
      </c>
      <c r="BC121" s="15">
        <f t="shared" si="93"/>
        <v>-1</v>
      </c>
      <c r="BD121" s="15" t="e">
        <f t="shared" si="94"/>
        <v>#DIV/0!</v>
      </c>
      <c r="BE121" s="15" t="e">
        <f t="shared" si="95"/>
        <v>#DIV/0!</v>
      </c>
      <c r="BF121" s="25"/>
      <c r="BG121" s="25"/>
      <c r="BH121" s="1612"/>
    </row>
    <row r="122" spans="1:60" s="26" customFormat="1">
      <c r="A122" s="255"/>
      <c r="B122" s="84"/>
      <c r="C122" s="84"/>
      <c r="D122" s="84"/>
      <c r="E122" s="84"/>
      <c r="F122" s="84"/>
      <c r="G122" s="84"/>
      <c r="H122" s="84"/>
      <c r="I122" s="84"/>
      <c r="J122" s="84"/>
      <c r="K122" s="84"/>
      <c r="L122" s="84"/>
      <c r="M122" s="84"/>
      <c r="N122" s="84"/>
      <c r="O122" s="84"/>
      <c r="P122" s="1165"/>
      <c r="Q122" s="84"/>
      <c r="R122" s="1"/>
      <c r="S122" s="1"/>
      <c r="T122" s="714" t="s">
        <v>143</v>
      </c>
      <c r="U122" s="1"/>
      <c r="V122" s="1"/>
      <c r="W122" s="1"/>
      <c r="X122" s="1"/>
      <c r="Y122" s="714" t="s">
        <v>488</v>
      </c>
      <c r="Z122" s="29"/>
      <c r="AA122" s="29"/>
      <c r="AB122" s="15">
        <f t="shared" ref="AB122:BA122" si="97">AB74/AA74-1</f>
        <v>5.8354222986186199E-2</v>
      </c>
      <c r="AC122" s="15">
        <f t="shared" si="97"/>
        <v>3.1375454135283309E-2</v>
      </c>
      <c r="AD122" s="15">
        <f t="shared" si="97"/>
        <v>1.7556019387372279E-2</v>
      </c>
      <c r="AE122" s="15">
        <f t="shared" si="97"/>
        <v>4.2064109093917779E-2</v>
      </c>
      <c r="AF122" s="15">
        <f t="shared" si="97"/>
        <v>4.0531001086943741E-2</v>
      </c>
      <c r="AG122" s="15">
        <f t="shared" si="97"/>
        <v>2.7860320694355067E-2</v>
      </c>
      <c r="AH122" s="1746">
        <f t="shared" si="97"/>
        <v>7.2896008530913825E-3</v>
      </c>
      <c r="AI122" s="1746">
        <f t="shared" si="97"/>
        <v>-7.1581804776408298E-3</v>
      </c>
      <c r="AJ122" s="15">
        <f t="shared" si="97"/>
        <v>1.6598094320847689E-2</v>
      </c>
      <c r="AK122" s="1746">
        <f t="shared" si="97"/>
        <v>-1.2831451862507226E-3</v>
      </c>
      <c r="AL122" s="15">
        <f t="shared" si="97"/>
        <v>1.6596717841531605E-2</v>
      </c>
      <c r="AM122" s="15">
        <f t="shared" si="97"/>
        <v>-1.4096272285850864E-2</v>
      </c>
      <c r="AN122" s="15">
        <f t="shared" si="97"/>
        <v>-1.5828311567774089E-2</v>
      </c>
      <c r="AO122" s="15">
        <f t="shared" si="97"/>
        <v>-2.3768537637980924E-2</v>
      </c>
      <c r="AP122" s="15">
        <f t="shared" si="97"/>
        <v>-2.2550779357871087E-2</v>
      </c>
      <c r="AQ122" s="15">
        <f t="shared" si="97"/>
        <v>-1.1086010531507262E-2</v>
      </c>
      <c r="AR122" s="15">
        <f t="shared" si="97"/>
        <v>-1.1614060422728611E-2</v>
      </c>
      <c r="AS122" s="15">
        <f t="shared" si="97"/>
        <v>-3.2657084807758974E-2</v>
      </c>
      <c r="AT122" s="15">
        <f t="shared" si="97"/>
        <v>-1.4554829860172203E-2</v>
      </c>
      <c r="AU122" s="1746">
        <f t="shared" si="97"/>
        <v>2.282367998608148E-3</v>
      </c>
      <c r="AV122" s="15">
        <f t="shared" si="97"/>
        <v>-2.1598568705017751E-2</v>
      </c>
      <c r="AW122" s="1746">
        <f t="shared" si="97"/>
        <v>4.1225119216696804E-3</v>
      </c>
      <c r="AX122" s="15">
        <f t="shared" si="97"/>
        <v>-1.3267563393877135E-2</v>
      </c>
      <c r="AY122" s="15">
        <f t="shared" si="97"/>
        <v>-2.3132224831053039E-2</v>
      </c>
      <c r="AZ122" s="1746">
        <f t="shared" si="97"/>
        <v>-6.0184266637042239E-3</v>
      </c>
      <c r="BA122" s="1746">
        <f t="shared" si="97"/>
        <v>-8.9987287569528451E-3</v>
      </c>
      <c r="BB122" s="1746">
        <f t="shared" si="92"/>
        <v>-8.3351735449957998E-3</v>
      </c>
      <c r="BC122" s="15">
        <f t="shared" si="93"/>
        <v>-1</v>
      </c>
      <c r="BD122" s="15" t="e">
        <f t="shared" si="94"/>
        <v>#DIV/0!</v>
      </c>
      <c r="BE122" s="15" t="e">
        <f t="shared" si="95"/>
        <v>#DIV/0!</v>
      </c>
      <c r="BF122" s="25"/>
      <c r="BG122" s="25"/>
      <c r="BH122" s="1612"/>
    </row>
    <row r="123" spans="1:60" s="26" customFormat="1">
      <c r="A123" s="255"/>
      <c r="B123" s="84"/>
      <c r="C123" s="84"/>
      <c r="D123" s="84"/>
      <c r="E123" s="84"/>
      <c r="F123" s="84"/>
      <c r="G123" s="84"/>
      <c r="H123" s="84"/>
      <c r="I123" s="84"/>
      <c r="J123" s="84"/>
      <c r="K123" s="84"/>
      <c r="L123" s="84"/>
      <c r="M123" s="84"/>
      <c r="N123" s="84"/>
      <c r="O123" s="84"/>
      <c r="P123" s="1165"/>
      <c r="Q123" s="84"/>
      <c r="R123" s="1"/>
      <c r="S123" s="1"/>
      <c r="T123" s="714" t="s">
        <v>144</v>
      </c>
      <c r="U123" s="1"/>
      <c r="V123" s="1"/>
      <c r="W123" s="1"/>
      <c r="X123" s="1"/>
      <c r="Y123" s="40" t="s">
        <v>515</v>
      </c>
      <c r="Z123" s="29"/>
      <c r="AA123" s="29"/>
      <c r="AB123" s="15">
        <f t="shared" ref="AB123:BA123" si="98">AB75/AA75-1</f>
        <v>-1.7361242456451542E-2</v>
      </c>
      <c r="AC123" s="15">
        <f t="shared" si="98"/>
        <v>-1.7377057784280558E-2</v>
      </c>
      <c r="AD123" s="15">
        <f t="shared" si="98"/>
        <v>3.1724131594207172E-2</v>
      </c>
      <c r="AE123" s="15">
        <f t="shared" si="98"/>
        <v>2.0344477429221852E-2</v>
      </c>
      <c r="AF123" s="15">
        <f t="shared" si="98"/>
        <v>3.9395596980607461E-2</v>
      </c>
      <c r="AG123" s="15">
        <f t="shared" si="98"/>
        <v>-5.8043969629881231E-2</v>
      </c>
      <c r="AH123" s="15">
        <f t="shared" si="98"/>
        <v>5.8477745102258227E-2</v>
      </c>
      <c r="AI123" s="15">
        <f t="shared" si="98"/>
        <v>5.759006215235396E-2</v>
      </c>
      <c r="AJ123" s="15">
        <f t="shared" si="98"/>
        <v>4.5330891570459775E-2</v>
      </c>
      <c r="AK123" s="15">
        <f t="shared" si="98"/>
        <v>-1.1573520260255377E-2</v>
      </c>
      <c r="AL123" s="15">
        <f t="shared" si="98"/>
        <v>1.8698252582327157E-2</v>
      </c>
      <c r="AM123" s="15">
        <f t="shared" si="98"/>
        <v>1.6911633829602923E-2</v>
      </c>
      <c r="AN123" s="1746">
        <f t="shared" si="98"/>
        <v>-2.4095319640899948E-3</v>
      </c>
      <c r="AO123" s="15">
        <f t="shared" si="98"/>
        <v>5.3806974674669883E-2</v>
      </c>
      <c r="AP123" s="1746">
        <f t="shared" si="98"/>
        <v>8.1790093014428855E-3</v>
      </c>
      <c r="AQ123" s="15">
        <f t="shared" si="98"/>
        <v>-2.2634442503296048E-2</v>
      </c>
      <c r="AR123" s="15">
        <f t="shared" si="98"/>
        <v>-9.4320566515086246E-2</v>
      </c>
      <c r="AS123" s="15">
        <f t="shared" si="98"/>
        <v>5.7291922879737944E-2</v>
      </c>
      <c r="AT123" s="15">
        <f t="shared" si="98"/>
        <v>-3.729569962778978E-2</v>
      </c>
      <c r="AU123" s="15">
        <f t="shared" si="98"/>
        <v>8.4288989230579592E-2</v>
      </c>
      <c r="AV123" s="15">
        <f t="shared" si="98"/>
        <v>2.5441616296722369E-2</v>
      </c>
      <c r="AW123" s="15">
        <f t="shared" si="98"/>
        <v>-5.1621333592236973E-2</v>
      </c>
      <c r="AX123" s="15">
        <f t="shared" si="98"/>
        <v>5.8797701162533134E-2</v>
      </c>
      <c r="AY123" s="15">
        <f t="shared" si="98"/>
        <v>-5.4040258974144439E-2</v>
      </c>
      <c r="AZ123" s="15">
        <f t="shared" si="98"/>
        <v>-1.7157855450959492E-2</v>
      </c>
      <c r="BA123" s="15">
        <f t="shared" si="98"/>
        <v>-0.35913194628185341</v>
      </c>
      <c r="BB123" s="15">
        <f t="shared" si="92"/>
        <v>-2.7068866184229323E-2</v>
      </c>
      <c r="BC123" s="15">
        <f t="shared" si="93"/>
        <v>-1</v>
      </c>
      <c r="BD123" s="15" t="e">
        <f t="shared" si="94"/>
        <v>#DIV/0!</v>
      </c>
      <c r="BE123" s="15" t="e">
        <f t="shared" si="95"/>
        <v>#DIV/0!</v>
      </c>
      <c r="BF123" s="25"/>
      <c r="BG123" s="25"/>
      <c r="BH123" s="1612"/>
    </row>
    <row r="124" spans="1:60" s="26" customFormat="1">
      <c r="A124" s="255"/>
      <c r="B124" s="84"/>
      <c r="C124" s="84"/>
      <c r="D124" s="84"/>
      <c r="E124" s="84"/>
      <c r="F124" s="84"/>
      <c r="G124" s="84"/>
      <c r="H124" s="84"/>
      <c r="I124" s="84"/>
      <c r="J124" s="84"/>
      <c r="K124" s="84"/>
      <c r="L124" s="84"/>
      <c r="M124" s="84"/>
      <c r="N124" s="84"/>
      <c r="O124" s="84"/>
      <c r="P124" s="1165"/>
      <c r="Q124" s="84"/>
      <c r="R124" s="1"/>
      <c r="S124" s="1"/>
      <c r="T124" s="714" t="s">
        <v>145</v>
      </c>
      <c r="U124" s="1"/>
      <c r="V124" s="1"/>
      <c r="W124" s="1"/>
      <c r="X124" s="1"/>
      <c r="Y124" s="714" t="s">
        <v>513</v>
      </c>
      <c r="Z124" s="29"/>
      <c r="AA124" s="29"/>
      <c r="AB124" s="15">
        <f t="shared" ref="AB124:BA124" si="99">AB76/AA76-1</f>
        <v>1.9498368962505008E-2</v>
      </c>
      <c r="AC124" s="15">
        <f t="shared" si="99"/>
        <v>4.9184744869272379E-2</v>
      </c>
      <c r="AD124" s="15">
        <f t="shared" si="99"/>
        <v>5.5051488213864408E-2</v>
      </c>
      <c r="AE124" s="15">
        <f t="shared" si="99"/>
        <v>-2.7570792426251156E-2</v>
      </c>
      <c r="AF124" s="15">
        <f t="shared" si="99"/>
        <v>5.7083182986495951E-2</v>
      </c>
      <c r="AG124" s="15">
        <f t="shared" si="99"/>
        <v>3.5614077560210289E-2</v>
      </c>
      <c r="AH124" s="15">
        <f t="shared" si="99"/>
        <v>-4.5079354533821947E-2</v>
      </c>
      <c r="AI124" s="1746">
        <f t="shared" si="99"/>
        <v>6.7524356328130253E-4</v>
      </c>
      <c r="AJ124" s="15">
        <f t="shared" si="99"/>
        <v>2.7159315670565842E-2</v>
      </c>
      <c r="AK124" s="15">
        <f t="shared" si="99"/>
        <v>5.3032060925366276E-2</v>
      </c>
      <c r="AL124" s="15">
        <f t="shared" si="99"/>
        <v>-5.0855563925023439E-2</v>
      </c>
      <c r="AM124" s="15">
        <f t="shared" si="99"/>
        <v>4.0578121207853535E-2</v>
      </c>
      <c r="AN124" s="15">
        <f t="shared" si="99"/>
        <v>-4.7943312193902909E-2</v>
      </c>
      <c r="AO124" s="1746">
        <f t="shared" si="99"/>
        <v>1.3479773883193769E-3</v>
      </c>
      <c r="AP124" s="15">
        <f t="shared" si="99"/>
        <v>3.5130052033599313E-2</v>
      </c>
      <c r="AQ124" s="15">
        <f t="shared" si="99"/>
        <v>-6.0691515686858488E-2</v>
      </c>
      <c r="AR124" s="15">
        <f t="shared" si="99"/>
        <v>-1.0876207500939983E-2</v>
      </c>
      <c r="AS124" s="15">
        <f t="shared" si="99"/>
        <v>-5.656802423028473E-2</v>
      </c>
      <c r="AT124" s="1746">
        <f t="shared" si="99"/>
        <v>-5.7246621394488884E-3</v>
      </c>
      <c r="AU124" s="15">
        <f t="shared" si="99"/>
        <v>4.6715612032403708E-2</v>
      </c>
      <c r="AV124" s="15">
        <f t="shared" si="99"/>
        <v>-2.6099239447848976E-2</v>
      </c>
      <c r="AW124" s="1746">
        <f t="shared" si="99"/>
        <v>1.3672590222100212E-3</v>
      </c>
      <c r="AX124" s="15">
        <f t="shared" si="99"/>
        <v>-3.6840096403884859E-2</v>
      </c>
      <c r="AY124" s="15">
        <f t="shared" si="99"/>
        <v>-3.8221927591304827E-2</v>
      </c>
      <c r="AZ124" s="15">
        <f t="shared" si="99"/>
        <v>-4.5169611704997115E-2</v>
      </c>
      <c r="BA124" s="1746">
        <f t="shared" si="99"/>
        <v>5.813379953320652E-3</v>
      </c>
      <c r="BB124" s="15">
        <f t="shared" si="92"/>
        <v>6.3739718586881766E-2</v>
      </c>
      <c r="BC124" s="15">
        <f t="shared" si="93"/>
        <v>-1</v>
      </c>
      <c r="BD124" s="15" t="e">
        <f t="shared" si="94"/>
        <v>#DIV/0!</v>
      </c>
      <c r="BE124" s="15" t="e">
        <f t="shared" si="95"/>
        <v>#DIV/0!</v>
      </c>
      <c r="BF124" s="25"/>
      <c r="BG124" s="25"/>
      <c r="BH124" s="1612"/>
    </row>
    <row r="125" spans="1:60" s="26" customFormat="1">
      <c r="A125" s="255"/>
      <c r="B125" s="84"/>
      <c r="C125" s="84"/>
      <c r="D125" s="84"/>
      <c r="E125" s="84"/>
      <c r="F125" s="84"/>
      <c r="G125" s="84"/>
      <c r="H125" s="84"/>
      <c r="I125" s="84"/>
      <c r="J125" s="84"/>
      <c r="K125" s="84"/>
      <c r="L125" s="84"/>
      <c r="M125" s="84"/>
      <c r="N125" s="84"/>
      <c r="O125" s="84"/>
      <c r="P125" s="1165"/>
      <c r="Q125" s="84"/>
      <c r="R125" s="1"/>
      <c r="S125" s="1"/>
      <c r="T125" s="1573" t="s">
        <v>1205</v>
      </c>
      <c r="U125" s="1"/>
      <c r="V125" s="1"/>
      <c r="W125" s="1"/>
      <c r="X125" s="1"/>
      <c r="Y125" s="714" t="s">
        <v>1422</v>
      </c>
      <c r="Z125" s="29"/>
      <c r="AA125" s="29"/>
      <c r="AB125" s="15">
        <f t="shared" ref="AB125:BA125" si="100">AB77/AA77-1</f>
        <v>1.6585537709348674E-2</v>
      </c>
      <c r="AC125" s="1746">
        <f t="shared" si="100"/>
        <v>-9.3209293608564892E-4</v>
      </c>
      <c r="AD125" s="15">
        <f t="shared" si="100"/>
        <v>-1.8739992710615549E-2</v>
      </c>
      <c r="AE125" s="15">
        <f t="shared" si="100"/>
        <v>2.548977405944175E-2</v>
      </c>
      <c r="AF125" s="1746">
        <f t="shared" si="100"/>
        <v>5.0206904278911058E-3</v>
      </c>
      <c r="AG125" s="15">
        <f t="shared" si="100"/>
        <v>1.0623106460287079E-2</v>
      </c>
      <c r="AH125" s="15">
        <f t="shared" si="100"/>
        <v>-3.7943393269866288E-2</v>
      </c>
      <c r="AI125" s="15">
        <f t="shared" si="100"/>
        <v>-9.3007535865718194E-2</v>
      </c>
      <c r="AJ125" s="1746">
        <f t="shared" si="100"/>
        <v>5.4023553175102101E-3</v>
      </c>
      <c r="AK125" s="1746">
        <f t="shared" si="100"/>
        <v>7.9607446889076172E-3</v>
      </c>
      <c r="AL125" s="15">
        <f t="shared" si="100"/>
        <v>-2.2010325402672448E-2</v>
      </c>
      <c r="AM125" s="15">
        <f t="shared" si="100"/>
        <v>-4.4953961085679173E-2</v>
      </c>
      <c r="AN125" s="15">
        <f t="shared" si="100"/>
        <v>-1.4120676103020369E-2</v>
      </c>
      <c r="AO125" s="1747">
        <f t="shared" si="100"/>
        <v>-4.625895443144401E-6</v>
      </c>
      <c r="AP125" s="15">
        <f t="shared" si="100"/>
        <v>2.1454850962192351E-2</v>
      </c>
      <c r="AQ125" s="1746">
        <f t="shared" si="100"/>
        <v>7.0019823980622675E-3</v>
      </c>
      <c r="AR125" s="15">
        <f t="shared" si="100"/>
        <v>-1.3457694974327028E-2</v>
      </c>
      <c r="AS125" s="15">
        <f t="shared" si="100"/>
        <v>-7.839349998456846E-2</v>
      </c>
      <c r="AT125" s="15">
        <f t="shared" si="100"/>
        <v>-0.10752083986341898</v>
      </c>
      <c r="AU125" s="15">
        <f t="shared" si="100"/>
        <v>2.3405489677887026E-2</v>
      </c>
      <c r="AV125" s="1746">
        <f t="shared" si="100"/>
        <v>-3.1191458220997115E-3</v>
      </c>
      <c r="AW125" s="1746">
        <f t="shared" si="100"/>
        <v>3.0847788761458883E-3</v>
      </c>
      <c r="AX125" s="15">
        <f t="shared" si="100"/>
        <v>3.7215660745663293E-2</v>
      </c>
      <c r="AY125" s="15">
        <f t="shared" si="100"/>
        <v>-1.2761023205516975E-2</v>
      </c>
      <c r="AZ125" s="15">
        <f t="shared" si="100"/>
        <v>-3.0921622730542553E-2</v>
      </c>
      <c r="BA125" s="1746">
        <f t="shared" si="100"/>
        <v>-8.9740979323998937E-3</v>
      </c>
      <c r="BB125" s="15">
        <f t="shared" si="92"/>
        <v>1.2340919796963057E-2</v>
      </c>
      <c r="BC125" s="15">
        <f t="shared" si="93"/>
        <v>-1</v>
      </c>
      <c r="BD125" s="15" t="e">
        <f t="shared" si="94"/>
        <v>#DIV/0!</v>
      </c>
      <c r="BE125" s="15" t="e">
        <f t="shared" si="95"/>
        <v>#DIV/0!</v>
      </c>
      <c r="BF125" s="25"/>
      <c r="BG125" s="25"/>
      <c r="BH125" s="1612"/>
    </row>
    <row r="126" spans="1:60" s="26" customFormat="1">
      <c r="A126" s="255"/>
      <c r="B126" s="84"/>
      <c r="C126" s="84"/>
      <c r="D126" s="84"/>
      <c r="E126" s="84"/>
      <c r="F126" s="84"/>
      <c r="G126" s="84"/>
      <c r="H126" s="84"/>
      <c r="I126" s="84"/>
      <c r="J126" s="84"/>
      <c r="K126" s="84"/>
      <c r="L126" s="84"/>
      <c r="M126" s="84"/>
      <c r="N126" s="84"/>
      <c r="O126" s="84"/>
      <c r="P126" s="1165"/>
      <c r="Q126" s="84"/>
      <c r="R126" s="1"/>
      <c r="S126" s="1"/>
      <c r="T126" s="714" t="s">
        <v>146</v>
      </c>
      <c r="U126" s="1"/>
      <c r="V126" s="1"/>
      <c r="W126" s="1"/>
      <c r="X126" s="1"/>
      <c r="Y126" s="714" t="s">
        <v>514</v>
      </c>
      <c r="Z126" s="29"/>
      <c r="AA126" s="29"/>
      <c r="AB126" s="1746">
        <f>AB78/AA78-1</f>
        <v>7.8514875941506634E-3</v>
      </c>
      <c r="AC126" s="15">
        <f t="shared" ref="AC126:BA126" si="101">AC78/AB78-1</f>
        <v>7.4570192273330393E-2</v>
      </c>
      <c r="AD126" s="15">
        <f t="shared" si="101"/>
        <v>-3.7609952107546585E-2</v>
      </c>
      <c r="AE126" s="15">
        <f t="shared" si="101"/>
        <v>0.14300212375007781</v>
      </c>
      <c r="AF126" s="15">
        <f t="shared" si="101"/>
        <v>1.8921743821261883E-2</v>
      </c>
      <c r="AG126" s="15">
        <f t="shared" si="101"/>
        <v>1.7506320986387935E-2</v>
      </c>
      <c r="AH126" s="15">
        <f t="shared" si="101"/>
        <v>5.2398397744490177E-2</v>
      </c>
      <c r="AI126" s="1746">
        <f t="shared" si="101"/>
        <v>7.7808771701322055E-3</v>
      </c>
      <c r="AJ126" s="1746">
        <f t="shared" si="101"/>
        <v>-2.6625972168560219E-3</v>
      </c>
      <c r="AK126" s="15">
        <f t="shared" si="101"/>
        <v>4.7498354058924885E-2</v>
      </c>
      <c r="AL126" s="15">
        <f t="shared" si="101"/>
        <v>-1.0187627642612718E-2</v>
      </c>
      <c r="AM126" s="1746">
        <f t="shared" si="101"/>
        <v>7.5323325165186361E-3</v>
      </c>
      <c r="AN126" s="15">
        <f t="shared" si="101"/>
        <v>2.2835825356271267E-2</v>
      </c>
      <c r="AO126" s="15">
        <f t="shared" si="101"/>
        <v>-2.4238364447616845E-2</v>
      </c>
      <c r="AP126" s="15">
        <f t="shared" si="101"/>
        <v>-3.210561933953171E-2</v>
      </c>
      <c r="AQ126" s="15">
        <f t="shared" si="101"/>
        <v>-5.5192743274732115E-2</v>
      </c>
      <c r="AR126" s="15">
        <f t="shared" si="101"/>
        <v>1.9219290422081814E-2</v>
      </c>
      <c r="AS126" s="15">
        <f t="shared" si="101"/>
        <v>4.499789284385769E-2</v>
      </c>
      <c r="AT126" s="15">
        <f t="shared" si="101"/>
        <v>-0.11489516186864412</v>
      </c>
      <c r="AU126" s="15">
        <f t="shared" si="101"/>
        <v>1.8323693348861969E-2</v>
      </c>
      <c r="AV126" s="15">
        <f t="shared" si="101"/>
        <v>-2.3818756784437012E-2</v>
      </c>
      <c r="AW126" s="15">
        <f t="shared" si="101"/>
        <v>6.4245511717875958E-2</v>
      </c>
      <c r="AX126" s="15">
        <f t="shared" si="101"/>
        <v>-1.5480270558996811E-2</v>
      </c>
      <c r="AY126" s="15">
        <f t="shared" si="101"/>
        <v>-2.9396545269577135E-2</v>
      </c>
      <c r="AZ126" s="15">
        <f t="shared" si="101"/>
        <v>1.6611159994620817E-2</v>
      </c>
      <c r="BA126" s="1746">
        <f t="shared" si="101"/>
        <v>5.292203389598571E-3</v>
      </c>
      <c r="BB126" s="15">
        <f t="shared" si="92"/>
        <v>-1.0274268622730509E-2</v>
      </c>
      <c r="BC126" s="15">
        <f t="shared" si="93"/>
        <v>-1</v>
      </c>
      <c r="BD126" s="15" t="e">
        <f t="shared" si="94"/>
        <v>#DIV/0!</v>
      </c>
      <c r="BE126" s="15" t="e">
        <f t="shared" si="95"/>
        <v>#DIV/0!</v>
      </c>
      <c r="BF126" s="25"/>
      <c r="BG126" s="25"/>
      <c r="BH126" s="1612"/>
    </row>
    <row r="127" spans="1:60" s="26" customFormat="1" ht="19.5" thickBot="1">
      <c r="A127" s="255"/>
      <c r="B127" s="84"/>
      <c r="C127" s="84"/>
      <c r="D127" s="84"/>
      <c r="E127" s="84"/>
      <c r="F127" s="84"/>
      <c r="G127" s="84"/>
      <c r="H127" s="84"/>
      <c r="I127" s="84"/>
      <c r="J127" s="84"/>
      <c r="K127" s="84"/>
      <c r="L127" s="84"/>
      <c r="M127" s="84"/>
      <c r="N127" s="84"/>
      <c r="O127" s="84"/>
      <c r="P127" s="1165"/>
      <c r="Q127" s="84"/>
      <c r="R127" s="1"/>
      <c r="S127" s="1"/>
      <c r="T127" s="715" t="s">
        <v>182</v>
      </c>
      <c r="U127" s="1"/>
      <c r="V127" s="1"/>
      <c r="W127" s="1"/>
      <c r="X127" s="1"/>
      <c r="Y127" s="715" t="s">
        <v>817</v>
      </c>
      <c r="Z127" s="30"/>
      <c r="AA127" s="30"/>
      <c r="AB127" s="16">
        <f>AB79/AA79-1</f>
        <v>-3.0865957062234828E-2</v>
      </c>
      <c r="AC127" s="16">
        <f t="shared" ref="AC127:BA127" si="102">AC79/AB79-1</f>
        <v>-4.0262136142231952E-2</v>
      </c>
      <c r="AD127" s="16">
        <f t="shared" si="102"/>
        <v>-3.4307175192819672E-2</v>
      </c>
      <c r="AE127" s="16">
        <f t="shared" si="102"/>
        <v>-3.5272350388566687E-2</v>
      </c>
      <c r="AF127" s="16">
        <f t="shared" si="102"/>
        <v>3.323223957351451E-2</v>
      </c>
      <c r="AG127" s="16">
        <f t="shared" si="102"/>
        <v>1.8945006657685504E-2</v>
      </c>
      <c r="AH127" s="1754">
        <f t="shared" si="102"/>
        <v>-6.6579681809791902E-3</v>
      </c>
      <c r="AI127" s="16">
        <f t="shared" si="102"/>
        <v>-7.3192682078834337E-2</v>
      </c>
      <c r="AJ127" s="1754">
        <f t="shared" si="102"/>
        <v>4.1611525216296297E-3</v>
      </c>
      <c r="AK127" s="16">
        <f t="shared" si="102"/>
        <v>1.2957139763364767E-2</v>
      </c>
      <c r="AL127" s="16">
        <f t="shared" si="102"/>
        <v>-8.3394015341561323E-2</v>
      </c>
      <c r="AM127" s="16">
        <f t="shared" si="102"/>
        <v>-5.0432055389448505E-2</v>
      </c>
      <c r="AN127" s="16">
        <f t="shared" si="102"/>
        <v>-3.6316063468271986E-2</v>
      </c>
      <c r="AO127" s="16">
        <f t="shared" si="102"/>
        <v>-3.2955450687858434E-2</v>
      </c>
      <c r="AP127" s="16">
        <f t="shared" si="102"/>
        <v>-1.2445430961546378E-2</v>
      </c>
      <c r="AQ127" s="16">
        <f t="shared" si="102"/>
        <v>-1.4269049273689993E-2</v>
      </c>
      <c r="AR127" s="1754">
        <f t="shared" si="102"/>
        <v>2.5519159329912E-3</v>
      </c>
      <c r="AS127" s="16">
        <f t="shared" si="102"/>
        <v>-9.4858754838307968E-2</v>
      </c>
      <c r="AT127" s="16">
        <f t="shared" si="102"/>
        <v>-8.6406634094432277E-2</v>
      </c>
      <c r="AU127" s="16">
        <f t="shared" si="102"/>
        <v>-2.8013745575907745E-2</v>
      </c>
      <c r="AV127" s="16">
        <f t="shared" si="102"/>
        <v>-3.2770477311663604E-2</v>
      </c>
      <c r="AW127" s="1754">
        <f t="shared" si="102"/>
        <v>3.4177833570281368E-3</v>
      </c>
      <c r="AX127" s="1754">
        <f t="shared" si="102"/>
        <v>2.2890205583960821E-3</v>
      </c>
      <c r="AY127" s="16">
        <f t="shared" si="102"/>
        <v>-2.9712551315445701E-2</v>
      </c>
      <c r="AZ127" s="16">
        <f t="shared" si="102"/>
        <v>-1.5569894859404187E-2</v>
      </c>
      <c r="BA127" s="16">
        <f t="shared" si="102"/>
        <v>-1.9742521040892802E-2</v>
      </c>
      <c r="BB127" s="16">
        <f t="shared" si="92"/>
        <v>-1.590169036066591E-2</v>
      </c>
      <c r="BC127" s="16">
        <f t="shared" si="93"/>
        <v>-1</v>
      </c>
      <c r="BD127" s="16" t="e">
        <f t="shared" si="94"/>
        <v>#DIV/0!</v>
      </c>
      <c r="BE127" s="16" t="e">
        <f t="shared" si="95"/>
        <v>#DIV/0!</v>
      </c>
      <c r="BF127" s="27"/>
      <c r="BG127" s="27"/>
      <c r="BH127" s="1612"/>
    </row>
    <row r="128" spans="1:60" s="26" customFormat="1" ht="15" thickTop="1">
      <c r="A128" s="255"/>
      <c r="B128" s="84"/>
      <c r="C128" s="84"/>
      <c r="D128" s="84"/>
      <c r="E128" s="84"/>
      <c r="F128" s="84"/>
      <c r="G128" s="84"/>
      <c r="H128" s="84"/>
      <c r="I128" s="84"/>
      <c r="J128" s="84"/>
      <c r="K128" s="84"/>
      <c r="L128" s="84"/>
      <c r="M128" s="84"/>
      <c r="N128" s="84"/>
      <c r="O128" s="84"/>
      <c r="P128" s="1165"/>
      <c r="Q128" s="84"/>
      <c r="R128" s="1"/>
      <c r="S128" s="1"/>
      <c r="T128" s="716" t="s">
        <v>59</v>
      </c>
      <c r="U128" s="1"/>
      <c r="V128" s="1"/>
      <c r="W128" s="1"/>
      <c r="X128" s="1"/>
      <c r="Y128" s="716" t="s">
        <v>0</v>
      </c>
      <c r="Z128" s="31"/>
      <c r="AA128" s="31"/>
      <c r="AB128" s="1753">
        <f>AB80/AA80-1</f>
        <v>9.7403205213337785E-3</v>
      </c>
      <c r="AC128" s="1753">
        <f t="shared" ref="AC128:BA128" si="103">AC80/AB80-1</f>
        <v>8.055827213204525E-3</v>
      </c>
      <c r="AD128" s="1753">
        <f t="shared" si="103"/>
        <v>-6.1296664215884089E-3</v>
      </c>
      <c r="AE128" s="17">
        <f t="shared" si="103"/>
        <v>4.6607290708873483E-2</v>
      </c>
      <c r="AF128" s="17">
        <f t="shared" si="103"/>
        <v>9.9535713100393775E-3</v>
      </c>
      <c r="AG128" s="1753">
        <f t="shared" si="103"/>
        <v>9.7158620915962501E-3</v>
      </c>
      <c r="AH128" s="1753">
        <f t="shared" si="103"/>
        <v>-5.5011099312239908E-3</v>
      </c>
      <c r="AI128" s="17">
        <f t="shared" si="103"/>
        <v>-3.2094854869163414E-2</v>
      </c>
      <c r="AJ128" s="17">
        <f t="shared" si="103"/>
        <v>3.0247169021497156E-2</v>
      </c>
      <c r="AK128" s="17">
        <f t="shared" si="103"/>
        <v>1.8342415926021927E-2</v>
      </c>
      <c r="AL128" s="17">
        <f t="shared" si="103"/>
        <v>-1.1879758428808174E-2</v>
      </c>
      <c r="AM128" s="17">
        <f t="shared" si="103"/>
        <v>2.3091354178708112E-2</v>
      </c>
      <c r="AN128" s="1753">
        <f t="shared" si="103"/>
        <v>6.2972150109747993E-3</v>
      </c>
      <c r="AO128" s="1753">
        <f t="shared" si="103"/>
        <v>-3.7375708011605502E-3</v>
      </c>
      <c r="AP128" s="1753">
        <f t="shared" si="103"/>
        <v>5.5688922433674293E-3</v>
      </c>
      <c r="AQ128" s="17">
        <f t="shared" si="103"/>
        <v>-1.7949852058689597E-2</v>
      </c>
      <c r="AR128" s="17">
        <f t="shared" si="103"/>
        <v>2.8016407404361399E-2</v>
      </c>
      <c r="AS128" s="17">
        <f t="shared" si="103"/>
        <v>-5.4327566614553624E-2</v>
      </c>
      <c r="AT128" s="17">
        <f t="shared" si="103"/>
        <v>-5.6270460143092671E-2</v>
      </c>
      <c r="AU128" s="17">
        <f t="shared" si="103"/>
        <v>4.410024172929905E-2</v>
      </c>
      <c r="AV128" s="17">
        <f t="shared" si="103"/>
        <v>4.1094354447677839E-2</v>
      </c>
      <c r="AW128" s="17">
        <f t="shared" si="103"/>
        <v>3.2592171444569162E-2</v>
      </c>
      <c r="AX128" s="1753">
        <f t="shared" si="103"/>
        <v>7.0288600032051285E-3</v>
      </c>
      <c r="AY128" s="17">
        <f t="shared" si="103"/>
        <v>-3.8161722690210786E-2</v>
      </c>
      <c r="AZ128" s="17">
        <f t="shared" si="103"/>
        <v>-3.185122884397229E-2</v>
      </c>
      <c r="BA128" s="17">
        <f t="shared" si="103"/>
        <v>-1.501715622630484E-2</v>
      </c>
      <c r="BB128" s="17">
        <f t="shared" si="92"/>
        <v>-1.4920483007874963E-2</v>
      </c>
      <c r="BC128" s="17">
        <f t="shared" si="93"/>
        <v>-1</v>
      </c>
      <c r="BD128" s="17" t="e">
        <f t="shared" si="94"/>
        <v>#DIV/0!</v>
      </c>
      <c r="BE128" s="17" t="e">
        <f t="shared" si="95"/>
        <v>#DIV/0!</v>
      </c>
      <c r="BF128" s="28"/>
      <c r="BG128" s="28"/>
      <c r="BH128" s="1612"/>
    </row>
    <row r="129" spans="1:60" s="26" customFormat="1">
      <c r="A129" s="255"/>
      <c r="B129" s="84"/>
      <c r="C129" s="84"/>
      <c r="D129" s="84"/>
      <c r="E129" s="84"/>
      <c r="F129" s="84"/>
      <c r="G129" s="84"/>
      <c r="H129" s="84"/>
      <c r="I129" s="84"/>
      <c r="J129" s="84"/>
      <c r="K129" s="84"/>
      <c r="L129" s="84"/>
      <c r="M129" s="84"/>
      <c r="N129" s="84"/>
      <c r="O129" s="84"/>
      <c r="P129" s="255"/>
      <c r="Q129" s="84"/>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203"/>
    </row>
    <row r="130" spans="1:60">
      <c r="P130" s="255"/>
    </row>
    <row r="133" spans="1:60" s="26" customFormat="1">
      <c r="A133" s="203"/>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203"/>
    </row>
    <row r="134" spans="1:60" s="26" customFormat="1">
      <c r="A134" s="203"/>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203"/>
    </row>
    <row r="135" spans="1:60" s="26" customFormat="1">
      <c r="A135" s="203"/>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203"/>
    </row>
    <row r="136" spans="1:60" s="26" customFormat="1">
      <c r="A136" s="203"/>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203"/>
    </row>
    <row r="137" spans="1:60" s="26" customFormat="1">
      <c r="A137" s="203"/>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203"/>
    </row>
    <row r="138" spans="1:60" s="26" customFormat="1">
      <c r="A138" s="203"/>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203"/>
    </row>
    <row r="139" spans="1:60" s="26" customFormat="1">
      <c r="A139" s="203"/>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203"/>
    </row>
    <row r="140" spans="1:60" s="26" customFormat="1">
      <c r="A140" s="203"/>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203"/>
    </row>
    <row r="141" spans="1:60" s="26" customFormat="1">
      <c r="A141" s="203"/>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203"/>
    </row>
  </sheetData>
  <mergeCells count="22">
    <mergeCell ref="X54:Y54"/>
    <mergeCell ref="X57:Y57"/>
    <mergeCell ref="X58:Y58"/>
    <mergeCell ref="S30:T30"/>
    <mergeCell ref="S34:T34"/>
    <mergeCell ref="S33:T33"/>
    <mergeCell ref="S32:T32"/>
    <mergeCell ref="S31:T31"/>
    <mergeCell ref="X30:Y30"/>
    <mergeCell ref="X31:Y31"/>
    <mergeCell ref="X32:Y32"/>
    <mergeCell ref="X33:Y33"/>
    <mergeCell ref="X34:Y34"/>
    <mergeCell ref="S54:T54"/>
    <mergeCell ref="S57:T57"/>
    <mergeCell ref="Q1:T1"/>
    <mergeCell ref="V1:Y1"/>
    <mergeCell ref="X15:Y15"/>
    <mergeCell ref="X13:Y13"/>
    <mergeCell ref="S19:T19"/>
    <mergeCell ref="S13:T13"/>
    <mergeCell ref="S15:T15"/>
  </mergeCells>
  <phoneticPr fontId="9"/>
  <pageMargins left="2.0866141732283467" right="0.70866141732283472" top="1.1417322834645669" bottom="0.35433070866141736" header="0.31496062992125984" footer="0.31496062992125984"/>
  <pageSetup paperSize="9" scale="39" fitToWidth="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BR145"/>
  <sheetViews>
    <sheetView topLeftCell="P1" zoomScale="75" zoomScaleNormal="75" workbookViewId="0">
      <pane xSplit="5" ySplit="4" topLeftCell="AS5" activePane="bottomRight" state="frozen"/>
      <selection activeCell="P1" sqref="P1"/>
      <selection pane="topRight" activeCell="U1" sqref="U1"/>
      <selection pane="bottomLeft" activeCell="P5" sqref="P5"/>
      <selection pane="bottomRight" activeCell="BL1" sqref="BL1"/>
    </sheetView>
  </sheetViews>
  <sheetFormatPr defaultRowHeight="14.25"/>
  <cols>
    <col min="1" max="1" width="1.625" style="203" customWidth="1"/>
    <col min="2" max="15" width="1.625" style="1" hidden="1" customWidth="1"/>
    <col min="16" max="19" width="1.625" style="1" customWidth="1"/>
    <col min="20" max="20" width="40.125" style="1" customWidth="1"/>
    <col min="21" max="24" width="1.625" style="1" customWidth="1"/>
    <col min="25" max="25" width="43.125" style="1" customWidth="1"/>
    <col min="26" max="26" width="10.625" style="1" hidden="1" customWidth="1"/>
    <col min="27" max="54" width="10.5" style="1" customWidth="1"/>
    <col min="55" max="59" width="10.625" style="1" hidden="1" customWidth="1"/>
    <col min="60" max="60" width="10.625" style="203" customWidth="1"/>
    <col min="61" max="61" width="7.875" style="1" customWidth="1"/>
    <col min="62" max="16384" width="9" style="1"/>
  </cols>
  <sheetData>
    <row r="1" spans="17:64" ht="50.25" customHeight="1">
      <c r="Q1" s="1923" t="s">
        <v>1172</v>
      </c>
      <c r="R1" s="1882"/>
      <c r="S1" s="1882"/>
      <c r="T1" s="1882"/>
      <c r="V1" s="1882" t="s">
        <v>1285</v>
      </c>
      <c r="W1" s="1882"/>
      <c r="X1" s="1882"/>
      <c r="Y1" s="1882"/>
      <c r="Z1" s="739"/>
      <c r="AE1" s="84"/>
    </row>
    <row r="2" spans="17:64" ht="13.5" customHeight="1">
      <c r="Q2" s="1557" t="str">
        <f>'0.Contents'!C2</f>
        <v>＜確報値＞</v>
      </c>
    </row>
    <row r="3" spans="17:64" ht="18.75" customHeight="1" thickBot="1">
      <c r="Q3" s="1" t="s">
        <v>148</v>
      </c>
      <c r="V3" s="1" t="s">
        <v>793</v>
      </c>
    </row>
    <row r="4" spans="17:64" ht="15" thickBot="1">
      <c r="Q4" s="741" t="s">
        <v>100</v>
      </c>
      <c r="R4" s="742"/>
      <c r="S4" s="742"/>
      <c r="T4" s="21"/>
      <c r="V4" s="741" t="s">
        <v>606</v>
      </c>
      <c r="W4" s="742"/>
      <c r="X4" s="742"/>
      <c r="Y4" s="21"/>
      <c r="Z4" s="209"/>
      <c r="AA4" s="22">
        <v>1990</v>
      </c>
      <c r="AB4" s="22">
        <f t="shared" ref="AB4:BA4" si="0">AA4+1</f>
        <v>1991</v>
      </c>
      <c r="AC4" s="22">
        <f t="shared" si="0"/>
        <v>1992</v>
      </c>
      <c r="AD4" s="22">
        <f t="shared" si="0"/>
        <v>1993</v>
      </c>
      <c r="AE4" s="22">
        <f t="shared" si="0"/>
        <v>1994</v>
      </c>
      <c r="AF4" s="22">
        <f t="shared" si="0"/>
        <v>1995</v>
      </c>
      <c r="AG4" s="22">
        <f t="shared" si="0"/>
        <v>1996</v>
      </c>
      <c r="AH4" s="22">
        <f t="shared" si="0"/>
        <v>1997</v>
      </c>
      <c r="AI4" s="22">
        <f t="shared" si="0"/>
        <v>1998</v>
      </c>
      <c r="AJ4" s="22">
        <f t="shared" si="0"/>
        <v>1999</v>
      </c>
      <c r="AK4" s="22">
        <f t="shared" si="0"/>
        <v>2000</v>
      </c>
      <c r="AL4" s="22">
        <f t="shared" si="0"/>
        <v>2001</v>
      </c>
      <c r="AM4" s="22">
        <f t="shared" si="0"/>
        <v>2002</v>
      </c>
      <c r="AN4" s="22">
        <f t="shared" si="0"/>
        <v>2003</v>
      </c>
      <c r="AO4" s="22">
        <f t="shared" si="0"/>
        <v>2004</v>
      </c>
      <c r="AP4" s="22">
        <f>AO4+1</f>
        <v>2005</v>
      </c>
      <c r="AQ4" s="22">
        <f t="shared" si="0"/>
        <v>2006</v>
      </c>
      <c r="AR4" s="22">
        <f t="shared" si="0"/>
        <v>2007</v>
      </c>
      <c r="AS4" s="22">
        <f t="shared" si="0"/>
        <v>2008</v>
      </c>
      <c r="AT4" s="22">
        <f t="shared" si="0"/>
        <v>2009</v>
      </c>
      <c r="AU4" s="22">
        <f t="shared" si="0"/>
        <v>2010</v>
      </c>
      <c r="AV4" s="22">
        <f t="shared" si="0"/>
        <v>2011</v>
      </c>
      <c r="AW4" s="22">
        <f t="shared" si="0"/>
        <v>2012</v>
      </c>
      <c r="AX4" s="22">
        <f t="shared" si="0"/>
        <v>2013</v>
      </c>
      <c r="AY4" s="22">
        <f t="shared" si="0"/>
        <v>2014</v>
      </c>
      <c r="AZ4" s="22">
        <f t="shared" si="0"/>
        <v>2015</v>
      </c>
      <c r="BA4" s="83">
        <f t="shared" si="0"/>
        <v>2016</v>
      </c>
      <c r="BB4" s="23">
        <f>BA4+1</f>
        <v>2017</v>
      </c>
      <c r="BC4" s="21">
        <f>BB4+1</f>
        <v>2018</v>
      </c>
      <c r="BD4" s="22">
        <f>BC4+1</f>
        <v>2019</v>
      </c>
      <c r="BE4" s="22">
        <f>BD4+1</f>
        <v>2020</v>
      </c>
      <c r="BF4" s="22" t="s">
        <v>23</v>
      </c>
      <c r="BG4" s="23" t="s">
        <v>2</v>
      </c>
      <c r="BH4" s="1592"/>
    </row>
    <row r="5" spans="17:64" ht="18.75">
      <c r="Q5" s="746" t="s">
        <v>101</v>
      </c>
      <c r="R5" s="747"/>
      <c r="S5" s="747"/>
      <c r="T5" s="825"/>
      <c r="V5" s="1290" t="s">
        <v>814</v>
      </c>
      <c r="W5" s="747"/>
      <c r="X5" s="747"/>
      <c r="Y5" s="825"/>
      <c r="Z5" s="124"/>
      <c r="AA5" s="275">
        <f t="shared" ref="AA5:BE5" si="1">SUM(AA6,AA14,AA35,AA29,AA42)</f>
        <v>1067571.6801084999</v>
      </c>
      <c r="AB5" s="275">
        <f>SUM(AB6,AB14,AB35,AB29,AB42)</f>
        <v>1077836.0749574357</v>
      </c>
      <c r="AC5" s="275">
        <f t="shared" si="1"/>
        <v>1085822.1219052449</v>
      </c>
      <c r="AD5" s="275">
        <f t="shared" si="1"/>
        <v>1081001.6257430208</v>
      </c>
      <c r="AE5" s="275">
        <f t="shared" si="1"/>
        <v>1130845.6022770428</v>
      </c>
      <c r="AF5" s="275">
        <f t="shared" si="1"/>
        <v>1142042.0610701253</v>
      </c>
      <c r="AG5" s="275">
        <f t="shared" si="1"/>
        <v>1152794.6075477321</v>
      </c>
      <c r="AH5" s="275">
        <f t="shared" si="1"/>
        <v>1146957.0057227174</v>
      </c>
      <c r="AI5" s="275">
        <f t="shared" si="1"/>
        <v>1113148.5420953049</v>
      </c>
      <c r="AJ5" s="275">
        <f t="shared" si="1"/>
        <v>1149478.6834938733</v>
      </c>
      <c r="AK5" s="275">
        <f t="shared" si="1"/>
        <v>1170300.1609849171</v>
      </c>
      <c r="AL5" s="275">
        <f t="shared" si="1"/>
        <v>1157360.1408356461</v>
      </c>
      <c r="AM5" s="275">
        <f t="shared" si="1"/>
        <v>1188990.8054189971</v>
      </c>
      <c r="AN5" s="275">
        <f t="shared" si="1"/>
        <v>1197298.2133972207</v>
      </c>
      <c r="AO5" s="275">
        <f t="shared" si="1"/>
        <v>1193442.4110291954</v>
      </c>
      <c r="AP5" s="275">
        <f t="shared" si="1"/>
        <v>1200521.0723981916</v>
      </c>
      <c r="AQ5" s="275">
        <f t="shared" si="1"/>
        <v>1178717.6815800872</v>
      </c>
      <c r="AR5" s="275">
        <f t="shared" si="1"/>
        <v>1214489.3158623695</v>
      </c>
      <c r="AS5" s="275">
        <f t="shared" si="1"/>
        <v>1147021.1880210277</v>
      </c>
      <c r="AT5" s="275">
        <f t="shared" si="1"/>
        <v>1087131.5649887184</v>
      </c>
      <c r="AU5" s="275">
        <f t="shared" si="1"/>
        <v>1137029.6587623225</v>
      </c>
      <c r="AV5" s="275">
        <f t="shared" si="1"/>
        <v>1187985.0775239856</v>
      </c>
      <c r="AW5" s="275">
        <f t="shared" si="1"/>
        <v>1227315.4456416422</v>
      </c>
      <c r="AX5" s="275">
        <f t="shared" si="1"/>
        <v>1235197.2867747636</v>
      </c>
      <c r="AY5" s="275">
        <f>SUM(AY6,AY14,AY35,AY29,AY42)</f>
        <v>1186522.3460353336</v>
      </c>
      <c r="AZ5" s="275">
        <f t="shared" si="1"/>
        <v>1147248.0339538166</v>
      </c>
      <c r="BA5" s="1487">
        <f t="shared" si="1"/>
        <v>1129162.4300611655</v>
      </c>
      <c r="BB5" s="494">
        <f t="shared" ref="BB5" si="2">SUM(BB6,BB14,BB35,BB29,BB42)</f>
        <v>1110910.1721328718</v>
      </c>
      <c r="BC5" s="554">
        <f t="shared" si="1"/>
        <v>0</v>
      </c>
      <c r="BD5" s="275">
        <f t="shared" si="1"/>
        <v>0</v>
      </c>
      <c r="BE5" s="275">
        <f t="shared" si="1"/>
        <v>0</v>
      </c>
      <c r="BF5" s="275"/>
      <c r="BG5" s="275"/>
      <c r="BH5" s="1613"/>
      <c r="BI5" s="106"/>
    </row>
    <row r="6" spans="17:64">
      <c r="Q6" s="750"/>
      <c r="R6" s="751" t="s">
        <v>102</v>
      </c>
      <c r="S6" s="826"/>
      <c r="T6" s="827"/>
      <c r="V6" s="1291"/>
      <c r="W6" s="1292" t="s">
        <v>463</v>
      </c>
      <c r="X6" s="1310"/>
      <c r="Y6" s="1311"/>
      <c r="Z6" s="125"/>
      <c r="AA6" s="274">
        <f>SUM(AA7,AA13)</f>
        <v>96219.934651070289</v>
      </c>
      <c r="AB6" s="274">
        <f t="shared" ref="AB6:AX6" si="3">SUM(AB7,AB13)</f>
        <v>94881.816167466503</v>
      </c>
      <c r="AC6" s="274">
        <f t="shared" si="3"/>
        <v>93462.039819521087</v>
      </c>
      <c r="AD6" s="274">
        <f t="shared" si="3"/>
        <v>93566.04588192224</v>
      </c>
      <c r="AE6" s="274">
        <f t="shared" si="3"/>
        <v>93098.339373088646</v>
      </c>
      <c r="AF6" s="274">
        <f t="shared" si="3"/>
        <v>91429.708091148525</v>
      </c>
      <c r="AG6" s="274">
        <f t="shared" si="3"/>
        <v>91504.204455285071</v>
      </c>
      <c r="AH6" s="274">
        <f t="shared" si="3"/>
        <v>93610.619371065957</v>
      </c>
      <c r="AI6" s="274">
        <f t="shared" si="3"/>
        <v>86458.279478800701</v>
      </c>
      <c r="AJ6" s="274">
        <f t="shared" si="3"/>
        <v>90032.291001822538</v>
      </c>
      <c r="AK6" s="274">
        <f t="shared" si="3"/>
        <v>88925.79948772442</v>
      </c>
      <c r="AL6" s="274">
        <f t="shared" si="3"/>
        <v>86407.191663828475</v>
      </c>
      <c r="AM6" s="274">
        <f t="shared" si="3"/>
        <v>93218.792233696906</v>
      </c>
      <c r="AN6" s="274">
        <f t="shared" si="3"/>
        <v>94726.696656342741</v>
      </c>
      <c r="AO6" s="274">
        <f t="shared" si="3"/>
        <v>95041.554310204752</v>
      </c>
      <c r="AP6" s="274">
        <f t="shared" si="3"/>
        <v>98041.528972370419</v>
      </c>
      <c r="AQ6" s="274">
        <f t="shared" si="3"/>
        <v>97156.38878029953</v>
      </c>
      <c r="AR6" s="274">
        <f t="shared" si="3"/>
        <v>103094.5511100969</v>
      </c>
      <c r="AS6" s="274">
        <f t="shared" si="3"/>
        <v>99225.079999145324</v>
      </c>
      <c r="AT6" s="274">
        <f t="shared" si="3"/>
        <v>97989.10726583215</v>
      </c>
      <c r="AU6" s="274">
        <f t="shared" si="3"/>
        <v>99015.639949600663</v>
      </c>
      <c r="AV6" s="274">
        <f t="shared" si="3"/>
        <v>101003.56622827375</v>
      </c>
      <c r="AW6" s="274">
        <f t="shared" si="3"/>
        <v>103944.26120511293</v>
      </c>
      <c r="AX6" s="274">
        <f t="shared" si="3"/>
        <v>101959.99325119944</v>
      </c>
      <c r="AY6" s="274">
        <f>SUM(AY7,AY13)</f>
        <v>96125.498303620057</v>
      </c>
      <c r="AZ6" s="274">
        <f>SUM(AZ7,AZ13)</f>
        <v>92504.085837585822</v>
      </c>
      <c r="BA6" s="1488">
        <f>SUM(BA7,BA13)</f>
        <v>97683.827634398098</v>
      </c>
      <c r="BB6" s="481">
        <f t="shared" ref="BB6" si="4">SUM(BB7,BB13)</f>
        <v>91756.505136687949</v>
      </c>
      <c r="BC6" s="523">
        <f>SUM(BC7,BC13)</f>
        <v>0</v>
      </c>
      <c r="BD6" s="274">
        <f>SUM(BD7,BD13)</f>
        <v>0</v>
      </c>
      <c r="BE6" s="274">
        <f>SUM(BE7,BE13)</f>
        <v>0</v>
      </c>
      <c r="BF6" s="274"/>
      <c r="BG6" s="274"/>
      <c r="BH6" s="404"/>
    </row>
    <row r="7" spans="17:64">
      <c r="Q7" s="750"/>
      <c r="R7" s="754"/>
      <c r="S7" s="751" t="s">
        <v>103</v>
      </c>
      <c r="T7" s="827"/>
      <c r="V7" s="1291"/>
      <c r="W7" s="1294"/>
      <c r="X7" s="1292" t="s">
        <v>574</v>
      </c>
      <c r="Y7" s="1312"/>
      <c r="Z7" s="125"/>
      <c r="AA7" s="274">
        <f>SUM(AA8:AA12)</f>
        <v>96226.531970894415</v>
      </c>
      <c r="AB7" s="274">
        <f t="shared" ref="AB7:BA7" si="5">SUM(AB8:AB12)</f>
        <v>95415.126659230766</v>
      </c>
      <c r="AC7" s="274">
        <f t="shared" si="5"/>
        <v>94334.817172211086</v>
      </c>
      <c r="AD7" s="274">
        <f t="shared" si="5"/>
        <v>94442.963216101736</v>
      </c>
      <c r="AE7" s="274">
        <f t="shared" si="5"/>
        <v>94582.709525437342</v>
      </c>
      <c r="AF7" s="274">
        <f t="shared" si="5"/>
        <v>93234.29696822181</v>
      </c>
      <c r="AG7" s="274">
        <f t="shared" si="5"/>
        <v>93503.604341520302</v>
      </c>
      <c r="AH7" s="274">
        <f t="shared" si="5"/>
        <v>95898.870643770162</v>
      </c>
      <c r="AI7" s="274">
        <f t="shared" si="5"/>
        <v>91606.054818037315</v>
      </c>
      <c r="AJ7" s="274">
        <f t="shared" si="5"/>
        <v>95246.417828031786</v>
      </c>
      <c r="AK7" s="274">
        <f t="shared" si="5"/>
        <v>95290.470195037036</v>
      </c>
      <c r="AL7" s="274">
        <f t="shared" si="5"/>
        <v>93048.126872465014</v>
      </c>
      <c r="AM7" s="274">
        <f t="shared" si="5"/>
        <v>95542.271136769443</v>
      </c>
      <c r="AN7" s="274">
        <f t="shared" si="5"/>
        <v>96854.961790917761</v>
      </c>
      <c r="AO7" s="274">
        <f t="shared" si="5"/>
        <v>96970.43782832619</v>
      </c>
      <c r="AP7" s="274">
        <f t="shared" si="5"/>
        <v>102438.79859556357</v>
      </c>
      <c r="AQ7" s="274">
        <f t="shared" si="5"/>
        <v>100683.71661303042</v>
      </c>
      <c r="AR7" s="274">
        <f t="shared" si="5"/>
        <v>105648.94692844023</v>
      </c>
      <c r="AS7" s="274">
        <f t="shared" si="5"/>
        <v>103517.56322062408</v>
      </c>
      <c r="AT7" s="274">
        <f t="shared" si="5"/>
        <v>100734.74225317671</v>
      </c>
      <c r="AU7" s="274">
        <f t="shared" si="5"/>
        <v>104113.76384560495</v>
      </c>
      <c r="AV7" s="274">
        <f t="shared" si="5"/>
        <v>105161.85061638181</v>
      </c>
      <c r="AW7" s="274">
        <f t="shared" si="5"/>
        <v>107067.83913043181</v>
      </c>
      <c r="AX7" s="274">
        <f t="shared" si="5"/>
        <v>105063.0033846865</v>
      </c>
      <c r="AY7" s="274">
        <f>SUM(AY8:AY12)</f>
        <v>98462.68595210636</v>
      </c>
      <c r="AZ7" s="274">
        <f t="shared" si="5"/>
        <v>95478.756069002586</v>
      </c>
      <c r="BA7" s="1488">
        <f t="shared" si="5"/>
        <v>101868.58538711592</v>
      </c>
      <c r="BB7" s="481">
        <f t="shared" ref="BB7" si="6">SUM(BB8:BB12)</f>
        <v>96188.408364726711</v>
      </c>
      <c r="BC7" s="523">
        <f>SUM(BC8:BC12)</f>
        <v>0</v>
      </c>
      <c r="BD7" s="274">
        <f>SUM(BD8:BD12)</f>
        <v>0</v>
      </c>
      <c r="BE7" s="274">
        <f>SUM(BE8:BE12)</f>
        <v>0</v>
      </c>
      <c r="BF7" s="274"/>
      <c r="BG7" s="274"/>
      <c r="BH7" s="404"/>
    </row>
    <row r="8" spans="17:64">
      <c r="Q8" s="750"/>
      <c r="R8" s="756"/>
      <c r="S8" s="756"/>
      <c r="T8" s="828" t="s">
        <v>104</v>
      </c>
      <c r="V8" s="750"/>
      <c r="W8" s="756"/>
      <c r="X8" s="756"/>
      <c r="Y8" s="43" t="s">
        <v>575</v>
      </c>
      <c r="Z8" s="232"/>
      <c r="AA8" s="232">
        <v>27758.47098295431</v>
      </c>
      <c r="AB8" s="232">
        <v>25805.721359606483</v>
      </c>
      <c r="AC8" s="232">
        <v>23042.951867936696</v>
      </c>
      <c r="AD8" s="232">
        <v>22954.523658293198</v>
      </c>
      <c r="AE8" s="232">
        <v>19618.555630236209</v>
      </c>
      <c r="AF8" s="232">
        <v>18824.146739546508</v>
      </c>
      <c r="AG8" s="232">
        <v>18313.876561137942</v>
      </c>
      <c r="AH8" s="232">
        <v>17170.34331751565</v>
      </c>
      <c r="AI8" s="232">
        <v>15308.917030313338</v>
      </c>
      <c r="AJ8" s="232">
        <v>16355.56346031915</v>
      </c>
      <c r="AK8" s="232">
        <v>17169.721524939989</v>
      </c>
      <c r="AL8" s="232">
        <v>16494.55284742354</v>
      </c>
      <c r="AM8" s="232">
        <v>16305.642392602591</v>
      </c>
      <c r="AN8" s="232">
        <v>15870.723866040764</v>
      </c>
      <c r="AO8" s="232">
        <v>16167.09644809782</v>
      </c>
      <c r="AP8" s="232">
        <v>18780.732284674959</v>
      </c>
      <c r="AQ8" s="232">
        <v>19366.793018590673</v>
      </c>
      <c r="AR8" s="232">
        <v>19342.251249290428</v>
      </c>
      <c r="AS8" s="232">
        <v>19043.258130069971</v>
      </c>
      <c r="AT8" s="232">
        <v>18788.198907065766</v>
      </c>
      <c r="AU8" s="232">
        <v>19474.477445552526</v>
      </c>
      <c r="AV8" s="232">
        <v>18234.764630118923</v>
      </c>
      <c r="AW8" s="232">
        <v>17674.774004083331</v>
      </c>
      <c r="AX8" s="232">
        <v>15838.802055679396</v>
      </c>
      <c r="AY8" s="232">
        <v>15597.891903385513</v>
      </c>
      <c r="AZ8" s="232">
        <v>15121.278092534714</v>
      </c>
      <c r="BA8" s="1510">
        <v>15430.396239867066</v>
      </c>
      <c r="BB8" s="565">
        <v>15190.306211630212</v>
      </c>
      <c r="BC8" s="524">
        <v>0</v>
      </c>
      <c r="BD8" s="312">
        <v>0</v>
      </c>
      <c r="BE8" s="312">
        <v>0</v>
      </c>
      <c r="BF8" s="312"/>
      <c r="BG8" s="312"/>
      <c r="BH8" s="1608"/>
      <c r="BI8" s="108"/>
      <c r="BJ8" s="108"/>
      <c r="BK8" s="108"/>
      <c r="BL8" s="108"/>
    </row>
    <row r="9" spans="17:64">
      <c r="Q9" s="750"/>
      <c r="R9" s="756"/>
      <c r="S9" s="756"/>
      <c r="T9" s="44" t="s">
        <v>105</v>
      </c>
      <c r="V9" s="750"/>
      <c r="W9" s="756"/>
      <c r="X9" s="756"/>
      <c r="Y9" s="44" t="s">
        <v>466</v>
      </c>
      <c r="Z9" s="478"/>
      <c r="AA9" s="478">
        <v>36100.63118421557</v>
      </c>
      <c r="AB9" s="478">
        <v>36690.651358703471</v>
      </c>
      <c r="AC9" s="478">
        <v>37395.872323575008</v>
      </c>
      <c r="AD9" s="478">
        <v>39631.921989957817</v>
      </c>
      <c r="AE9" s="478">
        <v>39598.221010898298</v>
      </c>
      <c r="AF9" s="478">
        <v>39965.373921660459</v>
      </c>
      <c r="AG9" s="478">
        <v>41380.937803756955</v>
      </c>
      <c r="AH9" s="478">
        <v>44281.012977261198</v>
      </c>
      <c r="AI9" s="478">
        <v>44086.951806932397</v>
      </c>
      <c r="AJ9" s="478">
        <v>44974.823894797606</v>
      </c>
      <c r="AK9" s="478">
        <v>45137.630308856948</v>
      </c>
      <c r="AL9" s="478">
        <v>44261.102195528198</v>
      </c>
      <c r="AM9" s="478">
        <v>43232.674749467966</v>
      </c>
      <c r="AN9" s="478">
        <v>43505.156540879078</v>
      </c>
      <c r="AO9" s="478">
        <v>44277.135602799426</v>
      </c>
      <c r="AP9" s="478">
        <v>45828.387463903535</v>
      </c>
      <c r="AQ9" s="478">
        <v>45312.462005593537</v>
      </c>
      <c r="AR9" s="478">
        <v>45040.442319221882</v>
      </c>
      <c r="AS9" s="478">
        <v>42792.949011398705</v>
      </c>
      <c r="AT9" s="478">
        <v>42299.377692690323</v>
      </c>
      <c r="AU9" s="478">
        <v>43167.283169296825</v>
      </c>
      <c r="AV9" s="478">
        <v>40131.207565937308</v>
      </c>
      <c r="AW9" s="478">
        <v>39533.385647394971</v>
      </c>
      <c r="AX9" s="478">
        <v>37678.894902911547</v>
      </c>
      <c r="AY9" s="478">
        <v>36071.472017806329</v>
      </c>
      <c r="AZ9" s="478">
        <v>36706.370647326126</v>
      </c>
      <c r="BA9" s="1520">
        <v>33876.610100843507</v>
      </c>
      <c r="BB9" s="498">
        <v>33258.785470487273</v>
      </c>
      <c r="BC9" s="525">
        <v>0</v>
      </c>
      <c r="BD9" s="127">
        <v>0</v>
      </c>
      <c r="BE9" s="127">
        <v>0</v>
      </c>
      <c r="BF9" s="127"/>
      <c r="BG9" s="127"/>
      <c r="BH9" s="1608"/>
      <c r="BI9" s="108"/>
      <c r="BJ9" s="108"/>
      <c r="BK9" s="108"/>
      <c r="BL9" s="108"/>
    </row>
    <row r="10" spans="17:64">
      <c r="Q10" s="750"/>
      <c r="R10" s="756"/>
      <c r="S10" s="756"/>
      <c r="T10" s="829" t="s">
        <v>106</v>
      </c>
      <c r="V10" s="750"/>
      <c r="W10" s="756"/>
      <c r="X10" s="756"/>
      <c r="Y10" s="44" t="s">
        <v>576</v>
      </c>
      <c r="Z10" s="478"/>
      <c r="AA10" s="478">
        <v>1489.2244129893777</v>
      </c>
      <c r="AB10" s="478">
        <v>1467.0580146000532</v>
      </c>
      <c r="AC10" s="478">
        <v>1648.6466969140031</v>
      </c>
      <c r="AD10" s="478">
        <v>1559.4768030058954</v>
      </c>
      <c r="AE10" s="478">
        <v>1277.000766041989</v>
      </c>
      <c r="AF10" s="478">
        <v>1318.2907201441294</v>
      </c>
      <c r="AG10" s="478">
        <v>1117.3825321890633</v>
      </c>
      <c r="AH10" s="478">
        <v>1221.0650906651695</v>
      </c>
      <c r="AI10" s="478">
        <v>1189.1000235531883</v>
      </c>
      <c r="AJ10" s="478">
        <v>1243.3091922752101</v>
      </c>
      <c r="AK10" s="478">
        <v>1118.7614111952403</v>
      </c>
      <c r="AL10" s="478">
        <v>1083.3387511030478</v>
      </c>
      <c r="AM10" s="478">
        <v>1324.9452080967651</v>
      </c>
      <c r="AN10" s="478">
        <v>935.39104986434052</v>
      </c>
      <c r="AO10" s="478">
        <v>1452.2365199487433</v>
      </c>
      <c r="AP10" s="478">
        <v>1629.0714711826902</v>
      </c>
      <c r="AQ10" s="478">
        <v>1163.5032259873344</v>
      </c>
      <c r="AR10" s="478">
        <v>2413.5880347643447</v>
      </c>
      <c r="AS10" s="478">
        <v>2511.2195551673735</v>
      </c>
      <c r="AT10" s="478">
        <v>2587.3471540750438</v>
      </c>
      <c r="AU10" s="478">
        <v>2902.7221338633335</v>
      </c>
      <c r="AV10" s="478">
        <v>3112.9943457948743</v>
      </c>
      <c r="AW10" s="478">
        <v>4122.906570155722</v>
      </c>
      <c r="AX10" s="478">
        <v>3078.1729296058643</v>
      </c>
      <c r="AY10" s="478">
        <v>3190.9426345730053</v>
      </c>
      <c r="AZ10" s="478">
        <v>2955.5258645197559</v>
      </c>
      <c r="BA10" s="1520">
        <v>3456.3927833347061</v>
      </c>
      <c r="BB10" s="498">
        <v>2577.6380672436012</v>
      </c>
      <c r="BC10" s="525">
        <v>0</v>
      </c>
      <c r="BD10" s="127">
        <v>0</v>
      </c>
      <c r="BE10" s="127">
        <v>0</v>
      </c>
      <c r="BF10" s="127"/>
      <c r="BG10" s="127"/>
      <c r="BH10" s="1608"/>
      <c r="BI10" s="108"/>
      <c r="BJ10" s="108"/>
      <c r="BK10" s="108"/>
      <c r="BL10" s="108"/>
    </row>
    <row r="11" spans="17:64">
      <c r="Q11" s="750"/>
      <c r="R11" s="756"/>
      <c r="S11" s="756"/>
      <c r="T11" s="829" t="s">
        <v>107</v>
      </c>
      <c r="V11" s="750"/>
      <c r="W11" s="756"/>
      <c r="X11" s="756"/>
      <c r="Y11" s="44" t="s">
        <v>468</v>
      </c>
      <c r="Z11" s="478"/>
      <c r="AA11" s="478">
        <v>30871.107203934811</v>
      </c>
      <c r="AB11" s="478">
        <v>31444.482904017041</v>
      </c>
      <c r="AC11" s="478">
        <v>32239.592590170072</v>
      </c>
      <c r="AD11" s="478">
        <v>30288.73657759629</v>
      </c>
      <c r="AE11" s="478">
        <v>34078.842440694702</v>
      </c>
      <c r="AF11" s="478">
        <v>33116.257767082076</v>
      </c>
      <c r="AG11" s="478">
        <v>32680.707414198961</v>
      </c>
      <c r="AH11" s="478">
        <v>33213.141064915268</v>
      </c>
      <c r="AI11" s="478">
        <v>31007.368394196805</v>
      </c>
      <c r="AJ11" s="478">
        <v>32657.690333948703</v>
      </c>
      <c r="AK11" s="478">
        <v>31849.5154022809</v>
      </c>
      <c r="AL11" s="478">
        <v>31194.306110487702</v>
      </c>
      <c r="AM11" s="478">
        <v>34666.816710251653</v>
      </c>
      <c r="AN11" s="478">
        <v>36532.007764412083</v>
      </c>
      <c r="AO11" s="478">
        <v>35060.011240847452</v>
      </c>
      <c r="AP11" s="478">
        <v>36179.624113238206</v>
      </c>
      <c r="AQ11" s="478">
        <v>34820.583478114109</v>
      </c>
      <c r="AR11" s="478">
        <v>38831.629909195093</v>
      </c>
      <c r="AS11" s="478">
        <v>39151.527710732611</v>
      </c>
      <c r="AT11" s="478">
        <v>37037.635770641406</v>
      </c>
      <c r="AU11" s="478">
        <v>38541.383441750426</v>
      </c>
      <c r="AV11" s="478">
        <v>43660.672073519971</v>
      </c>
      <c r="AW11" s="478">
        <v>45713.867194752354</v>
      </c>
      <c r="AX11" s="478">
        <v>48446.472768421532</v>
      </c>
      <c r="AY11" s="478">
        <v>43581.439810379765</v>
      </c>
      <c r="AZ11" s="478">
        <v>40670.475435026223</v>
      </c>
      <c r="BA11" s="1520">
        <v>49078.616094850018</v>
      </c>
      <c r="BB11" s="498">
        <v>45125.668725566167</v>
      </c>
      <c r="BC11" s="525">
        <v>0</v>
      </c>
      <c r="BD11" s="127">
        <v>0</v>
      </c>
      <c r="BE11" s="127">
        <v>0</v>
      </c>
      <c r="BF11" s="127"/>
      <c r="BG11" s="127"/>
      <c r="BH11" s="1608"/>
      <c r="BI11" s="108"/>
      <c r="BJ11" s="108"/>
      <c r="BK11" s="108"/>
      <c r="BL11" s="108"/>
    </row>
    <row r="12" spans="17:64">
      <c r="Q12" s="750"/>
      <c r="R12" s="756"/>
      <c r="S12" s="756"/>
      <c r="T12" s="828" t="s">
        <v>108</v>
      </c>
      <c r="V12" s="750"/>
      <c r="W12" s="756"/>
      <c r="X12" s="756"/>
      <c r="Y12" s="1579" t="s">
        <v>469</v>
      </c>
      <c r="Z12" s="1580"/>
      <c r="AA12" s="1822">
        <v>7.0981868003457018</v>
      </c>
      <c r="AB12" s="1822">
        <v>7.21302230372899</v>
      </c>
      <c r="AC12" s="1822">
        <v>7.7536936153065419</v>
      </c>
      <c r="AD12" s="1822">
        <v>8.3041872485368184</v>
      </c>
      <c r="AE12" s="1822">
        <v>10.089677566153114</v>
      </c>
      <c r="AF12" s="1822">
        <v>10.227819788646663</v>
      </c>
      <c r="AG12" s="1822">
        <v>10.700030237381505</v>
      </c>
      <c r="AH12" s="1822">
        <v>13.308193412870612</v>
      </c>
      <c r="AI12" s="1822">
        <v>13.717563041584828</v>
      </c>
      <c r="AJ12" s="1822">
        <v>15.030946691112771</v>
      </c>
      <c r="AK12" s="1822">
        <v>14.841547763949173</v>
      </c>
      <c r="AL12" s="1822">
        <v>14.826967922541014</v>
      </c>
      <c r="AM12" s="1822">
        <v>12.192076350471293</v>
      </c>
      <c r="AN12" s="1822">
        <v>11.682569721506653</v>
      </c>
      <c r="AO12" s="1822">
        <v>13.958016632733004</v>
      </c>
      <c r="AP12" s="1822">
        <v>20.983262564175316</v>
      </c>
      <c r="AQ12" s="1822">
        <v>20.374884744767616</v>
      </c>
      <c r="AR12" s="1822">
        <v>21.035415968486181</v>
      </c>
      <c r="AS12" s="1822">
        <v>18.60881325541461</v>
      </c>
      <c r="AT12" s="1822">
        <v>22.182728704160986</v>
      </c>
      <c r="AU12" s="1822">
        <v>27.897655141834914</v>
      </c>
      <c r="AV12" s="1822">
        <v>22.212001010729377</v>
      </c>
      <c r="AW12" s="1822">
        <v>22.905714045434451</v>
      </c>
      <c r="AX12" s="1822">
        <v>20.660728068169131</v>
      </c>
      <c r="AY12" s="1822">
        <v>20.939585961746676</v>
      </c>
      <c r="AZ12" s="1822">
        <v>25.106029595778111</v>
      </c>
      <c r="BA12" s="1823">
        <v>26.570168220618918</v>
      </c>
      <c r="BB12" s="1824">
        <v>36.009889799459273</v>
      </c>
      <c r="BC12" s="525">
        <v>0</v>
      </c>
      <c r="BD12" s="127">
        <v>0</v>
      </c>
      <c r="BE12" s="127">
        <v>0</v>
      </c>
      <c r="BF12" s="127"/>
      <c r="BG12" s="127"/>
      <c r="BH12" s="1608"/>
      <c r="BI12" s="108"/>
      <c r="BJ12" s="108"/>
      <c r="BK12" s="108"/>
      <c r="BL12" s="108"/>
    </row>
    <row r="13" spans="17:64" ht="29.25" customHeight="1">
      <c r="Q13" s="750"/>
      <c r="R13" s="756"/>
      <c r="S13" s="1912" t="s">
        <v>188</v>
      </c>
      <c r="T13" s="1913"/>
      <c r="V13" s="750"/>
      <c r="W13" s="756"/>
      <c r="X13" s="1918" t="s">
        <v>577</v>
      </c>
      <c r="Y13" s="1919"/>
      <c r="Z13" s="763"/>
      <c r="AA13" s="1821">
        <v>-6.5973198241306932</v>
      </c>
      <c r="AB13" s="469">
        <v>-533.31049176426461</v>
      </c>
      <c r="AC13" s="469">
        <v>-872.77735268999857</v>
      </c>
      <c r="AD13" s="469">
        <v>-876.91733417948865</v>
      </c>
      <c r="AE13" s="469">
        <v>-1484.3701523487011</v>
      </c>
      <c r="AF13" s="469">
        <v>-1804.5888770732854</v>
      </c>
      <c r="AG13" s="469">
        <v>-1999.3998862352255</v>
      </c>
      <c r="AH13" s="469">
        <v>-2288.2512727042017</v>
      </c>
      <c r="AI13" s="469">
        <v>-5147.7753392366158</v>
      </c>
      <c r="AJ13" s="469">
        <v>-5214.1268262092426</v>
      </c>
      <c r="AK13" s="469">
        <v>-6364.6707073126117</v>
      </c>
      <c r="AL13" s="469">
        <v>-6640.9352086365434</v>
      </c>
      <c r="AM13" s="469">
        <v>-2323.4789030725415</v>
      </c>
      <c r="AN13" s="469">
        <v>-2128.265134575026</v>
      </c>
      <c r="AO13" s="469">
        <v>-1928.883518121439</v>
      </c>
      <c r="AP13" s="469">
        <v>-4397.2696231931432</v>
      </c>
      <c r="AQ13" s="469">
        <v>-3527.3278327308999</v>
      </c>
      <c r="AR13" s="469">
        <v>-2554.3958183433274</v>
      </c>
      <c r="AS13" s="469">
        <v>-4292.4832214787575</v>
      </c>
      <c r="AT13" s="469">
        <v>-2745.6349873445638</v>
      </c>
      <c r="AU13" s="469">
        <v>-5098.1238960042774</v>
      </c>
      <c r="AV13" s="469">
        <v>-4158.2843881080644</v>
      </c>
      <c r="AW13" s="469">
        <v>-3123.5779253188862</v>
      </c>
      <c r="AX13" s="469">
        <v>-3103.0101334870624</v>
      </c>
      <c r="AY13" s="469">
        <v>-2337.1876484863028</v>
      </c>
      <c r="AZ13" s="469">
        <v>-2974.6702314167615</v>
      </c>
      <c r="BA13" s="1509">
        <v>-4184.7577527178182</v>
      </c>
      <c r="BB13" s="472">
        <v>-4431.9032280387573</v>
      </c>
      <c r="BC13" s="555">
        <v>0</v>
      </c>
      <c r="BD13" s="469">
        <v>0</v>
      </c>
      <c r="BE13" s="469">
        <v>0</v>
      </c>
      <c r="BF13" s="469"/>
      <c r="BG13" s="469"/>
      <c r="BH13" s="1608"/>
      <c r="BI13" s="108"/>
      <c r="BJ13" s="108"/>
      <c r="BK13" s="108"/>
      <c r="BL13" s="108"/>
    </row>
    <row r="14" spans="17:64">
      <c r="Q14" s="750"/>
      <c r="R14" s="764" t="s">
        <v>109</v>
      </c>
      <c r="S14" s="830"/>
      <c r="T14" s="831"/>
      <c r="V14" s="750"/>
      <c r="W14" s="764" t="s">
        <v>471</v>
      </c>
      <c r="X14" s="830"/>
      <c r="Y14" s="831"/>
      <c r="Z14" s="128"/>
      <c r="AA14" s="273">
        <f>SUM(AA15,AA19)</f>
        <v>503455.18821843556</v>
      </c>
      <c r="AB14" s="273">
        <f t="shared" ref="AB14:BA14" si="7">SUM(AB15,AB19)</f>
        <v>497207.3571137418</v>
      </c>
      <c r="AC14" s="273">
        <f t="shared" si="7"/>
        <v>488739.34341546206</v>
      </c>
      <c r="AD14" s="273">
        <f t="shared" si="7"/>
        <v>476541.05875983223</v>
      </c>
      <c r="AE14" s="273">
        <f t="shared" si="7"/>
        <v>493396.15389684722</v>
      </c>
      <c r="AF14" s="273">
        <f t="shared" si="7"/>
        <v>490092.87343069288</v>
      </c>
      <c r="AG14" s="273">
        <f t="shared" si="7"/>
        <v>493687.90321593353</v>
      </c>
      <c r="AH14" s="273">
        <f t="shared" si="7"/>
        <v>484105.65040506492</v>
      </c>
      <c r="AI14" s="273">
        <f t="shared" si="7"/>
        <v>454181.78993025445</v>
      </c>
      <c r="AJ14" s="273">
        <f t="shared" si="7"/>
        <v>464788.7894047483</v>
      </c>
      <c r="AK14" s="273">
        <f t="shared" si="7"/>
        <v>477634.73948661482</v>
      </c>
      <c r="AL14" s="273">
        <f t="shared" si="7"/>
        <v>465692.0659064338</v>
      </c>
      <c r="AM14" s="273">
        <f t="shared" si="7"/>
        <v>473431.99089732266</v>
      </c>
      <c r="AN14" s="273">
        <f t="shared" si="7"/>
        <v>475003.2468935803</v>
      </c>
      <c r="AO14" s="273">
        <f t="shared" si="7"/>
        <v>471249.84363988036</v>
      </c>
      <c r="AP14" s="273">
        <f t="shared" si="7"/>
        <v>467454.26350099983</v>
      </c>
      <c r="AQ14" s="273">
        <f t="shared" si="7"/>
        <v>461203.62322972302</v>
      </c>
      <c r="AR14" s="273">
        <f t="shared" si="7"/>
        <v>472519.95009867311</v>
      </c>
      <c r="AS14" s="273">
        <f t="shared" si="7"/>
        <v>428387.75745328882</v>
      </c>
      <c r="AT14" s="273">
        <f t="shared" si="7"/>
        <v>403151.54328488256</v>
      </c>
      <c r="AU14" s="273">
        <f t="shared" si="7"/>
        <v>430312.66815220338</v>
      </c>
      <c r="AV14" s="273">
        <f t="shared" si="7"/>
        <v>444902.60728021013</v>
      </c>
      <c r="AW14" s="273">
        <f t="shared" si="7"/>
        <v>456495.12841896556</v>
      </c>
      <c r="AX14" s="273">
        <f t="shared" si="7"/>
        <v>464819.12765883841</v>
      </c>
      <c r="AY14" s="273">
        <f t="shared" si="7"/>
        <v>448745.42777063826</v>
      </c>
      <c r="AZ14" s="273">
        <f t="shared" si="7"/>
        <v>432210.03302248032</v>
      </c>
      <c r="BA14" s="1492">
        <f t="shared" si="7"/>
        <v>419181.05801945948</v>
      </c>
      <c r="BB14" s="371">
        <f t="shared" ref="BB14" si="8">SUM(BB15,BB19)</f>
        <v>412874.41134845413</v>
      </c>
      <c r="BC14" s="527">
        <f>SUM(BC15,BC19)</f>
        <v>0</v>
      </c>
      <c r="BD14" s="273">
        <f>SUM(BD15,BD19)</f>
        <v>0</v>
      </c>
      <c r="BE14" s="273">
        <f>SUM(BE15,BE19)</f>
        <v>0</v>
      </c>
      <c r="BF14" s="273"/>
      <c r="BG14" s="273"/>
      <c r="BH14" s="404"/>
    </row>
    <row r="15" spans="17:64" ht="28.5" customHeight="1">
      <c r="Q15" s="750"/>
      <c r="R15" s="767"/>
      <c r="S15" s="1888" t="s">
        <v>110</v>
      </c>
      <c r="T15" s="1889"/>
      <c r="V15" s="750"/>
      <c r="W15" s="767"/>
      <c r="X15" s="1884" t="s">
        <v>578</v>
      </c>
      <c r="Y15" s="1920"/>
      <c r="Z15" s="128"/>
      <c r="AA15" s="273">
        <v>40604.135061330198</v>
      </c>
      <c r="AB15" s="273">
        <v>40392.89652289635</v>
      </c>
      <c r="AC15" s="273">
        <v>40277.989750286972</v>
      </c>
      <c r="AD15" s="273">
        <v>39080.992606261694</v>
      </c>
      <c r="AE15" s="273">
        <v>38660.440175243573</v>
      </c>
      <c r="AF15" s="273">
        <v>37750.161594041027</v>
      </c>
      <c r="AG15" s="273">
        <v>37862.567318127905</v>
      </c>
      <c r="AH15" s="273">
        <v>36605.97317352875</v>
      </c>
      <c r="AI15" s="273">
        <v>35712.927956928579</v>
      </c>
      <c r="AJ15" s="273">
        <v>34912.315906970573</v>
      </c>
      <c r="AK15" s="273">
        <v>34292.366582766874</v>
      </c>
      <c r="AL15" s="273">
        <v>34404.645165348542</v>
      </c>
      <c r="AM15" s="273">
        <v>33305.440908657511</v>
      </c>
      <c r="AN15" s="273">
        <v>32923.959082297544</v>
      </c>
      <c r="AO15" s="273">
        <v>32814.534804831019</v>
      </c>
      <c r="AP15" s="273">
        <v>31641.316577903188</v>
      </c>
      <c r="AQ15" s="273">
        <v>30070.877341297146</v>
      </c>
      <c r="AR15" s="273">
        <v>30108.687116134148</v>
      </c>
      <c r="AS15" s="273">
        <v>25236.751499372291</v>
      </c>
      <c r="AT15" s="273">
        <v>27907.823763588425</v>
      </c>
      <c r="AU15" s="273">
        <v>27182.782913864314</v>
      </c>
      <c r="AV15" s="273">
        <v>29282.013813950616</v>
      </c>
      <c r="AW15" s="273">
        <v>28810.96815673017</v>
      </c>
      <c r="AX15" s="273">
        <v>25830.411525033414</v>
      </c>
      <c r="AY15" s="273">
        <v>25485.270601777811</v>
      </c>
      <c r="AZ15" s="273">
        <v>26737.664348406313</v>
      </c>
      <c r="BA15" s="273">
        <v>27494.026558055841</v>
      </c>
      <c r="BB15" s="371">
        <v>27357.761225237511</v>
      </c>
      <c r="BC15" s="527">
        <f>SUM(BC16:BC18)</f>
        <v>0</v>
      </c>
      <c r="BD15" s="273">
        <f>SUM(BD16:BD18)</f>
        <v>0</v>
      </c>
      <c r="BE15" s="273">
        <f>SUM(BE16:BE18)</f>
        <v>0</v>
      </c>
      <c r="BF15" s="273"/>
      <c r="BG15" s="273"/>
      <c r="BH15" s="404"/>
    </row>
    <row r="16" spans="17:64" ht="14.25" customHeight="1">
      <c r="Q16" s="750"/>
      <c r="R16" s="767"/>
      <c r="S16" s="767"/>
      <c r="T16" s="43" t="s">
        <v>111</v>
      </c>
      <c r="V16" s="750"/>
      <c r="W16" s="767"/>
      <c r="X16" s="767"/>
      <c r="Y16" s="43" t="s">
        <v>473</v>
      </c>
      <c r="Z16" s="232"/>
      <c r="AA16" s="232">
        <v>23466.080094941033</v>
      </c>
      <c r="AB16" s="232">
        <v>23983.664292098532</v>
      </c>
      <c r="AC16" s="232">
        <v>23977.401522341515</v>
      </c>
      <c r="AD16" s="232">
        <v>23294.853935497234</v>
      </c>
      <c r="AE16" s="232">
        <v>22155.10628136255</v>
      </c>
      <c r="AF16" s="232">
        <v>21796.800424365527</v>
      </c>
      <c r="AG16" s="232">
        <v>22627.70100045186</v>
      </c>
      <c r="AH16" s="232">
        <v>22191.138804808237</v>
      </c>
      <c r="AI16" s="232">
        <v>21919.222847760615</v>
      </c>
      <c r="AJ16" s="232">
        <v>21443.09156480298</v>
      </c>
      <c r="AK16" s="232">
        <v>21342.153285586701</v>
      </c>
      <c r="AL16" s="232">
        <v>22126.299729258008</v>
      </c>
      <c r="AM16" s="232">
        <v>21351.585001002026</v>
      </c>
      <c r="AN16" s="232">
        <v>21381.279366242827</v>
      </c>
      <c r="AO16" s="232">
        <v>21700.82574040032</v>
      </c>
      <c r="AP16" s="232">
        <v>21037.872264773046</v>
      </c>
      <c r="AQ16" s="232">
        <v>19940.822313375735</v>
      </c>
      <c r="AR16" s="232">
        <v>20195.493787991763</v>
      </c>
      <c r="AS16" s="232">
        <v>17512.37400603967</v>
      </c>
      <c r="AT16" s="232">
        <v>20322.126366401444</v>
      </c>
      <c r="AU16" s="232">
        <v>19087.938312756829</v>
      </c>
      <c r="AV16" s="232">
        <v>18217.55985700203</v>
      </c>
      <c r="AW16" s="232">
        <v>18124.734442851877</v>
      </c>
      <c r="AX16" s="232">
        <v>16648.28079602664</v>
      </c>
      <c r="AY16" s="232">
        <v>16343.974682806576</v>
      </c>
      <c r="AZ16" s="232">
        <v>17710.208006955967</v>
      </c>
      <c r="BA16" s="1510">
        <v>18578.674788950058</v>
      </c>
      <c r="BB16" s="565">
        <v>18285.567826439317</v>
      </c>
      <c r="BC16" s="556">
        <v>0</v>
      </c>
      <c r="BD16" s="232">
        <v>0</v>
      </c>
      <c r="BE16" s="232">
        <v>0</v>
      </c>
      <c r="BF16" s="232"/>
      <c r="BG16" s="232"/>
      <c r="BH16" s="1608"/>
    </row>
    <row r="17" spans="17:60" ht="14.25" customHeight="1">
      <c r="Q17" s="750"/>
      <c r="R17" s="767"/>
      <c r="S17" s="767"/>
      <c r="T17" s="44" t="s">
        <v>112</v>
      </c>
      <c r="V17" s="750"/>
      <c r="W17" s="767"/>
      <c r="X17" s="767"/>
      <c r="Y17" s="44" t="s">
        <v>579</v>
      </c>
      <c r="Z17" s="478"/>
      <c r="AA17" s="478">
        <v>5522.3672321924005</v>
      </c>
      <c r="AB17" s="478">
        <v>5022.23411781504</v>
      </c>
      <c r="AC17" s="478">
        <v>4816.9447568761307</v>
      </c>
      <c r="AD17" s="478">
        <v>4521.3642785893071</v>
      </c>
      <c r="AE17" s="478">
        <v>4516.4514278707011</v>
      </c>
      <c r="AF17" s="478">
        <v>4150.190408658551</v>
      </c>
      <c r="AG17" s="478">
        <v>3952.5955433958525</v>
      </c>
      <c r="AH17" s="478">
        <v>3713.0061492498321</v>
      </c>
      <c r="AI17" s="478">
        <v>3493.4046610988394</v>
      </c>
      <c r="AJ17" s="478">
        <v>3314.8442523680374</v>
      </c>
      <c r="AK17" s="478">
        <v>3123.2461900706417</v>
      </c>
      <c r="AL17" s="478">
        <v>2933.0259393200176</v>
      </c>
      <c r="AM17" s="478">
        <v>2782.6873528283331</v>
      </c>
      <c r="AN17" s="478">
        <v>2632.2146560993647</v>
      </c>
      <c r="AO17" s="478">
        <v>2550.9514584316685</v>
      </c>
      <c r="AP17" s="478">
        <v>2392.248363624065</v>
      </c>
      <c r="AQ17" s="478">
        <v>2154.1933862957335</v>
      </c>
      <c r="AR17" s="478">
        <v>1852.772621918924</v>
      </c>
      <c r="AS17" s="478">
        <v>1690.3133093569013</v>
      </c>
      <c r="AT17" s="478">
        <v>1667.1098141820246</v>
      </c>
      <c r="AU17" s="478">
        <v>1603.1382928356791</v>
      </c>
      <c r="AV17" s="478">
        <v>1850.1181763589791</v>
      </c>
      <c r="AW17" s="478">
        <v>1925.4927772063927</v>
      </c>
      <c r="AX17" s="478">
        <v>1638.5042023104622</v>
      </c>
      <c r="AY17" s="478">
        <v>1564.6467185271226</v>
      </c>
      <c r="AZ17" s="478">
        <v>1486.7607262840606</v>
      </c>
      <c r="BA17" s="1520">
        <v>1451.7417378150387</v>
      </c>
      <c r="BB17" s="498">
        <v>1391.0315205555339</v>
      </c>
      <c r="BC17" s="525">
        <v>0</v>
      </c>
      <c r="BD17" s="127">
        <v>0</v>
      </c>
      <c r="BE17" s="127">
        <v>0</v>
      </c>
      <c r="BF17" s="127"/>
      <c r="BG17" s="127"/>
      <c r="BH17" s="1608"/>
    </row>
    <row r="18" spans="17:60" ht="14.25" customHeight="1">
      <c r="Q18" s="750"/>
      <c r="R18" s="767"/>
      <c r="S18" s="767"/>
      <c r="T18" s="832" t="s">
        <v>113</v>
      </c>
      <c r="V18" s="750"/>
      <c r="W18" s="767"/>
      <c r="X18" s="767"/>
      <c r="Y18" s="1579" t="s">
        <v>475</v>
      </c>
      <c r="Z18" s="329"/>
      <c r="AA18" s="329">
        <v>11615.687734196772</v>
      </c>
      <c r="AB18" s="329">
        <v>11386.998112982777</v>
      </c>
      <c r="AC18" s="329">
        <v>11483.643471069314</v>
      </c>
      <c r="AD18" s="329">
        <v>11264.774392175168</v>
      </c>
      <c r="AE18" s="329">
        <v>11988.882466010327</v>
      </c>
      <c r="AF18" s="329">
        <v>11803.170761016943</v>
      </c>
      <c r="AG18" s="329">
        <v>11282.270774280198</v>
      </c>
      <c r="AH18" s="329">
        <v>10701.828219470684</v>
      </c>
      <c r="AI18" s="329">
        <v>10300.300448069125</v>
      </c>
      <c r="AJ18" s="329">
        <v>10154.380089799561</v>
      </c>
      <c r="AK18" s="329">
        <v>9826.9671071095254</v>
      </c>
      <c r="AL18" s="329">
        <v>9345.3194967705185</v>
      </c>
      <c r="AM18" s="329">
        <v>9171.1685548271507</v>
      </c>
      <c r="AN18" s="329">
        <v>8910.4650599553643</v>
      </c>
      <c r="AO18" s="329">
        <v>8562.7576059990333</v>
      </c>
      <c r="AP18" s="329">
        <v>8211.1959495060655</v>
      </c>
      <c r="AQ18" s="329">
        <v>7975.8616416256791</v>
      </c>
      <c r="AR18" s="329">
        <v>8060.4207062234536</v>
      </c>
      <c r="AS18" s="329">
        <v>6034.0641839757182</v>
      </c>
      <c r="AT18" s="329">
        <v>5918.5875830049481</v>
      </c>
      <c r="AU18" s="329">
        <v>6491.7063082718068</v>
      </c>
      <c r="AV18" s="329">
        <v>9214.3357805895976</v>
      </c>
      <c r="AW18" s="329">
        <v>8760.7409366719021</v>
      </c>
      <c r="AX18" s="329">
        <v>7543.6265266963128</v>
      </c>
      <c r="AY18" s="329">
        <v>7576.6492004441216</v>
      </c>
      <c r="AZ18" s="329">
        <v>7540.6956151662871</v>
      </c>
      <c r="BA18" s="1518">
        <v>7463.6100312907483</v>
      </c>
      <c r="BB18" s="496">
        <v>7681.1618782426622</v>
      </c>
      <c r="BC18" s="525">
        <v>0</v>
      </c>
      <c r="BD18" s="127">
        <v>0</v>
      </c>
      <c r="BE18" s="127">
        <v>0</v>
      </c>
      <c r="BF18" s="127"/>
      <c r="BG18" s="127"/>
      <c r="BH18" s="1608"/>
    </row>
    <row r="19" spans="17:60">
      <c r="Q19" s="750"/>
      <c r="R19" s="767"/>
      <c r="S19" s="1888" t="s">
        <v>114</v>
      </c>
      <c r="T19" s="1889"/>
      <c r="V19" s="750"/>
      <c r="W19" s="767"/>
      <c r="X19" s="764" t="s">
        <v>476</v>
      </c>
      <c r="Y19" s="1313"/>
      <c r="Z19" s="128"/>
      <c r="AA19" s="273">
        <f>SUM(AA20:AA28)</f>
        <v>462851.05315710534</v>
      </c>
      <c r="AB19" s="273">
        <f t="shared" ref="AB19:BA19" si="9">SUM(AB20:AB28)</f>
        <v>456814.46059084544</v>
      </c>
      <c r="AC19" s="273">
        <f t="shared" si="9"/>
        <v>448461.35366517509</v>
      </c>
      <c r="AD19" s="273">
        <f t="shared" si="9"/>
        <v>437460.06615357054</v>
      </c>
      <c r="AE19" s="273">
        <f t="shared" si="9"/>
        <v>454735.71372160362</v>
      </c>
      <c r="AF19" s="273">
        <f t="shared" si="9"/>
        <v>452342.71183665184</v>
      </c>
      <c r="AG19" s="273">
        <f t="shared" si="9"/>
        <v>455825.33589780563</v>
      </c>
      <c r="AH19" s="273">
        <f t="shared" si="9"/>
        <v>447499.67723153619</v>
      </c>
      <c r="AI19" s="273">
        <f t="shared" si="9"/>
        <v>418468.8619733259</v>
      </c>
      <c r="AJ19" s="273">
        <f t="shared" si="9"/>
        <v>429876.47349777771</v>
      </c>
      <c r="AK19" s="273">
        <f t="shared" si="9"/>
        <v>443342.37290384795</v>
      </c>
      <c r="AL19" s="273">
        <f t="shared" si="9"/>
        <v>431287.42074108525</v>
      </c>
      <c r="AM19" s="273">
        <f t="shared" si="9"/>
        <v>440126.54998866515</v>
      </c>
      <c r="AN19" s="273">
        <f t="shared" si="9"/>
        <v>442079.28781128279</v>
      </c>
      <c r="AO19" s="273">
        <f t="shared" si="9"/>
        <v>438435.30883504933</v>
      </c>
      <c r="AP19" s="273">
        <f t="shared" si="9"/>
        <v>435812.94692309666</v>
      </c>
      <c r="AQ19" s="273">
        <f t="shared" si="9"/>
        <v>431132.74588842585</v>
      </c>
      <c r="AR19" s="273">
        <f t="shared" si="9"/>
        <v>442411.26298253896</v>
      </c>
      <c r="AS19" s="273">
        <f t="shared" si="9"/>
        <v>403151.00595391652</v>
      </c>
      <c r="AT19" s="273">
        <f t="shared" si="9"/>
        <v>375243.71952129412</v>
      </c>
      <c r="AU19" s="273">
        <f t="shared" si="9"/>
        <v>403129.88523833908</v>
      </c>
      <c r="AV19" s="273">
        <f t="shared" si="9"/>
        <v>415620.59346625948</v>
      </c>
      <c r="AW19" s="273">
        <f t="shared" si="9"/>
        <v>427684.16026223538</v>
      </c>
      <c r="AX19" s="273">
        <f t="shared" si="9"/>
        <v>438988.71613380499</v>
      </c>
      <c r="AY19" s="273">
        <f t="shared" si="9"/>
        <v>423260.15716886043</v>
      </c>
      <c r="AZ19" s="273">
        <f t="shared" si="9"/>
        <v>405472.36867407401</v>
      </c>
      <c r="BA19" s="1492">
        <f t="shared" si="9"/>
        <v>391687.03146140365</v>
      </c>
      <c r="BB19" s="371">
        <f t="shared" ref="BB19" si="10">SUM(BB20:BB28)</f>
        <v>385516.65012321662</v>
      </c>
      <c r="BC19" s="527">
        <f>SUM(BC20:BC28)</f>
        <v>0</v>
      </c>
      <c r="BD19" s="273">
        <f>SUM(BD20:BD28)</f>
        <v>0</v>
      </c>
      <c r="BE19" s="273">
        <f>SUM(BE20:BE28)</f>
        <v>0</v>
      </c>
      <c r="BF19" s="273"/>
      <c r="BG19" s="273"/>
      <c r="BH19" s="404"/>
    </row>
    <row r="20" spans="17:60" ht="14.25" customHeight="1">
      <c r="Q20" s="750"/>
      <c r="R20" s="767"/>
      <c r="S20" s="767"/>
      <c r="T20" s="43" t="s">
        <v>196</v>
      </c>
      <c r="V20" s="750"/>
      <c r="W20" s="767"/>
      <c r="X20" s="767"/>
      <c r="Y20" s="862" t="s">
        <v>580</v>
      </c>
      <c r="Z20" s="232"/>
      <c r="AA20" s="232">
        <v>13943.931101861821</v>
      </c>
      <c r="AB20" s="232">
        <v>14481.166896083241</v>
      </c>
      <c r="AC20" s="232">
        <v>15098.318527134275</v>
      </c>
      <c r="AD20" s="232">
        <v>15358.256903054214</v>
      </c>
      <c r="AE20" s="232">
        <v>16376.804444518239</v>
      </c>
      <c r="AF20" s="232">
        <v>17047.136607521879</v>
      </c>
      <c r="AG20" s="232">
        <v>16919.657202848666</v>
      </c>
      <c r="AH20" s="232">
        <v>17093.843275597286</v>
      </c>
      <c r="AI20" s="232">
        <v>17698.436297559707</v>
      </c>
      <c r="AJ20" s="232">
        <v>18406.224852712017</v>
      </c>
      <c r="AK20" s="232">
        <v>18752.60807533787</v>
      </c>
      <c r="AL20" s="232">
        <v>19219.450224953944</v>
      </c>
      <c r="AM20" s="232">
        <v>20229.849465939711</v>
      </c>
      <c r="AN20" s="232">
        <v>20409.836825534221</v>
      </c>
      <c r="AO20" s="232">
        <v>21026.518003993348</v>
      </c>
      <c r="AP20" s="232">
        <v>21233.072665418083</v>
      </c>
      <c r="AQ20" s="232">
        <v>20811.631576124957</v>
      </c>
      <c r="AR20" s="232">
        <v>21340.846377749527</v>
      </c>
      <c r="AS20" s="232">
        <v>22268.19926500646</v>
      </c>
      <c r="AT20" s="232">
        <v>19569.431103137049</v>
      </c>
      <c r="AU20" s="232">
        <v>21332.309927850198</v>
      </c>
      <c r="AV20" s="232">
        <v>23186.703012496429</v>
      </c>
      <c r="AW20" s="232">
        <v>23653.402740091358</v>
      </c>
      <c r="AX20" s="232">
        <v>25230.220896920429</v>
      </c>
      <c r="AY20" s="232">
        <v>23425.525546754474</v>
      </c>
      <c r="AZ20" s="232">
        <v>22519.213540048953</v>
      </c>
      <c r="BA20" s="1510">
        <v>21647.340232908453</v>
      </c>
      <c r="BB20" s="565">
        <v>20300.565454278065</v>
      </c>
      <c r="BC20" s="525">
        <v>0</v>
      </c>
      <c r="BD20" s="127">
        <v>0</v>
      </c>
      <c r="BE20" s="127">
        <v>0</v>
      </c>
      <c r="BF20" s="127"/>
      <c r="BG20" s="127"/>
      <c r="BH20" s="1608"/>
    </row>
    <row r="21" spans="17:60" ht="14.25" customHeight="1">
      <c r="Q21" s="750"/>
      <c r="R21" s="767"/>
      <c r="S21" s="767"/>
      <c r="T21" s="832" t="s">
        <v>199</v>
      </c>
      <c r="V21" s="750"/>
      <c r="W21" s="767"/>
      <c r="X21" s="767"/>
      <c r="Y21" s="859" t="s">
        <v>581</v>
      </c>
      <c r="Z21" s="478"/>
      <c r="AA21" s="478">
        <v>20803.570733006109</v>
      </c>
      <c r="AB21" s="478">
        <v>20105.965710967263</v>
      </c>
      <c r="AC21" s="478">
        <v>19962.360986487718</v>
      </c>
      <c r="AD21" s="478">
        <v>18988.800807244661</v>
      </c>
      <c r="AE21" s="478">
        <v>19623.837195359385</v>
      </c>
      <c r="AF21" s="478">
        <v>19204.422914036746</v>
      </c>
      <c r="AG21" s="478">
        <v>18404.964319571733</v>
      </c>
      <c r="AH21" s="478">
        <v>18213.731686748888</v>
      </c>
      <c r="AI21" s="478">
        <v>17873.927200619259</v>
      </c>
      <c r="AJ21" s="478">
        <v>17090.173650818029</v>
      </c>
      <c r="AK21" s="478">
        <v>16294.612821425733</v>
      </c>
      <c r="AL21" s="478">
        <v>15809.131375145937</v>
      </c>
      <c r="AM21" s="478">
        <v>15559.844699367277</v>
      </c>
      <c r="AN21" s="478">
        <v>15311.619988559843</v>
      </c>
      <c r="AO21" s="478">
        <v>14509.97882750793</v>
      </c>
      <c r="AP21" s="478">
        <v>12911.341111070549</v>
      </c>
      <c r="AQ21" s="478">
        <v>12096.753216798719</v>
      </c>
      <c r="AR21" s="478">
        <v>11669.828191103799</v>
      </c>
      <c r="AS21" s="478">
        <v>9767.2810182545199</v>
      </c>
      <c r="AT21" s="478">
        <v>9062.4288546555908</v>
      </c>
      <c r="AU21" s="478">
        <v>9633.9544305968793</v>
      </c>
      <c r="AV21" s="478">
        <v>9803.994480869178</v>
      </c>
      <c r="AW21" s="478">
        <v>9261.2346681597919</v>
      </c>
      <c r="AX21" s="478">
        <v>9663.2814843353299</v>
      </c>
      <c r="AY21" s="478">
        <v>9355.1409871096585</v>
      </c>
      <c r="AZ21" s="478">
        <v>9905.7312712648945</v>
      </c>
      <c r="BA21" s="1520">
        <v>8900.2835628698795</v>
      </c>
      <c r="BB21" s="498">
        <v>8458.644464800891</v>
      </c>
      <c r="BC21" s="525">
        <v>0</v>
      </c>
      <c r="BD21" s="127">
        <v>0</v>
      </c>
      <c r="BE21" s="127">
        <v>0</v>
      </c>
      <c r="BF21" s="127"/>
      <c r="BG21" s="127"/>
      <c r="BH21" s="1608"/>
    </row>
    <row r="22" spans="17:60" ht="14.25" customHeight="1">
      <c r="Q22" s="750"/>
      <c r="R22" s="767"/>
      <c r="S22" s="767"/>
      <c r="T22" s="832" t="s">
        <v>200</v>
      </c>
      <c r="V22" s="750"/>
      <c r="W22" s="767"/>
      <c r="X22" s="767"/>
      <c r="Y22" s="859" t="s">
        <v>582</v>
      </c>
      <c r="Z22" s="478"/>
      <c r="AA22" s="478">
        <v>32632.698045499383</v>
      </c>
      <c r="AB22" s="478">
        <v>32663.716493901666</v>
      </c>
      <c r="AC22" s="478">
        <v>32004.334983180706</v>
      </c>
      <c r="AD22" s="478">
        <v>31919.874281619919</v>
      </c>
      <c r="AE22" s="478">
        <v>33144.081909958601</v>
      </c>
      <c r="AF22" s="478">
        <v>34387.893862031124</v>
      </c>
      <c r="AG22" s="478">
        <v>34688.739889079545</v>
      </c>
      <c r="AH22" s="478">
        <v>34518.124223304781</v>
      </c>
      <c r="AI22" s="478">
        <v>33046.8430674583</v>
      </c>
      <c r="AJ22" s="478">
        <v>33692.477423035845</v>
      </c>
      <c r="AK22" s="478">
        <v>34523.552381178801</v>
      </c>
      <c r="AL22" s="478">
        <v>33782.927670722056</v>
      </c>
      <c r="AM22" s="478">
        <v>33248.135785061851</v>
      </c>
      <c r="AN22" s="478">
        <v>32957.624433950987</v>
      </c>
      <c r="AO22" s="478">
        <v>32429.073319077652</v>
      </c>
      <c r="AP22" s="478">
        <v>31036.790550199454</v>
      </c>
      <c r="AQ22" s="478">
        <v>29040.930039785853</v>
      </c>
      <c r="AR22" s="478">
        <v>28452.187612677997</v>
      </c>
      <c r="AS22" s="478">
        <v>26599.454865673804</v>
      </c>
      <c r="AT22" s="478">
        <v>24428.547539978994</v>
      </c>
      <c r="AU22" s="478">
        <v>23992.726977804567</v>
      </c>
      <c r="AV22" s="478">
        <v>24384.510387650236</v>
      </c>
      <c r="AW22" s="478">
        <v>26136.366388080238</v>
      </c>
      <c r="AX22" s="478">
        <v>25327.900594740968</v>
      </c>
      <c r="AY22" s="478">
        <v>23797.042659136096</v>
      </c>
      <c r="AZ22" s="478">
        <v>23593.846370736886</v>
      </c>
      <c r="BA22" s="1520">
        <v>23296.134482233043</v>
      </c>
      <c r="BB22" s="498">
        <v>22919.176274811798</v>
      </c>
      <c r="BC22" s="525">
        <v>0</v>
      </c>
      <c r="BD22" s="127">
        <v>0</v>
      </c>
      <c r="BE22" s="127">
        <v>0</v>
      </c>
      <c r="BF22" s="127"/>
      <c r="BG22" s="127"/>
      <c r="BH22" s="1608"/>
    </row>
    <row r="23" spans="17:60" ht="14.25" customHeight="1">
      <c r="Q23" s="750"/>
      <c r="R23" s="767"/>
      <c r="S23" s="767"/>
      <c r="T23" s="832" t="s">
        <v>201</v>
      </c>
      <c r="V23" s="750"/>
      <c r="W23" s="767"/>
      <c r="X23" s="767"/>
      <c r="Y23" s="859" t="s">
        <v>583</v>
      </c>
      <c r="Z23" s="478"/>
      <c r="AA23" s="478">
        <v>63578.666742495552</v>
      </c>
      <c r="AB23" s="478">
        <v>64179.507493572411</v>
      </c>
      <c r="AC23" s="478">
        <v>64429.805801736089</v>
      </c>
      <c r="AD23" s="478">
        <v>63751.986672653802</v>
      </c>
      <c r="AE23" s="478">
        <v>67942.183519440121</v>
      </c>
      <c r="AF23" s="478">
        <v>68706.85174047637</v>
      </c>
      <c r="AG23" s="478">
        <v>70837.798060165354</v>
      </c>
      <c r="AH23" s="478">
        <v>71757.592765769426</v>
      </c>
      <c r="AI23" s="478">
        <v>67167.552543004902</v>
      </c>
      <c r="AJ23" s="478">
        <v>68525.451175046212</v>
      </c>
      <c r="AK23" s="478">
        <v>72325.278903810744</v>
      </c>
      <c r="AL23" s="478">
        <v>69376.545828231421</v>
      </c>
      <c r="AM23" s="478">
        <v>69028.654726040419</v>
      </c>
      <c r="AN23" s="478">
        <v>68301.999618609116</v>
      </c>
      <c r="AO23" s="478">
        <v>68629.477692870831</v>
      </c>
      <c r="AP23" s="478">
        <v>71156.446826579777</v>
      </c>
      <c r="AQ23" s="478">
        <v>69453.057477493188</v>
      </c>
      <c r="AR23" s="478">
        <v>69795.580229339015</v>
      </c>
      <c r="AS23" s="478">
        <v>64790.507363929544</v>
      </c>
      <c r="AT23" s="478">
        <v>64240.555681098762</v>
      </c>
      <c r="AU23" s="478">
        <v>66231.819010549079</v>
      </c>
      <c r="AV23" s="478">
        <v>68149.458986144135</v>
      </c>
      <c r="AW23" s="478">
        <v>66319.667572969556</v>
      </c>
      <c r="AX23" s="478">
        <v>69463.52583966036</v>
      </c>
      <c r="AY23" s="478">
        <v>66337.323596254661</v>
      </c>
      <c r="AZ23" s="478">
        <v>64568.301621097678</v>
      </c>
      <c r="BA23" s="1520">
        <v>60684.362656460864</v>
      </c>
      <c r="BB23" s="498">
        <v>60583.353404686583</v>
      </c>
      <c r="BC23" s="525">
        <v>0</v>
      </c>
      <c r="BD23" s="127">
        <v>0</v>
      </c>
      <c r="BE23" s="127">
        <v>0</v>
      </c>
      <c r="BF23" s="127"/>
      <c r="BG23" s="127"/>
      <c r="BH23" s="1608"/>
    </row>
    <row r="24" spans="17:60" ht="14.25" customHeight="1">
      <c r="Q24" s="750"/>
      <c r="R24" s="767"/>
      <c r="S24" s="767"/>
      <c r="T24" s="832" t="s">
        <v>115</v>
      </c>
      <c r="V24" s="750"/>
      <c r="W24" s="767"/>
      <c r="X24" s="767"/>
      <c r="Y24" s="859" t="s">
        <v>481</v>
      </c>
      <c r="Z24" s="478"/>
      <c r="AA24" s="478">
        <v>53786.046207255196</v>
      </c>
      <c r="AB24" s="478">
        <v>53815.898013207574</v>
      </c>
      <c r="AC24" s="478">
        <v>53912.749307199381</v>
      </c>
      <c r="AD24" s="478">
        <v>53091.882429852783</v>
      </c>
      <c r="AE24" s="478">
        <v>54207.993521296929</v>
      </c>
      <c r="AF24" s="478">
        <v>53849.575976427346</v>
      </c>
      <c r="AG24" s="478">
        <v>53506.083229193959</v>
      </c>
      <c r="AH24" s="478">
        <v>51584.526445063173</v>
      </c>
      <c r="AI24" s="478">
        <v>46621.404840833289</v>
      </c>
      <c r="AJ24" s="478">
        <v>46493.338881041847</v>
      </c>
      <c r="AK24" s="478">
        <v>46436.834659326887</v>
      </c>
      <c r="AL24" s="478">
        <v>44617.363519647261</v>
      </c>
      <c r="AM24" s="478">
        <v>44002.305890337826</v>
      </c>
      <c r="AN24" s="478">
        <v>43632.371848712122</v>
      </c>
      <c r="AO24" s="478">
        <v>41110.841410207293</v>
      </c>
      <c r="AP24" s="478">
        <v>39902.72158758877</v>
      </c>
      <c r="AQ24" s="478">
        <v>39772.669661707958</v>
      </c>
      <c r="AR24" s="478">
        <v>38985.889858372975</v>
      </c>
      <c r="AS24" s="478">
        <v>36220.600908877015</v>
      </c>
      <c r="AT24" s="478">
        <v>32324.820804823103</v>
      </c>
      <c r="AU24" s="478">
        <v>32571.011032041082</v>
      </c>
      <c r="AV24" s="478">
        <v>33059.613022680511</v>
      </c>
      <c r="AW24" s="478">
        <v>33876.62192225863</v>
      </c>
      <c r="AX24" s="478">
        <v>34870.091586846203</v>
      </c>
      <c r="AY24" s="478">
        <v>33238.034791661528</v>
      </c>
      <c r="AZ24" s="478">
        <v>31676.447036314043</v>
      </c>
      <c r="BA24" s="1520">
        <v>31906.253746749164</v>
      </c>
      <c r="BB24" s="498">
        <v>31481.583192278875</v>
      </c>
      <c r="BC24" s="525">
        <v>0</v>
      </c>
      <c r="BD24" s="127">
        <v>0</v>
      </c>
      <c r="BE24" s="127">
        <v>0</v>
      </c>
      <c r="BF24" s="127"/>
      <c r="BG24" s="127"/>
      <c r="BH24" s="1608"/>
    </row>
    <row r="25" spans="17:60" ht="14.25" customHeight="1">
      <c r="Q25" s="750"/>
      <c r="R25" s="767"/>
      <c r="S25" s="767"/>
      <c r="T25" s="832" t="s">
        <v>116</v>
      </c>
      <c r="V25" s="750"/>
      <c r="W25" s="767"/>
      <c r="X25" s="767"/>
      <c r="Y25" s="859" t="s">
        <v>584</v>
      </c>
      <c r="Z25" s="478"/>
      <c r="AA25" s="478">
        <v>174333.77846795786</v>
      </c>
      <c r="AB25" s="478">
        <v>168970.46312672104</v>
      </c>
      <c r="AC25" s="478">
        <v>161769.89277500106</v>
      </c>
      <c r="AD25" s="478">
        <v>159526.60024082585</v>
      </c>
      <c r="AE25" s="478">
        <v>163324.98810994858</v>
      </c>
      <c r="AF25" s="478">
        <v>163949.73766878233</v>
      </c>
      <c r="AG25" s="478">
        <v>165384.30332511681</v>
      </c>
      <c r="AH25" s="478">
        <v>167488.73741520953</v>
      </c>
      <c r="AI25" s="478">
        <v>156054.91653487302</v>
      </c>
      <c r="AJ25" s="478">
        <v>161811.74591972888</v>
      </c>
      <c r="AK25" s="478">
        <v>168715.28318345005</v>
      </c>
      <c r="AL25" s="478">
        <v>164363.3757318416</v>
      </c>
      <c r="AM25" s="478">
        <v>170764.99826778946</v>
      </c>
      <c r="AN25" s="478">
        <v>172763.04356248191</v>
      </c>
      <c r="AO25" s="478">
        <v>172872.44718395348</v>
      </c>
      <c r="AP25" s="478">
        <v>170772.03889136339</v>
      </c>
      <c r="AQ25" s="478">
        <v>172981.45763711332</v>
      </c>
      <c r="AR25" s="478">
        <v>179898.88045542425</v>
      </c>
      <c r="AS25" s="478">
        <v>162175.91863996259</v>
      </c>
      <c r="AT25" s="478">
        <v>150667.46114796246</v>
      </c>
      <c r="AU25" s="478">
        <v>171169.30168161384</v>
      </c>
      <c r="AV25" s="478">
        <v>171388.96751094441</v>
      </c>
      <c r="AW25" s="478">
        <v>175436.97313310916</v>
      </c>
      <c r="AX25" s="478">
        <v>182312.00438928531</v>
      </c>
      <c r="AY25" s="478">
        <v>179183.00826196576</v>
      </c>
      <c r="AZ25" s="478">
        <v>170894.83425121094</v>
      </c>
      <c r="BA25" s="1520">
        <v>166400.01667839149</v>
      </c>
      <c r="BB25" s="498">
        <v>163454.95880684207</v>
      </c>
      <c r="BC25" s="525">
        <v>0</v>
      </c>
      <c r="BD25" s="127">
        <v>0</v>
      </c>
      <c r="BE25" s="127">
        <v>0</v>
      </c>
      <c r="BF25" s="127"/>
      <c r="BG25" s="127"/>
      <c r="BH25" s="1608"/>
    </row>
    <row r="26" spans="17:60" ht="14.25" customHeight="1">
      <c r="Q26" s="750"/>
      <c r="R26" s="767"/>
      <c r="S26" s="767"/>
      <c r="T26" s="832" t="s">
        <v>278</v>
      </c>
      <c r="V26" s="750"/>
      <c r="W26" s="767"/>
      <c r="X26" s="767"/>
      <c r="Y26" s="859" t="s">
        <v>585</v>
      </c>
      <c r="Z26" s="478"/>
      <c r="AA26" s="478">
        <v>14878.755717365739</v>
      </c>
      <c r="AB26" s="478">
        <v>14443.959265352805</v>
      </c>
      <c r="AC26" s="478">
        <v>14264.661038400054</v>
      </c>
      <c r="AD26" s="478">
        <v>13366.079446834208</v>
      </c>
      <c r="AE26" s="478">
        <v>13251.696011581751</v>
      </c>
      <c r="AF26" s="478">
        <v>12451.72241040454</v>
      </c>
      <c r="AG26" s="478">
        <v>11640.267920980432</v>
      </c>
      <c r="AH26" s="478">
        <v>12007.216824714069</v>
      </c>
      <c r="AI26" s="478">
        <v>11659.485298668924</v>
      </c>
      <c r="AJ26" s="478">
        <v>11997.695694518525</v>
      </c>
      <c r="AK26" s="478">
        <v>11975.489300313646</v>
      </c>
      <c r="AL26" s="478">
        <v>11843.509537950908</v>
      </c>
      <c r="AM26" s="478">
        <v>12001.03149355234</v>
      </c>
      <c r="AN26" s="478">
        <v>12208.118804323996</v>
      </c>
      <c r="AO26" s="478">
        <v>12010.497333514948</v>
      </c>
      <c r="AP26" s="478">
        <v>11586.787476572636</v>
      </c>
      <c r="AQ26" s="478">
        <v>11446.635148331574</v>
      </c>
      <c r="AR26" s="478">
        <v>11510.852041401951</v>
      </c>
      <c r="AS26" s="478">
        <v>10671.085613061123</v>
      </c>
      <c r="AT26" s="478">
        <v>9133.7391545171886</v>
      </c>
      <c r="AU26" s="478">
        <v>9284.6549968973304</v>
      </c>
      <c r="AV26" s="478">
        <v>9600.8369471015176</v>
      </c>
      <c r="AW26" s="478">
        <v>11385.392248464461</v>
      </c>
      <c r="AX26" s="478">
        <v>10184.290386074157</v>
      </c>
      <c r="AY26" s="478">
        <v>9284.9483025307345</v>
      </c>
      <c r="AZ26" s="478">
        <v>8654.8897143309459</v>
      </c>
      <c r="BA26" s="1520">
        <v>9086.9617213697802</v>
      </c>
      <c r="BB26" s="498">
        <v>8639.6829965257475</v>
      </c>
      <c r="BC26" s="525">
        <v>0</v>
      </c>
      <c r="BD26" s="127">
        <v>0</v>
      </c>
      <c r="BE26" s="127">
        <v>0</v>
      </c>
      <c r="BF26" s="127"/>
      <c r="BG26" s="127"/>
      <c r="BH26" s="1608"/>
    </row>
    <row r="27" spans="17:60" ht="14.25" customHeight="1">
      <c r="Q27" s="750"/>
      <c r="R27" s="767"/>
      <c r="S27" s="767"/>
      <c r="T27" s="832" t="s">
        <v>279</v>
      </c>
      <c r="V27" s="750"/>
      <c r="W27" s="767"/>
      <c r="X27" s="767"/>
      <c r="Y27" s="859" t="s">
        <v>586</v>
      </c>
      <c r="Z27" s="478"/>
      <c r="AA27" s="478">
        <v>66539.701071123156</v>
      </c>
      <c r="AB27" s="478">
        <v>66437.478155752266</v>
      </c>
      <c r="AC27" s="478">
        <v>65885.613951459032</v>
      </c>
      <c r="AD27" s="478">
        <v>61923.262624332259</v>
      </c>
      <c r="AE27" s="478">
        <v>66344.507977320362</v>
      </c>
      <c r="AF27" s="478">
        <v>63359.774690304941</v>
      </c>
      <c r="AG27" s="478">
        <v>65131.957999014943</v>
      </c>
      <c r="AH27" s="478">
        <v>55416.413975099997</v>
      </c>
      <c r="AI27" s="478">
        <v>48581.800195185162</v>
      </c>
      <c r="AJ27" s="478">
        <v>51356.54434877052</v>
      </c>
      <c r="AK27" s="478">
        <v>53155.056034130175</v>
      </c>
      <c r="AL27" s="478">
        <v>51549.061172408845</v>
      </c>
      <c r="AM27" s="478">
        <v>54102.162230484289</v>
      </c>
      <c r="AN27" s="478">
        <v>55095.339073242889</v>
      </c>
      <c r="AO27" s="478">
        <v>54673.942097093728</v>
      </c>
      <c r="AP27" s="478">
        <v>56147.759788845215</v>
      </c>
      <c r="AQ27" s="478">
        <v>56087.312003590021</v>
      </c>
      <c r="AR27" s="478">
        <v>60588.215755491939</v>
      </c>
      <c r="AS27" s="478">
        <v>53527.098609429639</v>
      </c>
      <c r="AT27" s="478">
        <v>49657.476108401614</v>
      </c>
      <c r="AU27" s="478">
        <v>52280.65240739935</v>
      </c>
      <c r="AV27" s="478">
        <v>57355.277616273059</v>
      </c>
      <c r="AW27" s="478">
        <v>61851.307462287004</v>
      </c>
      <c r="AX27" s="478">
        <v>61477.672524149508</v>
      </c>
      <c r="AY27" s="478">
        <v>57844.144452011606</v>
      </c>
      <c r="AZ27" s="478">
        <v>54658.353845768543</v>
      </c>
      <c r="BA27" s="1520">
        <v>51570.845592234902</v>
      </c>
      <c r="BB27" s="498">
        <v>51397.958650859313</v>
      </c>
      <c r="BC27" s="525">
        <v>0</v>
      </c>
      <c r="BD27" s="127">
        <v>0</v>
      </c>
      <c r="BE27" s="127">
        <v>0</v>
      </c>
      <c r="BF27" s="127"/>
      <c r="BG27" s="127"/>
      <c r="BH27" s="1608"/>
    </row>
    <row r="28" spans="17:60" ht="28.5" customHeight="1">
      <c r="Q28" s="750"/>
      <c r="R28" s="767"/>
      <c r="S28" s="767"/>
      <c r="T28" s="832" t="s">
        <v>280</v>
      </c>
      <c r="V28" s="750"/>
      <c r="W28" s="767"/>
      <c r="X28" s="767"/>
      <c r="Y28" s="1581" t="s">
        <v>815</v>
      </c>
      <c r="Z28" s="329"/>
      <c r="AA28" s="329">
        <v>22353.905070540502</v>
      </c>
      <c r="AB28" s="329">
        <v>21716.30543528717</v>
      </c>
      <c r="AC28" s="329">
        <v>21133.616294576739</v>
      </c>
      <c r="AD28" s="329">
        <v>19533.322747152819</v>
      </c>
      <c r="AE28" s="329">
        <v>20519.621032179686</v>
      </c>
      <c r="AF28" s="329">
        <v>19385.595966666551</v>
      </c>
      <c r="AG28" s="329">
        <v>19311.563951834192</v>
      </c>
      <c r="AH28" s="329">
        <v>19419.49062002905</v>
      </c>
      <c r="AI28" s="329">
        <v>19764.495995123325</v>
      </c>
      <c r="AJ28" s="329">
        <v>20502.821552105801</v>
      </c>
      <c r="AK28" s="329">
        <v>21163.657544874073</v>
      </c>
      <c r="AL28" s="329">
        <v>20726.055680183246</v>
      </c>
      <c r="AM28" s="329">
        <v>21189.567430091975</v>
      </c>
      <c r="AN28" s="329">
        <v>21399.333655867638</v>
      </c>
      <c r="AO28" s="329">
        <v>21172.532966830047</v>
      </c>
      <c r="AP28" s="329">
        <v>21065.988025458806</v>
      </c>
      <c r="AQ28" s="329">
        <v>19442.29912748023</v>
      </c>
      <c r="AR28" s="329">
        <v>20168.982460977517</v>
      </c>
      <c r="AS28" s="329">
        <v>17130.859669721835</v>
      </c>
      <c r="AT28" s="329">
        <v>16159.259126719378</v>
      </c>
      <c r="AU28" s="329">
        <v>16633.454773586738</v>
      </c>
      <c r="AV28" s="329">
        <v>18691.23150210009</v>
      </c>
      <c r="AW28" s="329">
        <v>19763.194126815211</v>
      </c>
      <c r="AX28" s="329">
        <v>20459.728431792657</v>
      </c>
      <c r="AY28" s="329">
        <v>20794.988571435915</v>
      </c>
      <c r="AZ28" s="329">
        <v>19000.751023301116</v>
      </c>
      <c r="BA28" s="1518">
        <v>18194.832788186057</v>
      </c>
      <c r="BB28" s="496">
        <v>18280.726878133311</v>
      </c>
      <c r="BC28" s="525">
        <v>0</v>
      </c>
      <c r="BD28" s="127">
        <v>0</v>
      </c>
      <c r="BE28" s="127">
        <v>0</v>
      </c>
      <c r="BF28" s="127"/>
      <c r="BG28" s="127"/>
      <c r="BH28" s="1608"/>
    </row>
    <row r="29" spans="17:60" ht="14.25" customHeight="1">
      <c r="Q29" s="750"/>
      <c r="R29" s="776" t="s">
        <v>224</v>
      </c>
      <c r="S29" s="833"/>
      <c r="T29" s="834"/>
      <c r="V29" s="750"/>
      <c r="W29" s="776" t="s">
        <v>587</v>
      </c>
      <c r="X29" s="833"/>
      <c r="Y29" s="866"/>
      <c r="Z29" s="317"/>
      <c r="AA29" s="318">
        <v>129957.31901583464</v>
      </c>
      <c r="AB29" s="318">
        <v>134042.01126634903</v>
      </c>
      <c r="AC29" s="318">
        <v>138322.56057885205</v>
      </c>
      <c r="AD29" s="318">
        <v>142670.97389330048</v>
      </c>
      <c r="AE29" s="318">
        <v>156772.25920453828</v>
      </c>
      <c r="AF29" s="318">
        <v>161803.55980609439</v>
      </c>
      <c r="AG29" s="318">
        <v>159539.06964282639</v>
      </c>
      <c r="AH29" s="318">
        <v>164457.62369554152</v>
      </c>
      <c r="AI29" s="318">
        <v>172474.37937302433</v>
      </c>
      <c r="AJ29" s="318">
        <v>183108.0790713462</v>
      </c>
      <c r="AK29" s="318">
        <v>189832.83300327812</v>
      </c>
      <c r="AL29" s="318">
        <v>190391.09347248124</v>
      </c>
      <c r="AM29" s="318">
        <v>199848.93393204489</v>
      </c>
      <c r="AN29" s="318">
        <v>206272.12375143767</v>
      </c>
      <c r="AO29" s="318">
        <v>213571.74472806868</v>
      </c>
      <c r="AP29" s="318">
        <v>220394.51239762135</v>
      </c>
      <c r="AQ29" s="318">
        <v>217164.56888579187</v>
      </c>
      <c r="AR29" s="318">
        <v>226831.80657632905</v>
      </c>
      <c r="AS29" s="318">
        <v>219836.63560757061</v>
      </c>
      <c r="AT29" s="318">
        <v>196176.59421381785</v>
      </c>
      <c r="AU29" s="318">
        <v>200072.33595565631</v>
      </c>
      <c r="AV29" s="318">
        <v>223080.80913463258</v>
      </c>
      <c r="AW29" s="318">
        <v>228040.95743129228</v>
      </c>
      <c r="AX29" s="318">
        <v>236349.0711082808</v>
      </c>
      <c r="AY29" s="318">
        <v>229028.74560091834</v>
      </c>
      <c r="AZ29" s="318">
        <v>218246.44221872769</v>
      </c>
      <c r="BA29" s="1511">
        <v>212434.72941298469</v>
      </c>
      <c r="BB29" s="383">
        <v>207458.87718835208</v>
      </c>
      <c r="BC29" s="528">
        <f>SUM(BC30:BC34)</f>
        <v>0</v>
      </c>
      <c r="BD29" s="318">
        <f>SUM(BD30:BD34)</f>
        <v>0</v>
      </c>
      <c r="BE29" s="318">
        <f>SUM(BE30:BE34)</f>
        <v>0</v>
      </c>
      <c r="BF29" s="318"/>
      <c r="BG29" s="318"/>
      <c r="BH29" s="404"/>
    </row>
    <row r="30" spans="17:60" ht="28.5" customHeight="1">
      <c r="Q30" s="750"/>
      <c r="R30" s="780"/>
      <c r="S30" s="1898" t="s">
        <v>119</v>
      </c>
      <c r="T30" s="1899"/>
      <c r="V30" s="750"/>
      <c r="W30" s="780"/>
      <c r="X30" s="1898" t="s">
        <v>588</v>
      </c>
      <c r="Y30" s="1899"/>
      <c r="Z30" s="127"/>
      <c r="AA30" s="127">
        <v>10566.59333521677</v>
      </c>
      <c r="AB30" s="127">
        <v>12251.025085198009</v>
      </c>
      <c r="AC30" s="127">
        <v>14035.756262916988</v>
      </c>
      <c r="AD30" s="127">
        <v>15151.343608612284</v>
      </c>
      <c r="AE30" s="127">
        <v>18261.251210520211</v>
      </c>
      <c r="AF30" s="127">
        <v>19513.126804632178</v>
      </c>
      <c r="AG30" s="127">
        <v>18496.364996707522</v>
      </c>
      <c r="AH30" s="127">
        <v>17461.14672283893</v>
      </c>
      <c r="AI30" s="127">
        <v>16840.491939909909</v>
      </c>
      <c r="AJ30" s="127">
        <v>16490.019092432354</v>
      </c>
      <c r="AK30" s="127">
        <v>16133.361271981939</v>
      </c>
      <c r="AL30" s="127">
        <v>15736.997613287815</v>
      </c>
      <c r="AM30" s="127">
        <v>16329.234577549158</v>
      </c>
      <c r="AN30" s="127">
        <v>16706.373310975159</v>
      </c>
      <c r="AO30" s="127">
        <v>16649.473825010824</v>
      </c>
      <c r="AP30" s="127">
        <v>16793.235475371635</v>
      </c>
      <c r="AQ30" s="127">
        <v>16496.013708105489</v>
      </c>
      <c r="AR30" s="127">
        <v>17884.018743771056</v>
      </c>
      <c r="AS30" s="127">
        <v>22712.053106111605</v>
      </c>
      <c r="AT30" s="127">
        <v>21985.544208219952</v>
      </c>
      <c r="AU30" s="127">
        <v>22666.38584500254</v>
      </c>
      <c r="AV30" s="127">
        <v>27775.604225094525</v>
      </c>
      <c r="AW30" s="127">
        <v>29885.100109563871</v>
      </c>
      <c r="AX30" s="127">
        <v>28572.480006666345</v>
      </c>
      <c r="AY30" s="127">
        <v>30542.91688129272</v>
      </c>
      <c r="AZ30" s="127">
        <v>27540.146315233291</v>
      </c>
      <c r="BA30" s="1490">
        <v>24437.46460519778</v>
      </c>
      <c r="BB30" s="370">
        <v>24688.676541071967</v>
      </c>
      <c r="BC30" s="525">
        <v>0</v>
      </c>
      <c r="BD30" s="127">
        <v>0</v>
      </c>
      <c r="BE30" s="127">
        <v>0</v>
      </c>
      <c r="BF30" s="127"/>
      <c r="BG30" s="127"/>
      <c r="BH30" s="1608"/>
    </row>
    <row r="31" spans="17:60" ht="28.5" customHeight="1">
      <c r="Q31" s="750"/>
      <c r="R31" s="780"/>
      <c r="S31" s="1902" t="s">
        <v>120</v>
      </c>
      <c r="T31" s="1903"/>
      <c r="V31" s="750"/>
      <c r="W31" s="780"/>
      <c r="X31" s="1902" t="s">
        <v>589</v>
      </c>
      <c r="Y31" s="1903"/>
      <c r="Z31" s="127"/>
      <c r="AA31" s="127">
        <v>22086.452719317524</v>
      </c>
      <c r="AB31" s="127">
        <v>22554.314872387931</v>
      </c>
      <c r="AC31" s="127">
        <v>23101.679811547143</v>
      </c>
      <c r="AD31" s="127">
        <v>22475.178178576905</v>
      </c>
      <c r="AE31" s="127">
        <v>24825.194240727211</v>
      </c>
      <c r="AF31" s="127">
        <v>24674.251689166944</v>
      </c>
      <c r="AG31" s="127">
        <v>25078.485846990392</v>
      </c>
      <c r="AH31" s="127">
        <v>25364.187380826217</v>
      </c>
      <c r="AI31" s="127">
        <v>26198.754341393651</v>
      </c>
      <c r="AJ31" s="127">
        <v>27973.46620468644</v>
      </c>
      <c r="AK31" s="127">
        <v>29482.755021561818</v>
      </c>
      <c r="AL31" s="127">
        <v>31667.181628634673</v>
      </c>
      <c r="AM31" s="127">
        <v>36296.798371516998</v>
      </c>
      <c r="AN31" s="127">
        <v>40418.9735251159</v>
      </c>
      <c r="AO31" s="127">
        <v>43146.288304052068</v>
      </c>
      <c r="AP31" s="127">
        <v>46985.504123823892</v>
      </c>
      <c r="AQ31" s="127">
        <v>48608.322429235137</v>
      </c>
      <c r="AR31" s="127">
        <v>57422.204918727424</v>
      </c>
      <c r="AS31" s="127">
        <v>48670.345848270343</v>
      </c>
      <c r="AT31" s="127">
        <v>49478.929467437643</v>
      </c>
      <c r="AU31" s="127">
        <v>51590.0106150672</v>
      </c>
      <c r="AV31" s="127">
        <v>59683.429923640069</v>
      </c>
      <c r="AW31" s="127">
        <v>61314.616924867383</v>
      </c>
      <c r="AX31" s="127">
        <v>59912.355118426342</v>
      </c>
      <c r="AY31" s="127">
        <v>58708.60959590361</v>
      </c>
      <c r="AZ31" s="127">
        <v>55018.507521699445</v>
      </c>
      <c r="BA31" s="1490">
        <v>56227.932491631051</v>
      </c>
      <c r="BB31" s="370">
        <v>54128.499795702992</v>
      </c>
      <c r="BC31" s="525">
        <v>0</v>
      </c>
      <c r="BD31" s="127">
        <v>0</v>
      </c>
      <c r="BE31" s="127">
        <v>0</v>
      </c>
      <c r="BF31" s="127"/>
      <c r="BG31" s="127"/>
      <c r="BH31" s="1608"/>
    </row>
    <row r="32" spans="17:60" ht="28.5" customHeight="1">
      <c r="Q32" s="750"/>
      <c r="R32" s="780"/>
      <c r="S32" s="1902" t="s">
        <v>232</v>
      </c>
      <c r="T32" s="1903"/>
      <c r="V32" s="750"/>
      <c r="W32" s="780"/>
      <c r="X32" s="1902" t="s">
        <v>590</v>
      </c>
      <c r="Y32" s="1903"/>
      <c r="Z32" s="127"/>
      <c r="AA32" s="127">
        <v>30295.136172099134</v>
      </c>
      <c r="AB32" s="127">
        <v>31906.280477847686</v>
      </c>
      <c r="AC32" s="127">
        <v>34136.855327678379</v>
      </c>
      <c r="AD32" s="127">
        <v>35139.58647000519</v>
      </c>
      <c r="AE32" s="127">
        <v>38373.728025970166</v>
      </c>
      <c r="AF32" s="127">
        <v>40306.764763783023</v>
      </c>
      <c r="AG32" s="127">
        <v>41336.030659990909</v>
      </c>
      <c r="AH32" s="127">
        <v>43004.75694891734</v>
      </c>
      <c r="AI32" s="127">
        <v>45803.255076981688</v>
      </c>
      <c r="AJ32" s="127">
        <v>49495.930287334915</v>
      </c>
      <c r="AK32" s="127">
        <v>51975.885764785082</v>
      </c>
      <c r="AL32" s="127">
        <v>51550.640206875818</v>
      </c>
      <c r="AM32" s="127">
        <v>53700.332335935032</v>
      </c>
      <c r="AN32" s="127">
        <v>53691.216431783258</v>
      </c>
      <c r="AO32" s="127">
        <v>53353.810327933374</v>
      </c>
      <c r="AP32" s="127">
        <v>53200.879749561122</v>
      </c>
      <c r="AQ32" s="127">
        <v>53183.850522467576</v>
      </c>
      <c r="AR32" s="127">
        <v>54839.284979084026</v>
      </c>
      <c r="AS32" s="127">
        <v>57701.164094865278</v>
      </c>
      <c r="AT32" s="127">
        <v>49810.793800374042</v>
      </c>
      <c r="AU32" s="127">
        <v>49991.882220748274</v>
      </c>
      <c r="AV32" s="127">
        <v>58104.215212868905</v>
      </c>
      <c r="AW32" s="127">
        <v>59406.060195011058</v>
      </c>
      <c r="AX32" s="127">
        <v>59741.83051044376</v>
      </c>
      <c r="AY32" s="127">
        <v>57503.495789750676</v>
      </c>
      <c r="AZ32" s="127">
        <v>53631.649494470621</v>
      </c>
      <c r="BA32" s="1490">
        <v>49959.492191654346</v>
      </c>
      <c r="BB32" s="370">
        <v>49354.987984811611</v>
      </c>
      <c r="BC32" s="525">
        <v>0</v>
      </c>
      <c r="BD32" s="127">
        <v>0</v>
      </c>
      <c r="BE32" s="127">
        <v>0</v>
      </c>
      <c r="BF32" s="127"/>
      <c r="BG32" s="127"/>
      <c r="BH32" s="1608"/>
    </row>
    <row r="33" spans="17:60" ht="28.5" customHeight="1">
      <c r="Q33" s="750"/>
      <c r="R33" s="780"/>
      <c r="S33" s="1914" t="s">
        <v>122</v>
      </c>
      <c r="T33" s="1915"/>
      <c r="V33" s="750"/>
      <c r="W33" s="780"/>
      <c r="X33" s="1902" t="s">
        <v>591</v>
      </c>
      <c r="Y33" s="1903"/>
      <c r="Z33" s="127"/>
      <c r="AA33" s="127">
        <v>27978.10936273144</v>
      </c>
      <c r="AB33" s="127">
        <v>29988.847824967692</v>
      </c>
      <c r="AC33" s="127">
        <v>32028.489737395044</v>
      </c>
      <c r="AD33" s="127">
        <v>33017.277091483607</v>
      </c>
      <c r="AE33" s="127">
        <v>36713.105041265786</v>
      </c>
      <c r="AF33" s="127">
        <v>38411.197280334964</v>
      </c>
      <c r="AG33" s="127">
        <v>40229.052979407206</v>
      </c>
      <c r="AH33" s="127">
        <v>42227.773644447952</v>
      </c>
      <c r="AI33" s="127">
        <v>45775.934013806647</v>
      </c>
      <c r="AJ33" s="127">
        <v>49613.123782299946</v>
      </c>
      <c r="AK33" s="127">
        <v>52736.755753943573</v>
      </c>
      <c r="AL33" s="127">
        <v>52344.603013716143</v>
      </c>
      <c r="AM33" s="127">
        <v>54537.638690153428</v>
      </c>
      <c r="AN33" s="127">
        <v>55012.616470172528</v>
      </c>
      <c r="AO33" s="127">
        <v>55122.103097325235</v>
      </c>
      <c r="AP33" s="127">
        <v>55095.262776737785</v>
      </c>
      <c r="AQ33" s="127">
        <v>52280.951068800045</v>
      </c>
      <c r="AR33" s="127">
        <v>53798.461444277214</v>
      </c>
      <c r="AS33" s="127">
        <v>52707.090154089048</v>
      </c>
      <c r="AT33" s="127">
        <v>45578.06944207153</v>
      </c>
      <c r="AU33" s="127">
        <v>47556.520367849102</v>
      </c>
      <c r="AV33" s="127">
        <v>54626.633453297676</v>
      </c>
      <c r="AW33" s="127">
        <v>58741.071359059919</v>
      </c>
      <c r="AX33" s="127">
        <v>65370.672146098324</v>
      </c>
      <c r="AY33" s="127">
        <v>62918.893985432471</v>
      </c>
      <c r="AZ33" s="127">
        <v>65150.493911710204</v>
      </c>
      <c r="BA33" s="1490">
        <v>66701.422462448681</v>
      </c>
      <c r="BB33" s="370">
        <v>61682.473584538973</v>
      </c>
      <c r="BC33" s="525">
        <v>0</v>
      </c>
      <c r="BD33" s="127">
        <v>0</v>
      </c>
      <c r="BE33" s="127">
        <v>0</v>
      </c>
      <c r="BF33" s="127"/>
      <c r="BG33" s="127"/>
      <c r="BH33" s="1608"/>
    </row>
    <row r="34" spans="17:60" ht="14.25" customHeight="1">
      <c r="Q34" s="750"/>
      <c r="R34" s="780"/>
      <c r="S34" s="1916" t="s">
        <v>241</v>
      </c>
      <c r="T34" s="1917"/>
      <c r="V34" s="750"/>
      <c r="W34" s="780"/>
      <c r="X34" s="1900" t="s">
        <v>592</v>
      </c>
      <c r="Y34" s="1901"/>
      <c r="Z34" s="127"/>
      <c r="AA34" s="127">
        <v>39031.027426469758</v>
      </c>
      <c r="AB34" s="127">
        <v>37341.543005947751</v>
      </c>
      <c r="AC34" s="127">
        <v>35019.779439314509</v>
      </c>
      <c r="AD34" s="127">
        <v>36887.588544622529</v>
      </c>
      <c r="AE34" s="127">
        <v>38598.980686054907</v>
      </c>
      <c r="AF34" s="127">
        <v>38898.21926817725</v>
      </c>
      <c r="AG34" s="127">
        <v>34399.135159730358</v>
      </c>
      <c r="AH34" s="127">
        <v>36399.75899851109</v>
      </c>
      <c r="AI34" s="127">
        <v>37855.944000932439</v>
      </c>
      <c r="AJ34" s="127">
        <v>39535.539704592498</v>
      </c>
      <c r="AK34" s="127">
        <v>39504.075191005701</v>
      </c>
      <c r="AL34" s="127">
        <v>39091.671009966842</v>
      </c>
      <c r="AM34" s="127">
        <v>38984.929956890272</v>
      </c>
      <c r="AN34" s="127">
        <v>40442.944013390821</v>
      </c>
      <c r="AO34" s="127">
        <v>45300.069173747135</v>
      </c>
      <c r="AP34" s="127">
        <v>48319.630272126931</v>
      </c>
      <c r="AQ34" s="127">
        <v>46595.431157183622</v>
      </c>
      <c r="AR34" s="127">
        <v>42887.836490469337</v>
      </c>
      <c r="AS34" s="127">
        <v>38045.982404234303</v>
      </c>
      <c r="AT34" s="127">
        <v>29323.257295714677</v>
      </c>
      <c r="AU34" s="127">
        <v>28267.536906989251</v>
      </c>
      <c r="AV34" s="127">
        <v>22890.926319731425</v>
      </c>
      <c r="AW34" s="127">
        <v>18694.108842790061</v>
      </c>
      <c r="AX34" s="127">
        <v>22751.733326646034</v>
      </c>
      <c r="AY34" s="127">
        <v>19354.829348538842</v>
      </c>
      <c r="AZ34" s="127">
        <v>16905.644975614145</v>
      </c>
      <c r="BA34" s="1490">
        <v>15108.417662052872</v>
      </c>
      <c r="BB34" s="370">
        <v>17604.239282226481</v>
      </c>
      <c r="BC34" s="525">
        <v>0</v>
      </c>
      <c r="BD34" s="127">
        <v>0</v>
      </c>
      <c r="BE34" s="127">
        <v>0</v>
      </c>
      <c r="BF34" s="127"/>
      <c r="BG34" s="127"/>
      <c r="BH34" s="1608"/>
    </row>
    <row r="35" spans="17:60">
      <c r="Q35" s="750"/>
      <c r="R35" s="782" t="s">
        <v>124</v>
      </c>
      <c r="S35" s="835"/>
      <c r="T35" s="836"/>
      <c r="V35" s="750"/>
      <c r="W35" s="782" t="s">
        <v>488</v>
      </c>
      <c r="X35" s="835"/>
      <c r="Y35" s="836"/>
      <c r="Z35" s="129"/>
      <c r="AA35" s="276">
        <f>SUM(AA36,AA39)</f>
        <v>207273.97127957264</v>
      </c>
      <c r="AB35" s="276">
        <f t="shared" ref="AB35:BA35" si="11">SUM(AB36,AB39)</f>
        <v>219210.50474000233</v>
      </c>
      <c r="AC35" s="276">
        <f t="shared" si="11"/>
        <v>225943.68959210202</v>
      </c>
      <c r="AD35" s="276">
        <f t="shared" si="11"/>
        <v>229419.97430766866</v>
      </c>
      <c r="AE35" s="276">
        <f t="shared" si="11"/>
        <v>239265.17054206887</v>
      </c>
      <c r="AF35" s="276">
        <f t="shared" si="11"/>
        <v>248415.02920168603</v>
      </c>
      <c r="AG35" s="276">
        <f t="shared" si="11"/>
        <v>255039.7610959929</v>
      </c>
      <c r="AH35" s="276">
        <f t="shared" si="11"/>
        <v>256647.35322655443</v>
      </c>
      <c r="AI35" s="276">
        <f t="shared" si="11"/>
        <v>254496.05341613517</v>
      </c>
      <c r="AJ35" s="276">
        <f t="shared" si="11"/>
        <v>258874.08048575214</v>
      </c>
      <c r="AK35" s="276">
        <f t="shared" si="11"/>
        <v>258321.61423827329</v>
      </c>
      <c r="AL35" s="276">
        <f t="shared" si="11"/>
        <v>262443.42347333295</v>
      </c>
      <c r="AM35" s="276">
        <f t="shared" si="11"/>
        <v>259243.59259277192</v>
      </c>
      <c r="AN35" s="276">
        <f t="shared" si="11"/>
        <v>255605.00882002834</v>
      </c>
      <c r="AO35" s="276">
        <f t="shared" si="11"/>
        <v>249498.49210123974</v>
      </c>
      <c r="AP35" s="276">
        <f t="shared" si="11"/>
        <v>244161.30008917092</v>
      </c>
      <c r="AQ35" s="276">
        <f t="shared" si="11"/>
        <v>241264.48873863238</v>
      </c>
      <c r="AR35" s="276">
        <f t="shared" si="11"/>
        <v>239243.43795704114</v>
      </c>
      <c r="AS35" s="276">
        <f t="shared" si="11"/>
        <v>231564.14894510218</v>
      </c>
      <c r="AT35" s="276">
        <f t="shared" si="11"/>
        <v>227942.46879110998</v>
      </c>
      <c r="AU35" s="276">
        <f t="shared" si="11"/>
        <v>228778.23592578035</v>
      </c>
      <c r="AV35" s="276">
        <f>SUM(AV36,AV39)</f>
        <v>225177.01596979881</v>
      </c>
      <c r="AW35" s="276">
        <f t="shared" si="11"/>
        <v>226971.09474386604</v>
      </c>
      <c r="AX35" s="276">
        <f t="shared" si="11"/>
        <v>224244.6192826542</v>
      </c>
      <c r="AY35" s="276">
        <f t="shared" si="11"/>
        <v>218896.88523774908</v>
      </c>
      <c r="AZ35" s="276">
        <f t="shared" si="11"/>
        <v>217423.42268806795</v>
      </c>
      <c r="BA35" s="1494">
        <f t="shared" si="11"/>
        <v>215252.1484811054</v>
      </c>
      <c r="BB35" s="372">
        <f t="shared" ref="BB35" si="12">SUM(BB36,BB39)</f>
        <v>213184.33603455214</v>
      </c>
      <c r="BC35" s="529">
        <f>SUM(BC36,BC39)</f>
        <v>0</v>
      </c>
      <c r="BD35" s="276">
        <f>SUM(BD36,BD39)</f>
        <v>0</v>
      </c>
      <c r="BE35" s="276">
        <f>SUM(BE36,BE39)</f>
        <v>0</v>
      </c>
      <c r="BF35" s="276"/>
      <c r="BG35" s="276"/>
      <c r="BH35" s="404"/>
    </row>
    <row r="36" spans="17:60">
      <c r="Q36" s="750"/>
      <c r="R36" s="837"/>
      <c r="S36" s="782" t="s">
        <v>244</v>
      </c>
      <c r="T36" s="836"/>
      <c r="V36" s="750"/>
      <c r="W36" s="837"/>
      <c r="X36" s="782" t="s">
        <v>593</v>
      </c>
      <c r="Y36" s="836"/>
      <c r="Z36" s="129"/>
      <c r="AA36" s="276">
        <v>105689.84356409605</v>
      </c>
      <c r="AB36" s="276">
        <v>113598.92095978161</v>
      </c>
      <c r="AC36" s="276">
        <v>119937.18825807577</v>
      </c>
      <c r="AD36" s="276">
        <v>123246.70857962771</v>
      </c>
      <c r="AE36" s="276">
        <v>128984.39358323517</v>
      </c>
      <c r="AF36" s="276">
        <v>135872.56428748634</v>
      </c>
      <c r="AG36" s="276">
        <v>141594.17115230171</v>
      </c>
      <c r="AH36" s="276">
        <v>145940.40694415363</v>
      </c>
      <c r="AI36" s="276">
        <v>146319.93096056025</v>
      </c>
      <c r="AJ36" s="276">
        <v>151162.4707806595</v>
      </c>
      <c r="AK36" s="276">
        <v>151246.80631343948</v>
      </c>
      <c r="AL36" s="276">
        <v>155694.23770570185</v>
      </c>
      <c r="AM36" s="276">
        <v>156080.72771786258</v>
      </c>
      <c r="AN36" s="276">
        <v>154269.94281598355</v>
      </c>
      <c r="AO36" s="276">
        <v>148779.45319999676</v>
      </c>
      <c r="AP36" s="276">
        <v>144301.96693319047</v>
      </c>
      <c r="AQ36" s="276">
        <v>140775.84545691617</v>
      </c>
      <c r="AR36" s="276">
        <v>140450.80059065984</v>
      </c>
      <c r="AS36" s="276">
        <v>135749.27095868651</v>
      </c>
      <c r="AT36" s="276">
        <v>136743.52226341859</v>
      </c>
      <c r="AU36" s="276">
        <v>136325.39838944934</v>
      </c>
      <c r="AV36" s="276">
        <v>135911.2456617158</v>
      </c>
      <c r="AW36" s="276">
        <v>137727.30245679698</v>
      </c>
      <c r="AX36" s="276">
        <v>134754.77093904291</v>
      </c>
      <c r="AY36" s="276">
        <v>129464.55061607715</v>
      </c>
      <c r="AZ36" s="276">
        <v>128662.46895631768</v>
      </c>
      <c r="BA36" s="1494">
        <v>127880.58032456595</v>
      </c>
      <c r="BB36" s="372">
        <v>126720.72646895082</v>
      </c>
      <c r="BC36" s="529">
        <v>0</v>
      </c>
      <c r="BD36" s="276">
        <v>0</v>
      </c>
      <c r="BE36" s="276">
        <v>0</v>
      </c>
      <c r="BF36" s="276"/>
      <c r="BG36" s="276"/>
      <c r="BH36" s="404"/>
    </row>
    <row r="37" spans="17:60">
      <c r="Q37" s="750"/>
      <c r="R37" s="786"/>
      <c r="S37" s="786"/>
      <c r="T37" s="829" t="s">
        <v>281</v>
      </c>
      <c r="V37" s="750"/>
      <c r="W37" s="786"/>
      <c r="X37" s="786"/>
      <c r="Y37" s="829" t="s">
        <v>594</v>
      </c>
      <c r="Z37" s="312"/>
      <c r="AA37" s="312">
        <v>88137.252680764592</v>
      </c>
      <c r="AB37" s="312">
        <v>94790.473828907518</v>
      </c>
      <c r="AC37" s="312">
        <v>100709.66947220772</v>
      </c>
      <c r="AD37" s="312">
        <v>103836.93006983597</v>
      </c>
      <c r="AE37" s="312">
        <v>108770.35926473448</v>
      </c>
      <c r="AF37" s="312">
        <v>114690.88814577434</v>
      </c>
      <c r="AG37" s="312">
        <v>120174.69398091784</v>
      </c>
      <c r="AH37" s="312">
        <v>122962.55096351146</v>
      </c>
      <c r="AI37" s="312">
        <v>125166.89016650022</v>
      </c>
      <c r="AJ37" s="312">
        <v>130136.11813998982</v>
      </c>
      <c r="AK37" s="312">
        <v>130335.31614388552</v>
      </c>
      <c r="AL37" s="312">
        <v>135295.40176723409</v>
      </c>
      <c r="AM37" s="312">
        <v>134531.42445764295</v>
      </c>
      <c r="AN37" s="312">
        <v>132341.31761821278</v>
      </c>
      <c r="AO37" s="312">
        <v>127965.88102922549</v>
      </c>
      <c r="AP37" s="312">
        <v>123237.1143564883</v>
      </c>
      <c r="AQ37" s="312">
        <v>119996.68905123715</v>
      </c>
      <c r="AR37" s="312">
        <v>119594.35220487541</v>
      </c>
      <c r="AS37" s="312">
        <v>115857.11161506874</v>
      </c>
      <c r="AT37" s="312">
        <v>117849.45118847114</v>
      </c>
      <c r="AU37" s="312">
        <v>117798.80347951667</v>
      </c>
      <c r="AV37" s="312">
        <v>116462.05074599716</v>
      </c>
      <c r="AW37" s="312">
        <v>116788.12893559261</v>
      </c>
      <c r="AX37" s="312">
        <v>113146.36784448552</v>
      </c>
      <c r="AY37" s="312">
        <v>108254.80785148854</v>
      </c>
      <c r="AZ37" s="312">
        <v>107816.86385718569</v>
      </c>
      <c r="BA37" s="1489">
        <v>107246.14415992399</v>
      </c>
      <c r="BB37" s="473">
        <v>106152.67493869952</v>
      </c>
      <c r="BC37" s="524">
        <v>0</v>
      </c>
      <c r="BD37" s="312">
        <v>0</v>
      </c>
      <c r="BE37" s="312">
        <v>0</v>
      </c>
      <c r="BF37" s="312"/>
      <c r="BG37" s="312"/>
      <c r="BH37" s="1608"/>
    </row>
    <row r="38" spans="17:60">
      <c r="Q38" s="750"/>
      <c r="R38" s="788"/>
      <c r="S38" s="788"/>
      <c r="T38" s="832" t="s">
        <v>282</v>
      </c>
      <c r="V38" s="750"/>
      <c r="W38" s="788"/>
      <c r="X38" s="788"/>
      <c r="Y38" s="832" t="s">
        <v>595</v>
      </c>
      <c r="Z38" s="127"/>
      <c r="AA38" s="127">
        <v>17552.590883331457</v>
      </c>
      <c r="AB38" s="127">
        <v>18808.447130874098</v>
      </c>
      <c r="AC38" s="127">
        <v>19227.518785868037</v>
      </c>
      <c r="AD38" s="127">
        <v>19409.77850979174</v>
      </c>
      <c r="AE38" s="127">
        <v>20214.034318500719</v>
      </c>
      <c r="AF38" s="127">
        <v>21181.676141712029</v>
      </c>
      <c r="AG38" s="127">
        <v>21419.477171383827</v>
      </c>
      <c r="AH38" s="127">
        <v>22977.855980642154</v>
      </c>
      <c r="AI38" s="127">
        <v>21153.040794060005</v>
      </c>
      <c r="AJ38" s="127">
        <v>21026.352640669691</v>
      </c>
      <c r="AK38" s="127">
        <v>20911.49016955397</v>
      </c>
      <c r="AL38" s="127">
        <v>20398.835938467782</v>
      </c>
      <c r="AM38" s="127">
        <v>21549.303260219549</v>
      </c>
      <c r="AN38" s="127">
        <v>21928.625197770736</v>
      </c>
      <c r="AO38" s="127">
        <v>20813.57217077128</v>
      </c>
      <c r="AP38" s="127">
        <v>21064.852576702157</v>
      </c>
      <c r="AQ38" s="127">
        <v>20779.156405679027</v>
      </c>
      <c r="AR38" s="127">
        <v>20856.448385784464</v>
      </c>
      <c r="AS38" s="127">
        <v>19892.159343617772</v>
      </c>
      <c r="AT38" s="127">
        <v>18894.071074947416</v>
      </c>
      <c r="AU38" s="127">
        <v>18526.594909932661</v>
      </c>
      <c r="AV38" s="127">
        <v>19449.194915718628</v>
      </c>
      <c r="AW38" s="127">
        <v>20939.173521204353</v>
      </c>
      <c r="AX38" s="127">
        <v>21608.403094557405</v>
      </c>
      <c r="AY38" s="127">
        <v>21209.74276458862</v>
      </c>
      <c r="AZ38" s="127">
        <v>20845.605099131993</v>
      </c>
      <c r="BA38" s="1490">
        <v>20634.436164641942</v>
      </c>
      <c r="BB38" s="370">
        <v>20568.051530251323</v>
      </c>
      <c r="BC38" s="525">
        <v>0</v>
      </c>
      <c r="BD38" s="127">
        <v>0</v>
      </c>
      <c r="BE38" s="127">
        <v>0</v>
      </c>
      <c r="BF38" s="127"/>
      <c r="BG38" s="127"/>
      <c r="BH38" s="1608"/>
    </row>
    <row r="39" spans="17:60">
      <c r="Q39" s="750"/>
      <c r="R39" s="788"/>
      <c r="S39" s="782" t="s">
        <v>128</v>
      </c>
      <c r="T39" s="838"/>
      <c r="V39" s="750"/>
      <c r="W39" s="788"/>
      <c r="X39" s="782" t="s">
        <v>596</v>
      </c>
      <c r="Y39" s="836"/>
      <c r="Z39" s="471"/>
      <c r="AA39" s="512">
        <v>101584.12771547658</v>
      </c>
      <c r="AB39" s="512">
        <v>105611.58378022074</v>
      </c>
      <c r="AC39" s="512">
        <v>106006.50133402625</v>
      </c>
      <c r="AD39" s="512">
        <v>106173.26572804095</v>
      </c>
      <c r="AE39" s="512">
        <v>110280.7769588337</v>
      </c>
      <c r="AF39" s="512">
        <v>112542.46491419968</v>
      </c>
      <c r="AG39" s="512">
        <v>113445.58994369119</v>
      </c>
      <c r="AH39" s="512">
        <v>110706.94628240081</v>
      </c>
      <c r="AI39" s="512">
        <v>108176.12245557492</v>
      </c>
      <c r="AJ39" s="512">
        <v>107711.60970509266</v>
      </c>
      <c r="AK39" s="512">
        <v>107074.8079248338</v>
      </c>
      <c r="AL39" s="512">
        <v>106749.18576763112</v>
      </c>
      <c r="AM39" s="512">
        <v>103162.86487490934</v>
      </c>
      <c r="AN39" s="512">
        <v>101335.0660040448</v>
      </c>
      <c r="AO39" s="512">
        <v>100719.038901243</v>
      </c>
      <c r="AP39" s="512">
        <v>99859.33315598045</v>
      </c>
      <c r="AQ39" s="512">
        <v>100488.64328171621</v>
      </c>
      <c r="AR39" s="512">
        <v>98792.637366381299</v>
      </c>
      <c r="AS39" s="512">
        <v>95814.877986415668</v>
      </c>
      <c r="AT39" s="512">
        <v>91198.946527691383</v>
      </c>
      <c r="AU39" s="512">
        <v>92452.837536331004</v>
      </c>
      <c r="AV39" s="512">
        <v>89265.770308083011</v>
      </c>
      <c r="AW39" s="512">
        <v>89243.792287069053</v>
      </c>
      <c r="AX39" s="512">
        <v>89489.848343611287</v>
      </c>
      <c r="AY39" s="512">
        <v>89432.334621671951</v>
      </c>
      <c r="AZ39" s="512">
        <v>88760.953731750255</v>
      </c>
      <c r="BA39" s="1512">
        <v>87371.568156539463</v>
      </c>
      <c r="BB39" s="566">
        <v>86463.60956560132</v>
      </c>
      <c r="BC39" s="557">
        <v>0</v>
      </c>
      <c r="BD39" s="512">
        <v>0</v>
      </c>
      <c r="BE39" s="512">
        <v>0</v>
      </c>
      <c r="BF39" s="471"/>
      <c r="BG39" s="471"/>
      <c r="BH39" s="1608"/>
    </row>
    <row r="40" spans="17:60">
      <c r="Q40" s="750"/>
      <c r="R40" s="788"/>
      <c r="S40" s="788"/>
      <c r="T40" s="829" t="s">
        <v>283</v>
      </c>
      <c r="V40" s="750"/>
      <c r="W40" s="788"/>
      <c r="X40" s="788"/>
      <c r="Y40" s="829" t="s">
        <v>594</v>
      </c>
      <c r="Z40" s="470"/>
      <c r="AA40" s="312">
        <v>91061.107369068166</v>
      </c>
      <c r="AB40" s="312">
        <v>94939.49374796552</v>
      </c>
      <c r="AC40" s="312">
        <v>95421.912432980636</v>
      </c>
      <c r="AD40" s="312">
        <v>95930.937352845038</v>
      </c>
      <c r="AE40" s="312">
        <v>99617.158112808567</v>
      </c>
      <c r="AF40" s="312">
        <v>101517.17766202718</v>
      </c>
      <c r="AG40" s="312">
        <v>102121.04295735048</v>
      </c>
      <c r="AH40" s="312">
        <v>99505.464780921029</v>
      </c>
      <c r="AI40" s="312">
        <v>97354.868278464346</v>
      </c>
      <c r="AJ40" s="312">
        <v>96806.3667715271</v>
      </c>
      <c r="AK40" s="312">
        <v>95905.978254676549</v>
      </c>
      <c r="AL40" s="312">
        <v>95568.681209487579</v>
      </c>
      <c r="AM40" s="312">
        <v>92369.556997256572</v>
      </c>
      <c r="AN40" s="312">
        <v>90886.400725603002</v>
      </c>
      <c r="AO40" s="312">
        <v>90930.801179423448</v>
      </c>
      <c r="AP40" s="312">
        <v>90066.281558492687</v>
      </c>
      <c r="AQ40" s="312">
        <v>90578.86003593546</v>
      </c>
      <c r="AR40" s="312">
        <v>89081.981496012071</v>
      </c>
      <c r="AS40" s="312">
        <v>86712.930562053676</v>
      </c>
      <c r="AT40" s="312">
        <v>82793.306475915088</v>
      </c>
      <c r="AU40" s="312">
        <v>83645.689123865508</v>
      </c>
      <c r="AV40" s="312">
        <v>80673.910599928029</v>
      </c>
      <c r="AW40" s="312">
        <v>80358.937203001464</v>
      </c>
      <c r="AX40" s="312">
        <v>80279.532778692781</v>
      </c>
      <c r="AY40" s="312">
        <v>80254.341518737681</v>
      </c>
      <c r="AZ40" s="312">
        <v>79813.843712702597</v>
      </c>
      <c r="BA40" s="1489">
        <v>78458.438672057586</v>
      </c>
      <c r="BB40" s="473">
        <v>77717.074964280633</v>
      </c>
      <c r="BC40" s="524">
        <v>0</v>
      </c>
      <c r="BD40" s="312">
        <v>0</v>
      </c>
      <c r="BE40" s="312">
        <v>0</v>
      </c>
      <c r="BF40" s="312"/>
      <c r="BG40" s="312"/>
      <c r="BH40" s="1608"/>
    </row>
    <row r="41" spans="17:60">
      <c r="Q41" s="750"/>
      <c r="R41" s="788"/>
      <c r="S41" s="788"/>
      <c r="T41" s="832" t="s">
        <v>284</v>
      </c>
      <c r="V41" s="750"/>
      <c r="W41" s="788"/>
      <c r="X41" s="788"/>
      <c r="Y41" s="44" t="s">
        <v>595</v>
      </c>
      <c r="Z41" s="127"/>
      <c r="AA41" s="127">
        <v>10523.020346408421</v>
      </c>
      <c r="AB41" s="127">
        <v>10672.090032255222</v>
      </c>
      <c r="AC41" s="127">
        <v>10584.588901045605</v>
      </c>
      <c r="AD41" s="127">
        <v>10242.328375195919</v>
      </c>
      <c r="AE41" s="127">
        <v>10663.618846025123</v>
      </c>
      <c r="AF41" s="127">
        <v>11025.287252172495</v>
      </c>
      <c r="AG41" s="127">
        <v>11324.546986340707</v>
      </c>
      <c r="AH41" s="127">
        <v>11201.481501479804</v>
      </c>
      <c r="AI41" s="127">
        <v>10821.254177110575</v>
      </c>
      <c r="AJ41" s="127">
        <v>10905.242933565556</v>
      </c>
      <c r="AK41" s="127">
        <v>11168.829670157247</v>
      </c>
      <c r="AL41" s="127">
        <v>11180.50455814353</v>
      </c>
      <c r="AM41" s="127">
        <v>10793.307877652745</v>
      </c>
      <c r="AN41" s="127">
        <v>10448.665278441811</v>
      </c>
      <c r="AO41" s="127">
        <v>9788.2377218195488</v>
      </c>
      <c r="AP41" s="127">
        <v>9793.0515974877835</v>
      </c>
      <c r="AQ41" s="127">
        <v>9909.7832457807526</v>
      </c>
      <c r="AR41" s="127">
        <v>9710.6558703692317</v>
      </c>
      <c r="AS41" s="127">
        <v>9101.9474243619825</v>
      </c>
      <c r="AT41" s="127">
        <v>8405.6400517762831</v>
      </c>
      <c r="AU41" s="127">
        <v>8807.1484124655071</v>
      </c>
      <c r="AV41" s="127">
        <v>8591.8597081549779</v>
      </c>
      <c r="AW41" s="127">
        <v>8884.8550840675671</v>
      </c>
      <c r="AX41" s="127">
        <v>9210.3155649184882</v>
      </c>
      <c r="AY41" s="127">
        <v>9177.9931029342879</v>
      </c>
      <c r="AZ41" s="127">
        <v>8947.1100190476664</v>
      </c>
      <c r="BA41" s="1490">
        <v>8913.129484481884</v>
      </c>
      <c r="BB41" s="370">
        <v>8746.5346013206763</v>
      </c>
      <c r="BC41" s="525">
        <v>0</v>
      </c>
      <c r="BD41" s="127">
        <v>0</v>
      </c>
      <c r="BE41" s="127">
        <v>0</v>
      </c>
      <c r="BF41" s="127"/>
      <c r="BG41" s="127"/>
      <c r="BH41" s="1608"/>
    </row>
    <row r="42" spans="17:60" ht="15" thickBot="1">
      <c r="Q42" s="750"/>
      <c r="R42" s="839" t="s">
        <v>131</v>
      </c>
      <c r="S42" s="840"/>
      <c r="T42" s="841"/>
      <c r="V42" s="750"/>
      <c r="W42" s="839" t="s">
        <v>597</v>
      </c>
      <c r="X42" s="840"/>
      <c r="Y42" s="841"/>
      <c r="Z42" s="130"/>
      <c r="AA42" s="277">
        <v>130665.26694358686</v>
      </c>
      <c r="AB42" s="277">
        <v>132494.38566987615</v>
      </c>
      <c r="AC42" s="277">
        <v>139354.4884993076</v>
      </c>
      <c r="AD42" s="277">
        <v>138803.57290029715</v>
      </c>
      <c r="AE42" s="277">
        <v>148313.67926049975</v>
      </c>
      <c r="AF42" s="277">
        <v>150300.89054050352</v>
      </c>
      <c r="AG42" s="277">
        <v>153023.66913769406</v>
      </c>
      <c r="AH42" s="277">
        <v>148135.75902449049</v>
      </c>
      <c r="AI42" s="277">
        <v>145538.03989709023</v>
      </c>
      <c r="AJ42" s="277">
        <v>152675.44353020427</v>
      </c>
      <c r="AK42" s="277">
        <v>155585.1747690264</v>
      </c>
      <c r="AL42" s="277">
        <v>152426.36631956953</v>
      </c>
      <c r="AM42" s="277">
        <v>163247.49576316072</v>
      </c>
      <c r="AN42" s="277">
        <v>165691.13727583174</v>
      </c>
      <c r="AO42" s="277">
        <v>164080.77624980189</v>
      </c>
      <c r="AP42" s="277">
        <v>170469.46743802918</v>
      </c>
      <c r="AQ42" s="277">
        <v>161928.61194564024</v>
      </c>
      <c r="AR42" s="277">
        <v>172799.57012022936</v>
      </c>
      <c r="AS42" s="277">
        <v>168007.56601592083</v>
      </c>
      <c r="AT42" s="277">
        <v>161871.85143307579</v>
      </c>
      <c r="AU42" s="277">
        <v>178850.7787790818</v>
      </c>
      <c r="AV42" s="277">
        <v>193821.07891107039</v>
      </c>
      <c r="AW42" s="277">
        <v>211864.00384240548</v>
      </c>
      <c r="AX42" s="277">
        <v>207824.47547379069</v>
      </c>
      <c r="AY42" s="277">
        <v>193725.78912240785</v>
      </c>
      <c r="AZ42" s="277">
        <v>186864.05018695482</v>
      </c>
      <c r="BA42" s="1495">
        <v>184610.66651321776</v>
      </c>
      <c r="BB42" s="482">
        <v>185636.04242482563</v>
      </c>
      <c r="BC42" s="530">
        <v>0</v>
      </c>
      <c r="BD42" s="277">
        <v>0</v>
      </c>
      <c r="BE42" s="277">
        <v>0</v>
      </c>
      <c r="BF42" s="277"/>
      <c r="BG42" s="277"/>
      <c r="BH42" s="404"/>
    </row>
    <row r="43" spans="17:60" ht="18.75">
      <c r="Q43" s="1880" t="s">
        <v>1241</v>
      </c>
      <c r="R43" s="1632"/>
      <c r="S43" s="1632"/>
      <c r="T43" s="1633"/>
      <c r="U43" s="255"/>
      <c r="V43" s="1628" t="s">
        <v>1242</v>
      </c>
      <c r="W43" s="1632"/>
      <c r="X43" s="1632"/>
      <c r="Y43" s="1663"/>
      <c r="Z43" s="1663"/>
      <c r="AA43" s="1664">
        <f>AA44+AA56+AA60</f>
        <v>96416.964925437351</v>
      </c>
      <c r="AB43" s="1664">
        <f t="shared" ref="AB43:BA43" si="13">AB44+AB56+AB60</f>
        <v>97490.192562324999</v>
      </c>
      <c r="AC43" s="1664">
        <f t="shared" si="13"/>
        <v>98972.370944795926</v>
      </c>
      <c r="AD43" s="1664">
        <f t="shared" si="13"/>
        <v>96530.47208771373</v>
      </c>
      <c r="AE43" s="1664">
        <f t="shared" si="13"/>
        <v>101568.07635631897</v>
      </c>
      <c r="AF43" s="1664">
        <f t="shared" si="13"/>
        <v>102638.5349969808</v>
      </c>
      <c r="AG43" s="1664">
        <f t="shared" si="13"/>
        <v>103979.1335388482</v>
      </c>
      <c r="AH43" s="1664">
        <f t="shared" si="13"/>
        <v>102903.08485546989</v>
      </c>
      <c r="AI43" s="1664">
        <f t="shared" si="13"/>
        <v>96597.470269016063</v>
      </c>
      <c r="AJ43" s="1664">
        <f t="shared" si="13"/>
        <v>96858.720979513193</v>
      </c>
      <c r="AK43" s="1664">
        <f t="shared" si="13"/>
        <v>98898.082545478988</v>
      </c>
      <c r="AL43" s="1664">
        <f t="shared" si="13"/>
        <v>96760.334163341598</v>
      </c>
      <c r="AM43" s="1664">
        <f t="shared" si="13"/>
        <v>94089.009650961496</v>
      </c>
      <c r="AN43" s="1664">
        <f t="shared" si="13"/>
        <v>93861.431144475559</v>
      </c>
      <c r="AO43" s="1664">
        <f t="shared" si="13"/>
        <v>92891.43292542499</v>
      </c>
      <c r="AP43" s="1664">
        <f t="shared" si="13"/>
        <v>92976.22612240864</v>
      </c>
      <c r="AQ43" s="1664">
        <f t="shared" si="13"/>
        <v>91561.53179375366</v>
      </c>
      <c r="AR43" s="1664">
        <f t="shared" si="13"/>
        <v>91378.557470644155</v>
      </c>
      <c r="AS43" s="1664">
        <f t="shared" si="13"/>
        <v>87902.061433681331</v>
      </c>
      <c r="AT43" s="1664">
        <f t="shared" si="13"/>
        <v>78301.984977770902</v>
      </c>
      <c r="AU43" s="1664">
        <f t="shared" si="13"/>
        <v>79799.792477124298</v>
      </c>
      <c r="AV43" s="1664">
        <f t="shared" si="13"/>
        <v>78849.194487068089</v>
      </c>
      <c r="AW43" s="1664">
        <f t="shared" si="13"/>
        <v>80807.706154651562</v>
      </c>
      <c r="AX43" s="1664">
        <f t="shared" si="13"/>
        <v>82120.479522458336</v>
      </c>
      <c r="AY43" s="1664">
        <f t="shared" si="13"/>
        <v>80524.304969565594</v>
      </c>
      <c r="AZ43" s="1664">
        <f t="shared" si="13"/>
        <v>79441.624213936491</v>
      </c>
      <c r="BA43" s="1664">
        <f t="shared" si="13"/>
        <v>79105.837868690229</v>
      </c>
      <c r="BB43" s="1665">
        <f>BB44+BB56+BB60</f>
        <v>79330.149636381975</v>
      </c>
      <c r="BC43" s="1690">
        <f t="shared" ref="BC43:BE43" si="14">BC44+BC56+BC60</f>
        <v>0</v>
      </c>
      <c r="BD43" s="1664">
        <f t="shared" si="14"/>
        <v>0</v>
      </c>
      <c r="BE43" s="1664">
        <f t="shared" si="14"/>
        <v>0</v>
      </c>
      <c r="BF43" s="1664"/>
      <c r="BG43" s="1665"/>
      <c r="BH43" s="404"/>
    </row>
    <row r="44" spans="17:60">
      <c r="Q44" s="1682"/>
      <c r="R44" s="1676" t="s">
        <v>1205</v>
      </c>
      <c r="S44" s="1630"/>
      <c r="T44" s="1631"/>
      <c r="V44" s="1682"/>
      <c r="W44" s="1666" t="s">
        <v>1420</v>
      </c>
      <c r="X44" s="1630"/>
      <c r="Y44" s="1630"/>
      <c r="Z44" s="1684"/>
      <c r="AA44" s="1660">
        <f>'2.CO2-Sector'!AA44</f>
        <v>65743.488676658337</v>
      </c>
      <c r="AB44" s="1660">
        <f>'2.CO2-Sector'!AB44</f>
        <v>66833.879787249185</v>
      </c>
      <c r="AC44" s="1660">
        <f>'2.CO2-Sector'!AC44</f>
        <v>66771.584400008287</v>
      </c>
      <c r="AD44" s="1660">
        <f>'2.CO2-Sector'!AD44</f>
        <v>65520.285395075887</v>
      </c>
      <c r="AE44" s="1660">
        <f>'2.CO2-Sector'!AE44</f>
        <v>67190.38266610651</v>
      </c>
      <c r="AF44" s="1660">
        <f>'2.CO2-Sector'!AF44</f>
        <v>67527.724777204581</v>
      </c>
      <c r="AG44" s="1660">
        <f>'2.CO2-Sector'!AG44</f>
        <v>68245.078986533801</v>
      </c>
      <c r="AH44" s="1660">
        <f>'2.CO2-Sector'!AH44</f>
        <v>65655.629115814663</v>
      </c>
      <c r="AI44" s="1660">
        <f>'2.CO2-Sector'!AI44</f>
        <v>59549.160836039235</v>
      </c>
      <c r="AJ44" s="1660">
        <f>'2.CO2-Sector'!AJ44</f>
        <v>59870.866561735085</v>
      </c>
      <c r="AK44" s="1660">
        <f>'2.CO2-Sector'!AK44</f>
        <v>60347.483244736715</v>
      </c>
      <c r="AL44" s="1660">
        <f>'2.CO2-Sector'!AL44</f>
        <v>59019.215501287741</v>
      </c>
      <c r="AM44" s="1660">
        <f>'2.CO2-Sector'!AM44</f>
        <v>56366.067984335539</v>
      </c>
      <c r="AN44" s="1660">
        <f>'2.CO2-Sector'!AN44</f>
        <v>55570.140995127906</v>
      </c>
      <c r="AO44" s="1660">
        <f>'2.CO2-Sector'!AO44</f>
        <v>55569.883933465906</v>
      </c>
      <c r="AP44" s="1660">
        <f>'2.CO2-Sector'!AP44</f>
        <v>56762.127511244733</v>
      </c>
      <c r="AQ44" s="1660">
        <f>'2.CO2-Sector'!AQ44</f>
        <v>57159.574928955029</v>
      </c>
      <c r="AR44" s="1660">
        <f>'2.CO2-Sector'!AR44</f>
        <v>56390.338804698964</v>
      </c>
      <c r="AS44" s="1660">
        <f>'2.CO2-Sector'!AS44</f>
        <v>51969.702780482985</v>
      </c>
      <c r="AT44" s="1660">
        <f>'2.CO2-Sector'!AT44</f>
        <v>46381.876690073193</v>
      </c>
      <c r="AU44" s="1660">
        <f>'2.CO2-Sector'!AU44</f>
        <v>47467.467226183726</v>
      </c>
      <c r="AV44" s="1660">
        <f>'2.CO2-Sector'!AV44</f>
        <v>47319.409274099518</v>
      </c>
      <c r="AW44" s="1660">
        <f>'2.CO2-Sector'!AW44</f>
        <v>47465.379188259969</v>
      </c>
      <c r="AX44" s="1660">
        <f>'2.CO2-Sector'!AX44</f>
        <v>49231.834637294509</v>
      </c>
      <c r="AY44" s="1660">
        <f>'2.CO2-Sector'!AY44</f>
        <v>48603.58605303782</v>
      </c>
      <c r="AZ44" s="1660">
        <f>'2.CO2-Sector'!AZ44</f>
        <v>47100.684301754329</v>
      </c>
      <c r="BA44" s="1661">
        <f>'2.CO2-Sector'!BA44</f>
        <v>46677.99814814733</v>
      </c>
      <c r="BB44" s="1662">
        <f>'2.CO2-Sector'!BB44</f>
        <v>47254.047579576407</v>
      </c>
      <c r="BC44" s="1691">
        <f>'2.CO2-Sector'!BC44</f>
        <v>0</v>
      </c>
      <c r="BD44" s="1660">
        <f>'2.CO2-Sector'!BD44</f>
        <v>0</v>
      </c>
      <c r="BE44" s="1660">
        <f>'2.CO2-Sector'!BE44</f>
        <v>0</v>
      </c>
      <c r="BF44" s="1660"/>
      <c r="BG44" s="1662"/>
      <c r="BH44" s="1609"/>
    </row>
    <row r="45" spans="17:60" ht="15" customHeight="1">
      <c r="Q45" s="1674"/>
      <c r="R45" s="1677"/>
      <c r="S45" s="751" t="s">
        <v>132</v>
      </c>
      <c r="T45" s="870"/>
      <c r="V45" s="1674"/>
      <c r="W45" s="1677"/>
      <c r="X45" s="751" t="s">
        <v>494</v>
      </c>
      <c r="Y45" s="826"/>
      <c r="Z45" s="132"/>
      <c r="AA45" s="513">
        <f t="shared" ref="AA45:AX45" si="15">SUM(AA46:AA49)</f>
        <v>49230.453171007663</v>
      </c>
      <c r="AB45" s="513">
        <f t="shared" si="15"/>
        <v>50548.374636445682</v>
      </c>
      <c r="AC45" s="513">
        <f t="shared" si="15"/>
        <v>50964.269778796952</v>
      </c>
      <c r="AD45" s="513">
        <f t="shared" si="15"/>
        <v>50252.446857538147</v>
      </c>
      <c r="AE45" s="513">
        <f t="shared" si="15"/>
        <v>51265.726300697854</v>
      </c>
      <c r="AF45" s="513">
        <f t="shared" si="15"/>
        <v>51145.782033745963</v>
      </c>
      <c r="AG45" s="513">
        <f t="shared" si="15"/>
        <v>51489.504367389847</v>
      </c>
      <c r="AH45" s="513">
        <f t="shared" si="15"/>
        <v>48840.191570982322</v>
      </c>
      <c r="AI45" s="513">
        <f t="shared" si="15"/>
        <v>43863.253819318896</v>
      </c>
      <c r="AJ45" s="513">
        <f t="shared" si="15"/>
        <v>43579.970693433563</v>
      </c>
      <c r="AK45" s="513">
        <f t="shared" si="15"/>
        <v>43918.613554418276</v>
      </c>
      <c r="AL45" s="513">
        <f t="shared" si="15"/>
        <v>42970.482669977093</v>
      </c>
      <c r="AM45" s="513">
        <f t="shared" si="15"/>
        <v>40482.923617369728</v>
      </c>
      <c r="AN45" s="513">
        <f t="shared" si="15"/>
        <v>40145.771524280746</v>
      </c>
      <c r="AO45" s="513">
        <f t="shared" si="15"/>
        <v>39819.615137475252</v>
      </c>
      <c r="AP45" s="513">
        <f t="shared" si="15"/>
        <v>41230.069171019641</v>
      </c>
      <c r="AQ45" s="513">
        <f t="shared" si="15"/>
        <v>41196.759622478443</v>
      </c>
      <c r="AR45" s="513">
        <f t="shared" si="15"/>
        <v>40204.204551113799</v>
      </c>
      <c r="AS45" s="513">
        <f t="shared" si="15"/>
        <v>37435.956104495308</v>
      </c>
      <c r="AT45" s="513">
        <f t="shared" si="15"/>
        <v>32779.385372691417</v>
      </c>
      <c r="AU45" s="513">
        <f t="shared" si="15"/>
        <v>32752.226033078736</v>
      </c>
      <c r="AV45" s="513">
        <f t="shared" si="15"/>
        <v>33096.831823406326</v>
      </c>
      <c r="AW45" s="513">
        <f t="shared" si="15"/>
        <v>33664.060878449207</v>
      </c>
      <c r="AX45" s="513">
        <f t="shared" si="15"/>
        <v>35056.49435684317</v>
      </c>
      <c r="AY45" s="513">
        <f t="shared" ref="AY45:BE45" si="16">SUM(AY46:AY49)</f>
        <v>34798.04165306568</v>
      </c>
      <c r="AZ45" s="513">
        <f t="shared" si="16"/>
        <v>33737.927374769461</v>
      </c>
      <c r="BA45" s="1496">
        <f t="shared" si="16"/>
        <v>33621.678387395659</v>
      </c>
      <c r="BB45" s="549">
        <f t="shared" si="16"/>
        <v>34061.556526085697</v>
      </c>
      <c r="BC45" s="532">
        <f t="shared" si="16"/>
        <v>0</v>
      </c>
      <c r="BD45" s="513">
        <f t="shared" si="16"/>
        <v>0</v>
      </c>
      <c r="BE45" s="513">
        <f t="shared" si="16"/>
        <v>0</v>
      </c>
      <c r="BF45" s="132"/>
      <c r="BG45" s="132"/>
      <c r="BH45" s="1609"/>
    </row>
    <row r="46" spans="17:60" ht="15" customHeight="1">
      <c r="Q46" s="1674"/>
      <c r="R46" s="1677"/>
      <c r="S46" s="757"/>
      <c r="T46" s="1779" t="s">
        <v>1296</v>
      </c>
      <c r="V46" s="1674"/>
      <c r="W46" s="1677"/>
      <c r="X46" s="757"/>
      <c r="Y46" s="1654" t="s">
        <v>495</v>
      </c>
      <c r="Z46" s="1229"/>
      <c r="AA46" s="1229">
        <f>'2.CO2-Sector'!AA46</f>
        <v>38701.103416042592</v>
      </c>
      <c r="AB46" s="1229">
        <f>'2.CO2-Sector'!AB46</f>
        <v>40346.744742035473</v>
      </c>
      <c r="AC46" s="1229">
        <f>'2.CO2-Sector'!AC46</f>
        <v>41665.79114506545</v>
      </c>
      <c r="AD46" s="1229">
        <f>'2.CO2-Sector'!AD46</f>
        <v>41224.494256585334</v>
      </c>
      <c r="AE46" s="1229">
        <f>'2.CO2-Sector'!AE46</f>
        <v>42297.116417365723</v>
      </c>
      <c r="AF46" s="1229">
        <f>'2.CO2-Sector'!AF46</f>
        <v>42142.02726535382</v>
      </c>
      <c r="AG46" s="1229">
        <f>'2.CO2-Sector'!AG46</f>
        <v>42559.539804125336</v>
      </c>
      <c r="AH46" s="1229">
        <f>'2.CO2-Sector'!AH46</f>
        <v>39926.083389390726</v>
      </c>
      <c r="AI46" s="1229">
        <f>'2.CO2-Sector'!AI46</f>
        <v>35362.599382577479</v>
      </c>
      <c r="AJ46" s="1229">
        <f>'2.CO2-Sector'!AJ46</f>
        <v>35010.124942594921</v>
      </c>
      <c r="AK46" s="1229">
        <f>'2.CO2-Sector'!AK46</f>
        <v>35085.742906855594</v>
      </c>
      <c r="AL46" s="1229">
        <f>'2.CO2-Sector'!AL46</f>
        <v>34374.185269382258</v>
      </c>
      <c r="AM46" s="1229">
        <f>'2.CO2-Sector'!AM46</f>
        <v>32417.253435765444</v>
      </c>
      <c r="AN46" s="1229">
        <f>'2.CO2-Sector'!AN46</f>
        <v>31935.273453308597</v>
      </c>
      <c r="AO46" s="1229">
        <f>'2.CO2-Sector'!AO46</f>
        <v>31276.189983420805</v>
      </c>
      <c r="AP46" s="1229">
        <f>'2.CO2-Sector'!AP46</f>
        <v>32279.645554026018</v>
      </c>
      <c r="AQ46" s="1229">
        <f>'2.CO2-Sector'!AQ46</f>
        <v>31990.873871774482</v>
      </c>
      <c r="AR46" s="1229">
        <f>'2.CO2-Sector'!AR46</f>
        <v>30658.349937916188</v>
      </c>
      <c r="AS46" s="1229">
        <f>'2.CO2-Sector'!AS46</f>
        <v>28552.561480293498</v>
      </c>
      <c r="AT46" s="1229">
        <f>'2.CO2-Sector'!AT46</f>
        <v>25308.481718967807</v>
      </c>
      <c r="AU46" s="1229">
        <f>'2.CO2-Sector'!AU46</f>
        <v>24321.270937421363</v>
      </c>
      <c r="AV46" s="1229">
        <f>'2.CO2-Sector'!AV46</f>
        <v>24982.895526650263</v>
      </c>
      <c r="AW46" s="1229">
        <f>'2.CO2-Sector'!AW46</f>
        <v>25624.79533860795</v>
      </c>
      <c r="AX46" s="1229">
        <f>'2.CO2-Sector'!AX46</f>
        <v>26805.206128279013</v>
      </c>
      <c r="AY46" s="1229">
        <f>'2.CO2-Sector'!AY46</f>
        <v>26557.37523672733</v>
      </c>
      <c r="AZ46" s="1229">
        <f>'2.CO2-Sector'!AZ46</f>
        <v>25936.139788924989</v>
      </c>
      <c r="BA46" s="1531">
        <f>'2.CO2-Sector'!BA46</f>
        <v>25969.470794926132</v>
      </c>
      <c r="BB46" s="1230">
        <f>'2.CO2-Sector'!BB46</f>
        <v>26428.778063772283</v>
      </c>
      <c r="BC46" s="558">
        <f>'2.CO2-Sector'!BC46</f>
        <v>0</v>
      </c>
      <c r="BD46" s="138">
        <f>'2.CO2-Sector'!BD46</f>
        <v>0</v>
      </c>
      <c r="BE46" s="138">
        <f>'2.CO2-Sector'!BE46</f>
        <v>0</v>
      </c>
      <c r="BF46" s="138"/>
      <c r="BG46" s="138"/>
      <c r="BH46" s="1609"/>
    </row>
    <row r="47" spans="17:60" ht="15" customHeight="1">
      <c r="Q47" s="1674"/>
      <c r="R47" s="1677"/>
      <c r="S47" s="757"/>
      <c r="T47" s="1780" t="s">
        <v>1297</v>
      </c>
      <c r="V47" s="1674"/>
      <c r="W47" s="1677"/>
      <c r="X47" s="757"/>
      <c r="Y47" s="1655" t="s">
        <v>496</v>
      </c>
      <c r="Z47" s="1234"/>
      <c r="AA47" s="1234">
        <f>'2.CO2-Sector'!AA47</f>
        <v>6674.4490046098017</v>
      </c>
      <c r="AB47" s="1234">
        <f>'2.CO2-Sector'!AB47</f>
        <v>6524.5328569297908</v>
      </c>
      <c r="AC47" s="1234">
        <f>'2.CO2-Sector'!AC47</f>
        <v>5945.8339540571315</v>
      </c>
      <c r="AD47" s="1234">
        <f>'2.CO2-Sector'!AD47</f>
        <v>5842.3534676861227</v>
      </c>
      <c r="AE47" s="1234">
        <f>'2.CO2-Sector'!AE47</f>
        <v>5740.0247792311475</v>
      </c>
      <c r="AF47" s="1234">
        <f>'2.CO2-Sector'!AF47</f>
        <v>5795.1316308500946</v>
      </c>
      <c r="AG47" s="1234">
        <f>'2.CO2-Sector'!AG47</f>
        <v>5789.0719316293616</v>
      </c>
      <c r="AH47" s="1234">
        <f>'2.CO2-Sector'!AH47</f>
        <v>5903.8352801359188</v>
      </c>
      <c r="AI47" s="1234">
        <f>'2.CO2-Sector'!AI47</f>
        <v>5638.1994106625216</v>
      </c>
      <c r="AJ47" s="1234">
        <f>'2.CO2-Sector'!AJ47</f>
        <v>5703.2053582387407</v>
      </c>
      <c r="AK47" s="1234">
        <f>'2.CO2-Sector'!AK47</f>
        <v>5899.9845210859867</v>
      </c>
      <c r="AL47" s="1234">
        <f>'2.CO2-Sector'!AL47</f>
        <v>5594.9262706926866</v>
      </c>
      <c r="AM47" s="1234">
        <f>'2.CO2-Sector'!AM47</f>
        <v>5605.2257994031515</v>
      </c>
      <c r="AN47" s="1234">
        <f>'2.CO2-Sector'!AN47</f>
        <v>6010.9337107231668</v>
      </c>
      <c r="AO47" s="1234">
        <f>'2.CO2-Sector'!AO47</f>
        <v>6398.6869967575658</v>
      </c>
      <c r="AP47" s="1234">
        <f>'2.CO2-Sector'!AP47</f>
        <v>6645.7105523034497</v>
      </c>
      <c r="AQ47" s="1234">
        <f>'2.CO2-Sector'!AQ47</f>
        <v>6788.1886315874181</v>
      </c>
      <c r="AR47" s="1234">
        <f>'2.CO2-Sector'!AR47</f>
        <v>7012.0890129308336</v>
      </c>
      <c r="AS47" s="1234">
        <f>'2.CO2-Sector'!AS47</f>
        <v>6591.818326146341</v>
      </c>
      <c r="AT47" s="1234">
        <f>'2.CO2-Sector'!AT47</f>
        <v>5364.6005099960857</v>
      </c>
      <c r="AU47" s="1234">
        <f>'2.CO2-Sector'!AU47</f>
        <v>6284.7190568659153</v>
      </c>
      <c r="AV47" s="1234">
        <f>'2.CO2-Sector'!AV47</f>
        <v>5895.7907835699853</v>
      </c>
      <c r="AW47" s="1234">
        <f>'2.CO2-Sector'!AW47</f>
        <v>5679.325140228646</v>
      </c>
      <c r="AX47" s="1234">
        <f>'2.CO2-Sector'!AX47</f>
        <v>5766.6750900500374</v>
      </c>
      <c r="AY47" s="1234">
        <f>'2.CO2-Sector'!AY47</f>
        <v>5811.9451381047556</v>
      </c>
      <c r="AZ47" s="1234">
        <f>'2.CO2-Sector'!AZ47</f>
        <v>5477.0464397639898</v>
      </c>
      <c r="BA47" s="1532">
        <f>'2.CO2-Sector'!BA47</f>
        <v>5504.0022085956616</v>
      </c>
      <c r="BB47" s="1235">
        <f>'2.CO2-Sector'!BB47</f>
        <v>5554.5813795026033</v>
      </c>
      <c r="BC47" s="559">
        <f>'2.CO2-Sector'!BC47</f>
        <v>0</v>
      </c>
      <c r="BD47" s="139">
        <f>'2.CO2-Sector'!BD47</f>
        <v>0</v>
      </c>
      <c r="BE47" s="139">
        <f>'2.CO2-Sector'!BE47</f>
        <v>0</v>
      </c>
      <c r="BF47" s="139"/>
      <c r="BG47" s="139"/>
      <c r="BH47" s="1609"/>
    </row>
    <row r="48" spans="17:60" ht="15" customHeight="1">
      <c r="Q48" s="1674"/>
      <c r="R48" s="1677"/>
      <c r="S48" s="757"/>
      <c r="T48" s="1780" t="s">
        <v>1298</v>
      </c>
      <c r="V48" s="1674"/>
      <c r="W48" s="1677"/>
      <c r="X48" s="757"/>
      <c r="Y48" s="1639" t="s">
        <v>497</v>
      </c>
      <c r="Z48" s="1234"/>
      <c r="AA48" s="1234">
        <f>'2.CO2-Sector'!AA48</f>
        <v>312.87952823101125</v>
      </c>
      <c r="AB48" s="1234">
        <f>'2.CO2-Sector'!AB48</f>
        <v>307.81152289698383</v>
      </c>
      <c r="AC48" s="1234">
        <f>'2.CO2-Sector'!AC48</f>
        <v>295.29687962532591</v>
      </c>
      <c r="AD48" s="1234">
        <f>'2.CO2-Sector'!AD48</f>
        <v>290.6346731752509</v>
      </c>
      <c r="AE48" s="1234">
        <f>'2.CO2-Sector'!AE48</f>
        <v>290.02818822876907</v>
      </c>
      <c r="AF48" s="1234">
        <f>'2.CO2-Sector'!AF48</f>
        <v>283.40724792134836</v>
      </c>
      <c r="AG48" s="1234">
        <f>'2.CO2-Sector'!AG48</f>
        <v>282.81616108587912</v>
      </c>
      <c r="AH48" s="1234">
        <f>'2.CO2-Sector'!AH48</f>
        <v>270.45053169397875</v>
      </c>
      <c r="AI48" s="1234">
        <f>'2.CO2-Sector'!AI48</f>
        <v>231.01486186880234</v>
      </c>
      <c r="AJ48" s="1234">
        <f>'2.CO2-Sector'!AJ48</f>
        <v>236.17622947190571</v>
      </c>
      <c r="AK48" s="1234">
        <f>'2.CO2-Sector'!AK48</f>
        <v>232.76960989831676</v>
      </c>
      <c r="AL48" s="1234">
        <f>'2.CO2-Sector'!AL48</f>
        <v>223.3438161401109</v>
      </c>
      <c r="AM48" s="1234">
        <f>'2.CO2-Sector'!AM48</f>
        <v>216.97477839910331</v>
      </c>
      <c r="AN48" s="1234">
        <f>'2.CO2-Sector'!AN48</f>
        <v>253.04393249130098</v>
      </c>
      <c r="AO48" s="1234">
        <f>'2.CO2-Sector'!AO48</f>
        <v>261.79082358227498</v>
      </c>
      <c r="AP48" s="1234">
        <f>'2.CO2-Sector'!AP48</f>
        <v>251.57731073682558</v>
      </c>
      <c r="AQ48" s="1234">
        <f>'2.CO2-Sector'!AQ48</f>
        <v>236.62608987874859</v>
      </c>
      <c r="AR48" s="1234">
        <f>'2.CO2-Sector'!AR48</f>
        <v>213.21281309999526</v>
      </c>
      <c r="AS48" s="1234">
        <f>'2.CO2-Sector'!AS48</f>
        <v>172.58037395747235</v>
      </c>
      <c r="AT48" s="1234">
        <f>'2.CO2-Sector'!AT48</f>
        <v>139.89475701298232</v>
      </c>
      <c r="AU48" s="1234">
        <f>'2.CO2-Sector'!AU48</f>
        <v>164.08408670446047</v>
      </c>
      <c r="AV48" s="1234">
        <f>'2.CO2-Sector'!AV48</f>
        <v>168.2548242548468</v>
      </c>
      <c r="AW48" s="1234">
        <f>'2.CO2-Sector'!AW48</f>
        <v>179.01572288015117</v>
      </c>
      <c r="AX48" s="1234">
        <f>'2.CO2-Sector'!AX48</f>
        <v>193.47603040294115</v>
      </c>
      <c r="AY48" s="1234">
        <f>'2.CO2-Sector'!AY48</f>
        <v>194.15574325469387</v>
      </c>
      <c r="AZ48" s="1234">
        <f>'2.CO2-Sector'!AZ48</f>
        <v>192.91755670011955</v>
      </c>
      <c r="BA48" s="1532">
        <f>'2.CO2-Sector'!BA48</f>
        <v>188.43046073434263</v>
      </c>
      <c r="BB48" s="1235">
        <f>'2.CO2-Sector'!BB48</f>
        <v>194.15271177780178</v>
      </c>
      <c r="BC48" s="559">
        <f>'2.CO2-Sector'!BC48</f>
        <v>0</v>
      </c>
      <c r="BD48" s="139">
        <f>'2.CO2-Sector'!BD48</f>
        <v>0</v>
      </c>
      <c r="BE48" s="139">
        <f>'2.CO2-Sector'!BE48</f>
        <v>0</v>
      </c>
      <c r="BF48" s="139"/>
      <c r="BG48" s="139"/>
      <c r="BH48" s="1609"/>
    </row>
    <row r="49" spans="17:64" ht="14.25" customHeight="1">
      <c r="Q49" s="1674"/>
      <c r="R49" s="1677"/>
      <c r="S49" s="758"/>
      <c r="T49" s="1781" t="s">
        <v>1302</v>
      </c>
      <c r="V49" s="1674"/>
      <c r="W49" s="1677"/>
      <c r="X49" s="758"/>
      <c r="Y49" s="1651" t="s">
        <v>498</v>
      </c>
      <c r="Z49" s="1231"/>
      <c r="AA49" s="1231">
        <f>'2.CO2-Sector'!AA49</f>
        <v>3542.021222124265</v>
      </c>
      <c r="AB49" s="1231">
        <f>'2.CO2-Sector'!AB49</f>
        <v>3369.2855145834346</v>
      </c>
      <c r="AC49" s="1231">
        <f>'2.CO2-Sector'!AC49</f>
        <v>3057.3478000490459</v>
      </c>
      <c r="AD49" s="1231">
        <f>'2.CO2-Sector'!AD49</f>
        <v>2894.9644600914435</v>
      </c>
      <c r="AE49" s="1231">
        <f>'2.CO2-Sector'!AE49</f>
        <v>2938.556915872211</v>
      </c>
      <c r="AF49" s="1231">
        <f>'2.CO2-Sector'!AF49</f>
        <v>2925.2158896206997</v>
      </c>
      <c r="AG49" s="1231">
        <f>'2.CO2-Sector'!AG49</f>
        <v>2858.076470549267</v>
      </c>
      <c r="AH49" s="1231">
        <f>'2.CO2-Sector'!AH49</f>
        <v>2739.8223697616959</v>
      </c>
      <c r="AI49" s="1231">
        <f>'2.CO2-Sector'!AI49</f>
        <v>2631.4401642100925</v>
      </c>
      <c r="AJ49" s="1231">
        <f>'2.CO2-Sector'!AJ49</f>
        <v>2630.4641631279924</v>
      </c>
      <c r="AK49" s="1231">
        <f>'2.CO2-Sector'!AK49</f>
        <v>2700.1165165783791</v>
      </c>
      <c r="AL49" s="1231">
        <f>'2.CO2-Sector'!AL49</f>
        <v>2778.0273137620284</v>
      </c>
      <c r="AM49" s="1231">
        <f>'2.CO2-Sector'!AM49</f>
        <v>2243.4696038020288</v>
      </c>
      <c r="AN49" s="1231">
        <f>'2.CO2-Sector'!AN49</f>
        <v>1946.5204277576754</v>
      </c>
      <c r="AO49" s="1231">
        <f>'2.CO2-Sector'!AO49</f>
        <v>1882.947333714603</v>
      </c>
      <c r="AP49" s="1231">
        <f>'2.CO2-Sector'!AP49</f>
        <v>2053.135753953346</v>
      </c>
      <c r="AQ49" s="1231">
        <f>'2.CO2-Sector'!AQ49</f>
        <v>2181.0710292377894</v>
      </c>
      <c r="AR49" s="1231">
        <f>'2.CO2-Sector'!AR49</f>
        <v>2320.5527871667846</v>
      </c>
      <c r="AS49" s="1231">
        <f>'2.CO2-Sector'!AS49</f>
        <v>2118.995924098002</v>
      </c>
      <c r="AT49" s="1231">
        <f>'2.CO2-Sector'!AT49</f>
        <v>1966.4083867145414</v>
      </c>
      <c r="AU49" s="1231">
        <f>'2.CO2-Sector'!AU49</f>
        <v>1982.1519520869942</v>
      </c>
      <c r="AV49" s="1231">
        <f>'2.CO2-Sector'!AV49</f>
        <v>2049.8906889312284</v>
      </c>
      <c r="AW49" s="1231">
        <f>'2.CO2-Sector'!AW49</f>
        <v>2180.9246767324594</v>
      </c>
      <c r="AX49" s="1231">
        <f>'2.CO2-Sector'!AX49</f>
        <v>2291.1371081111761</v>
      </c>
      <c r="AY49" s="1231">
        <f>'2.CO2-Sector'!AY49</f>
        <v>2234.5655349789045</v>
      </c>
      <c r="AZ49" s="1231">
        <f>'2.CO2-Sector'!AZ49</f>
        <v>2131.8235893803617</v>
      </c>
      <c r="BA49" s="1533">
        <f>'2.CO2-Sector'!BA49</f>
        <v>1959.7749231395183</v>
      </c>
      <c r="BB49" s="1232">
        <f>'2.CO2-Sector'!BB49</f>
        <v>1884.044371033008</v>
      </c>
      <c r="BC49" s="560">
        <f>'2.CO2-Sector'!BC49</f>
        <v>0</v>
      </c>
      <c r="BD49" s="140">
        <f>'2.CO2-Sector'!BD49</f>
        <v>0</v>
      </c>
      <c r="BE49" s="140">
        <f>'2.CO2-Sector'!BE49</f>
        <v>0</v>
      </c>
      <c r="BF49" s="140"/>
      <c r="BG49" s="140"/>
      <c r="BH49" s="1609"/>
    </row>
    <row r="50" spans="17:64" ht="15" customHeight="1">
      <c r="Q50" s="1674"/>
      <c r="R50" s="1677"/>
      <c r="S50" s="803" t="s">
        <v>133</v>
      </c>
      <c r="T50" s="871"/>
      <c r="V50" s="1674"/>
      <c r="W50" s="1677"/>
      <c r="X50" s="803" t="s">
        <v>499</v>
      </c>
      <c r="Y50" s="1315"/>
      <c r="Z50" s="137"/>
      <c r="AA50" s="514">
        <f>'2.CO2-Sector'!AA50</f>
        <v>7040.8033814727314</v>
      </c>
      <c r="AB50" s="514">
        <f>'2.CO2-Sector'!AB50</f>
        <v>7009.5685451768513</v>
      </c>
      <c r="AC50" s="514">
        <f>'2.CO2-Sector'!AC50</f>
        <v>6825.8714020182988</v>
      </c>
      <c r="AD50" s="514">
        <f>'2.CO2-Sector'!AD50</f>
        <v>6388.5835213042628</v>
      </c>
      <c r="AE50" s="514">
        <f>'2.CO2-Sector'!AE50</f>
        <v>6806.5660371260965</v>
      </c>
      <c r="AF50" s="514">
        <f>'2.CO2-Sector'!AF50</f>
        <v>7013.9549604528893</v>
      </c>
      <c r="AG50" s="514">
        <f>'2.CO2-Sector'!AG50</f>
        <v>7068.2445258757907</v>
      </c>
      <c r="AH50" s="514">
        <f>'2.CO2-Sector'!AH50</f>
        <v>7061.2165473727891</v>
      </c>
      <c r="AI50" s="514">
        <f>'2.CO2-Sector'!AI50</f>
        <v>6419.8587378638094</v>
      </c>
      <c r="AJ50" s="514">
        <f>'2.CO2-Sector'!AJ50</f>
        <v>6937.7079462429228</v>
      </c>
      <c r="AK50" s="514">
        <f>'2.CO2-Sector'!AK50</f>
        <v>6810.3448797778219</v>
      </c>
      <c r="AL50" s="514">
        <f>'2.CO2-Sector'!AL50</f>
        <v>6346.7757321820918</v>
      </c>
      <c r="AM50" s="514">
        <f>'2.CO2-Sector'!AM50</f>
        <v>6249.7321813854496</v>
      </c>
      <c r="AN50" s="514">
        <f>'2.CO2-Sector'!AN50</f>
        <v>6051.8733017484938</v>
      </c>
      <c r="AO50" s="514">
        <f>'2.CO2-Sector'!AO50</f>
        <v>6134.8767753380089</v>
      </c>
      <c r="AP50" s="514">
        <f>'2.CO2-Sector'!AP50</f>
        <v>5794.6829692556239</v>
      </c>
      <c r="AQ50" s="514">
        <f>'2.CO2-Sector'!AQ50</f>
        <v>5874.7858293424979</v>
      </c>
      <c r="AR50" s="514">
        <f>'2.CO2-Sector'!AR50</f>
        <v>5966.4292018672513</v>
      </c>
      <c r="AS50" s="514">
        <f>'2.CO2-Sector'!AS50</f>
        <v>5107.1196855795279</v>
      </c>
      <c r="AT50" s="514">
        <f>'2.CO2-Sector'!AT50</f>
        <v>4872.0015080504827</v>
      </c>
      <c r="AU50" s="514">
        <f>'2.CO2-Sector'!AU50</f>
        <v>5427.0220270136588</v>
      </c>
      <c r="AV50" s="514">
        <f>'2.CO2-Sector'!AV50</f>
        <v>5103.2076687218187</v>
      </c>
      <c r="AW50" s="514">
        <f>'2.CO2-Sector'!AW50</f>
        <v>4652.1661059634598</v>
      </c>
      <c r="AX50" s="514">
        <f>'2.CO2-Sector'!AX50</f>
        <v>4788.2450657412437</v>
      </c>
      <c r="AY50" s="514">
        <f>'2.CO2-Sector'!AY50</f>
        <v>4684.8914399154992</v>
      </c>
      <c r="AZ50" s="514">
        <f>'2.CO2-Sector'!AZ50</f>
        <v>4591.2552661481159</v>
      </c>
      <c r="BA50" s="1497">
        <f>'2.CO2-Sector'!BA50</f>
        <v>4300.2085580063867</v>
      </c>
      <c r="BB50" s="550">
        <f>'2.CO2-Sector'!BB50</f>
        <v>4485.0932388045821</v>
      </c>
      <c r="BC50" s="536">
        <f>'2.CO2-Sector'!BC50</f>
        <v>0</v>
      </c>
      <c r="BD50" s="514">
        <f>'2.CO2-Sector'!BD50</f>
        <v>0</v>
      </c>
      <c r="BE50" s="514">
        <f>'2.CO2-Sector'!BE50</f>
        <v>0</v>
      </c>
      <c r="BF50" s="136"/>
      <c r="BG50" s="136"/>
      <c r="BH50" s="1609"/>
    </row>
    <row r="51" spans="17:64" ht="15" customHeight="1">
      <c r="Q51" s="1674"/>
      <c r="R51" s="1677"/>
      <c r="S51" s="805"/>
      <c r="T51" s="1779" t="s">
        <v>1299</v>
      </c>
      <c r="V51" s="1674"/>
      <c r="W51" s="1677"/>
      <c r="X51" s="805"/>
      <c r="Y51" s="1654" t="s">
        <v>500</v>
      </c>
      <c r="Z51" s="1229"/>
      <c r="AA51" s="1229">
        <f>'2.CO2-Sector'!AA51</f>
        <v>3417.7405137833202</v>
      </c>
      <c r="AB51" s="1229">
        <f>'2.CO2-Sector'!AB51</f>
        <v>3364.3238915193861</v>
      </c>
      <c r="AC51" s="1229">
        <f>'2.CO2-Sector'!AC51</f>
        <v>3391.5558741950354</v>
      </c>
      <c r="AD51" s="1229">
        <f>'2.CO2-Sector'!AD51</f>
        <v>3217.4669648339104</v>
      </c>
      <c r="AE51" s="1229">
        <f>'2.CO2-Sector'!AE51</f>
        <v>3422.8389440786377</v>
      </c>
      <c r="AF51" s="1229">
        <f>'2.CO2-Sector'!AF51</f>
        <v>3456.8155123008878</v>
      </c>
      <c r="AG51" s="1229">
        <f>'2.CO2-Sector'!AG51</f>
        <v>3482.2507055771052</v>
      </c>
      <c r="AH51" s="1229">
        <f>'2.CO2-Sector'!AH51</f>
        <v>3392.1119138316312</v>
      </c>
      <c r="AI51" s="1229">
        <f>'2.CO2-Sector'!AI51</f>
        <v>3007.6817553714827</v>
      </c>
      <c r="AJ51" s="1229">
        <f>'2.CO2-Sector'!AJ51</f>
        <v>3305.6498677465934</v>
      </c>
      <c r="AK51" s="1229">
        <f>'2.CO2-Sector'!AK51</f>
        <v>3183.6043912674263</v>
      </c>
      <c r="AL51" s="1229">
        <f>'2.CO2-Sector'!AL51</f>
        <v>2968.1790499953418</v>
      </c>
      <c r="AM51" s="1229">
        <f>'2.CO2-Sector'!AM51</f>
        <v>2738.3139467509864</v>
      </c>
      <c r="AN51" s="1229">
        <f>'2.CO2-Sector'!AN51</f>
        <v>2460.2558112997931</v>
      </c>
      <c r="AO51" s="1229">
        <f>'2.CO2-Sector'!AO51</f>
        <v>2470.538328057758</v>
      </c>
      <c r="AP51" s="1229">
        <f>'2.CO2-Sector'!AP51</f>
        <v>2167.3505128396782</v>
      </c>
      <c r="AQ51" s="1229">
        <f>'2.CO2-Sector'!AQ51</f>
        <v>2200.366432366598</v>
      </c>
      <c r="AR51" s="1229">
        <f>'2.CO2-Sector'!AR51</f>
        <v>2260.0248909812894</v>
      </c>
      <c r="AS51" s="1229">
        <f>'2.CO2-Sector'!AS51</f>
        <v>2007.2670092715346</v>
      </c>
      <c r="AT51" s="1229">
        <f>'2.CO2-Sector'!AT51</f>
        <v>1923.1201899212144</v>
      </c>
      <c r="AU51" s="1229">
        <f>'2.CO2-Sector'!AU51</f>
        <v>2122.8843217272179</v>
      </c>
      <c r="AV51" s="1229">
        <f>'2.CO2-Sector'!AV51</f>
        <v>2008.0848022151829</v>
      </c>
      <c r="AW51" s="1229">
        <f>'2.CO2-Sector'!AW51</f>
        <v>1855.4539224438442</v>
      </c>
      <c r="AX51" s="1229">
        <f>'2.CO2-Sector'!AX51</f>
        <v>1933.5940500359927</v>
      </c>
      <c r="AY51" s="1229">
        <f>'2.CO2-Sector'!AY51</f>
        <v>1891.3677609931035</v>
      </c>
      <c r="AZ51" s="1229">
        <f>'2.CO2-Sector'!AZ51</f>
        <v>1947.4426914028779</v>
      </c>
      <c r="BA51" s="1531">
        <f>'2.CO2-Sector'!BA51</f>
        <v>1658.1432038670841</v>
      </c>
      <c r="BB51" s="1230">
        <f>'2.CO2-Sector'!BB51</f>
        <v>1725.6627703138106</v>
      </c>
      <c r="BC51" s="558">
        <f>'2.CO2-Sector'!BC51</f>
        <v>0</v>
      </c>
      <c r="BD51" s="138">
        <f>'2.CO2-Sector'!BD51</f>
        <v>0</v>
      </c>
      <c r="BE51" s="138">
        <f>'2.CO2-Sector'!BE51</f>
        <v>0</v>
      </c>
      <c r="BF51" s="138"/>
      <c r="BG51" s="138"/>
      <c r="BH51" s="1609"/>
    </row>
    <row r="52" spans="17:64" ht="14.25" customHeight="1">
      <c r="Q52" s="1674"/>
      <c r="R52" s="1677"/>
      <c r="S52" s="806"/>
      <c r="T52" s="1781" t="s">
        <v>1300</v>
      </c>
      <c r="V52" s="1674"/>
      <c r="W52" s="1677"/>
      <c r="X52" s="806"/>
      <c r="Y52" s="1651" t="s">
        <v>501</v>
      </c>
      <c r="Z52" s="1231"/>
      <c r="AA52" s="1231">
        <f>'2.CO2-Sector'!AA52</f>
        <v>3623.0628676894112</v>
      </c>
      <c r="AB52" s="1231">
        <f>'2.CO2-Sector'!AB52</f>
        <v>3645.2446536574653</v>
      </c>
      <c r="AC52" s="1231">
        <f>'2.CO2-Sector'!AC52</f>
        <v>3434.3155278232634</v>
      </c>
      <c r="AD52" s="1231">
        <f>'2.CO2-Sector'!AD52</f>
        <v>3171.1165564703524</v>
      </c>
      <c r="AE52" s="1231">
        <f>'2.CO2-Sector'!AE52</f>
        <v>3383.7270930474588</v>
      </c>
      <c r="AF52" s="1231">
        <f>'2.CO2-Sector'!AF52</f>
        <v>3557.1394481520015</v>
      </c>
      <c r="AG52" s="1231">
        <f>'2.CO2-Sector'!AG52</f>
        <v>3585.9938202986855</v>
      </c>
      <c r="AH52" s="1231">
        <f>'2.CO2-Sector'!AH52</f>
        <v>3669.1046335411579</v>
      </c>
      <c r="AI52" s="1231">
        <f>'2.CO2-Sector'!AI52</f>
        <v>3412.1769824923267</v>
      </c>
      <c r="AJ52" s="1231">
        <f>'2.CO2-Sector'!AJ52</f>
        <v>3632.0580784963295</v>
      </c>
      <c r="AK52" s="1231">
        <f>'2.CO2-Sector'!AK52</f>
        <v>3626.7404885103956</v>
      </c>
      <c r="AL52" s="1231">
        <f>'2.CO2-Sector'!AL52</f>
        <v>3378.5966821867501</v>
      </c>
      <c r="AM52" s="1231">
        <f>'2.CO2-Sector'!AM52</f>
        <v>3511.4182346344633</v>
      </c>
      <c r="AN52" s="1231">
        <f>'2.CO2-Sector'!AN52</f>
        <v>3591.6174904487007</v>
      </c>
      <c r="AO52" s="1231">
        <f>'2.CO2-Sector'!AO52</f>
        <v>3664.3384472802509</v>
      </c>
      <c r="AP52" s="1231">
        <f>'2.CO2-Sector'!AP52</f>
        <v>3627.3324564159457</v>
      </c>
      <c r="AQ52" s="1231">
        <f>'2.CO2-Sector'!AQ52</f>
        <v>3674.4193969758999</v>
      </c>
      <c r="AR52" s="1231">
        <f>'2.CO2-Sector'!AR52</f>
        <v>3706.4043108859619</v>
      </c>
      <c r="AS52" s="1231">
        <f>'2.CO2-Sector'!AS52</f>
        <v>3099.8526763079935</v>
      </c>
      <c r="AT52" s="1231">
        <f>'2.CO2-Sector'!AT52</f>
        <v>2948.881318129268</v>
      </c>
      <c r="AU52" s="1231">
        <f>'2.CO2-Sector'!AU52</f>
        <v>3304.1377052864409</v>
      </c>
      <c r="AV52" s="1231">
        <f>'2.CO2-Sector'!AV52</f>
        <v>3095.1228665066355</v>
      </c>
      <c r="AW52" s="1231">
        <f>'2.CO2-Sector'!AW52</f>
        <v>2796.7121835196158</v>
      </c>
      <c r="AX52" s="1231">
        <f>'2.CO2-Sector'!AX52</f>
        <v>2854.6510157052508</v>
      </c>
      <c r="AY52" s="1231">
        <f>'2.CO2-Sector'!AY52</f>
        <v>2793.5236789223954</v>
      </c>
      <c r="AZ52" s="1231">
        <f>'2.CO2-Sector'!AZ52</f>
        <v>2643.8125747452377</v>
      </c>
      <c r="BA52" s="1533">
        <f>'2.CO2-Sector'!BA52</f>
        <v>2642.0653541393026</v>
      </c>
      <c r="BB52" s="1232">
        <f>'2.CO2-Sector'!BB52</f>
        <v>2759.4304684907715</v>
      </c>
      <c r="BC52" s="560">
        <f>'2.CO2-Sector'!BC52</f>
        <v>0</v>
      </c>
      <c r="BD52" s="140">
        <f>'2.CO2-Sector'!BD52</f>
        <v>0</v>
      </c>
      <c r="BE52" s="140">
        <f>'2.CO2-Sector'!BE52</f>
        <v>0</v>
      </c>
      <c r="BF52" s="140"/>
      <c r="BG52" s="140"/>
      <c r="BH52" s="1609"/>
    </row>
    <row r="53" spans="17:64" ht="28.5" customHeight="1">
      <c r="Q53" s="1674"/>
      <c r="R53" s="1677"/>
      <c r="S53" s="1775" t="s">
        <v>1301</v>
      </c>
      <c r="T53" s="808"/>
      <c r="V53" s="1674"/>
      <c r="W53" s="1677"/>
      <c r="X53" s="807" t="s">
        <v>502</v>
      </c>
      <c r="Y53" s="1304"/>
      <c r="Z53" s="237"/>
      <c r="AA53" s="515">
        <f>'2.CO2-Sector'!AA53</f>
        <v>7244.2015437745058</v>
      </c>
      <c r="AB53" s="515">
        <f>'2.CO2-Sector'!AB53</f>
        <v>7091.4333111520082</v>
      </c>
      <c r="AC53" s="515">
        <f>'2.CO2-Sector'!AC53</f>
        <v>6796.0270409401091</v>
      </c>
      <c r="AD53" s="515">
        <f>'2.CO2-Sector'!AD53</f>
        <v>6652.2283869302664</v>
      </c>
      <c r="AE53" s="515">
        <f>'2.CO2-Sector'!AE53</f>
        <v>6656.1869920915788</v>
      </c>
      <c r="AF53" s="515">
        <f>'2.CO2-Sector'!AF53</f>
        <v>6849.5948379410793</v>
      </c>
      <c r="AG53" s="515">
        <f>'2.CO2-Sector'!AG53</f>
        <v>6870.5168410732231</v>
      </c>
      <c r="AH53" s="515">
        <f>'2.CO2-Sector'!AH53</f>
        <v>6834.1265198527999</v>
      </c>
      <c r="AI53" s="515">
        <f>'2.CO2-Sector'!AI53</f>
        <v>6545.5419320590336</v>
      </c>
      <c r="AJ53" s="515">
        <f>'2.CO2-Sector'!AJ53</f>
        <v>6463.1812625845996</v>
      </c>
      <c r="AK53" s="515">
        <f>'2.CO2-Sector'!AK53</f>
        <v>6739.5274743262462</v>
      </c>
      <c r="AL53" s="515">
        <f>'2.CO2-Sector'!AL53</f>
        <v>6762.5046737338816</v>
      </c>
      <c r="AM53" s="515">
        <f>'2.CO2-Sector'!AM53</f>
        <v>6600.6951537762125</v>
      </c>
      <c r="AN53" s="515">
        <f>'2.CO2-Sector'!AN53</f>
        <v>6366.4953109832304</v>
      </c>
      <c r="AO53" s="515">
        <f>'2.CO2-Sector'!AO53</f>
        <v>6483.0399152253349</v>
      </c>
      <c r="AP53" s="515">
        <f>'2.CO2-Sector'!AP53</f>
        <v>6496.6370293587779</v>
      </c>
      <c r="AQ53" s="515">
        <f>'2.CO2-Sector'!AQ53</f>
        <v>6567.9742878366787</v>
      </c>
      <c r="AR53" s="515">
        <f>'2.CO2-Sector'!AR53</f>
        <v>6694.9345561970713</v>
      </c>
      <c r="AS53" s="515">
        <f>'2.CO2-Sector'!AS53</f>
        <v>6236.5687163682669</v>
      </c>
      <c r="AT53" s="515">
        <f>'2.CO2-Sector'!AT53</f>
        <v>5468.3465203851802</v>
      </c>
      <c r="AU53" s="515">
        <f>'2.CO2-Sector'!AU53</f>
        <v>6100.6968938516457</v>
      </c>
      <c r="AV53" s="515">
        <f>'2.CO2-Sector'!AV53</f>
        <v>5964.6228081290728</v>
      </c>
      <c r="AW53" s="515">
        <f>'2.CO2-Sector'!AW53</f>
        <v>6060.7866012011864</v>
      </c>
      <c r="AX53" s="515">
        <f>'2.CO2-Sector'!AX53</f>
        <v>6180.5789250668322</v>
      </c>
      <c r="AY53" s="515">
        <f>'2.CO2-Sector'!AY53</f>
        <v>6106.8179823837672</v>
      </c>
      <c r="AZ53" s="515">
        <f>'2.CO2-Sector'!AZ53</f>
        <v>5915.9965548062901</v>
      </c>
      <c r="BA53" s="1498">
        <f>'2.CO2-Sector'!BA53</f>
        <v>5801.4888236617307</v>
      </c>
      <c r="BB53" s="551">
        <f>'2.CO2-Sector'!BB53</f>
        <v>5723.0913227912943</v>
      </c>
      <c r="BC53" s="537">
        <f>'2.CO2-Sector'!BC53</f>
        <v>0</v>
      </c>
      <c r="BD53" s="515">
        <f>'2.CO2-Sector'!BD53</f>
        <v>0</v>
      </c>
      <c r="BE53" s="515">
        <f>'2.CO2-Sector'!BE53</f>
        <v>0</v>
      </c>
      <c r="BF53" s="237"/>
      <c r="BG53" s="237"/>
      <c r="BH53" s="1609"/>
    </row>
    <row r="54" spans="17:64" ht="28.5" customHeight="1">
      <c r="Q54" s="1674"/>
      <c r="R54" s="1677"/>
      <c r="S54" s="1921" t="s">
        <v>1303</v>
      </c>
      <c r="T54" s="1922"/>
      <c r="V54" s="1674"/>
      <c r="W54" s="1677"/>
      <c r="X54" s="1910" t="s">
        <v>503</v>
      </c>
      <c r="Y54" s="1911"/>
      <c r="Z54" s="239"/>
      <c r="AA54" s="516">
        <f>'2.CO2-Sector'!AA54</f>
        <v>2163.7612204034326</v>
      </c>
      <c r="AB54" s="516">
        <f>'2.CO2-Sector'!AB54</f>
        <v>2117.7283344746534</v>
      </c>
      <c r="AC54" s="516">
        <f>'2.CO2-Sector'!AC54</f>
        <v>2120.1462882529277</v>
      </c>
      <c r="AD54" s="516">
        <f>'2.CO2-Sector'!AD54</f>
        <v>2167.4639993032188</v>
      </c>
      <c r="AE54" s="516">
        <f>'2.CO2-Sector'!AE54</f>
        <v>2395.1065961909721</v>
      </c>
      <c r="AF54" s="516">
        <f>'2.CO2-Sector'!AF54</f>
        <v>2446.8552750646481</v>
      </c>
      <c r="AG54" s="516">
        <f>'2.CO2-Sector'!AG54</f>
        <v>2737.1393121949463</v>
      </c>
      <c r="AH54" s="516">
        <f>'2.CO2-Sector'!AH54</f>
        <v>2834.0026376067667</v>
      </c>
      <c r="AI54" s="516">
        <f>'2.CO2-Sector'!AI54</f>
        <v>2634.0113967974894</v>
      </c>
      <c r="AJ54" s="516">
        <f>'2.CO2-Sector'!AJ54</f>
        <v>2800.6810294739957</v>
      </c>
      <c r="AK54" s="516">
        <f>'2.CO2-Sector'!AK54</f>
        <v>2792.4956362143648</v>
      </c>
      <c r="AL54" s="516">
        <f>'2.CO2-Sector'!AL54</f>
        <v>2861.2360353946815</v>
      </c>
      <c r="AM54" s="516">
        <f>'2.CO2-Sector'!AM54</f>
        <v>2952.8486018041467</v>
      </c>
      <c r="AN54" s="516">
        <f>'2.CO2-Sector'!AN54</f>
        <v>2920.6721281154378</v>
      </c>
      <c r="AO54" s="516">
        <f>'2.CO2-Sector'!AO54</f>
        <v>3046.0601054273038</v>
      </c>
      <c r="AP54" s="516">
        <f>'2.CO2-Sector'!AP54</f>
        <v>3150.6872216106981</v>
      </c>
      <c r="AQ54" s="516">
        <f>'2.CO2-Sector'!AQ54</f>
        <v>3432.5354992973998</v>
      </c>
      <c r="AR54" s="516">
        <f>'2.CO2-Sector'!AR54</f>
        <v>3438.6088155208517</v>
      </c>
      <c r="AS54" s="516">
        <f>'2.CO2-Sector'!AS54</f>
        <v>3118.511784039883</v>
      </c>
      <c r="AT54" s="516">
        <f>'2.CO2-Sector'!AT54</f>
        <v>3190.8500589461091</v>
      </c>
      <c r="AU54" s="516">
        <f>'2.CO2-Sector'!AU54</f>
        <v>3111.6679322396876</v>
      </c>
      <c r="AV54" s="516">
        <f>'2.CO2-Sector'!AV54</f>
        <v>3078.9378138422958</v>
      </c>
      <c r="AW54" s="516">
        <f>'2.CO2-Sector'!AW54</f>
        <v>3011.956952646121</v>
      </c>
      <c r="AX54" s="516">
        <f>'2.CO2-Sector'!AX54</f>
        <v>3124.18743964327</v>
      </c>
      <c r="AY54" s="516">
        <f>'2.CO2-Sector'!AY54</f>
        <v>2933.3997276728737</v>
      </c>
      <c r="AZ54" s="516">
        <f>'2.CO2-Sector'!AZ54</f>
        <v>2772.4602160304607</v>
      </c>
      <c r="BA54" s="1513">
        <f>'2.CO2-Sector'!BA54</f>
        <v>2875.211239083555</v>
      </c>
      <c r="BB54" s="567">
        <f>'2.CO2-Sector'!BB54</f>
        <v>2899.2343518948328</v>
      </c>
      <c r="BC54" s="561">
        <f>'2.CO2-Sector'!BC54</f>
        <v>0</v>
      </c>
      <c r="BD54" s="516">
        <f>'2.CO2-Sector'!BD54</f>
        <v>0</v>
      </c>
      <c r="BE54" s="516">
        <f>'2.CO2-Sector'!BE54</f>
        <v>0</v>
      </c>
      <c r="BF54" s="239"/>
      <c r="BG54" s="239"/>
      <c r="BH54" s="1609"/>
    </row>
    <row r="55" spans="17:64" ht="15" thickBot="1">
      <c r="Q55" s="1674"/>
      <c r="R55" s="1678"/>
      <c r="S55" s="809" t="s">
        <v>274</v>
      </c>
      <c r="T55" s="810"/>
      <c r="V55" s="1674"/>
      <c r="W55" s="1678"/>
      <c r="X55" s="809" t="s">
        <v>504</v>
      </c>
      <c r="Y55" s="1318"/>
      <c r="Z55" s="236"/>
      <c r="AA55" s="1825">
        <f>'2.CO2-Sector'!AA55</f>
        <v>64.269360000000034</v>
      </c>
      <c r="AB55" s="1825">
        <f>'2.CO2-Sector'!AB55</f>
        <v>66.774960000000021</v>
      </c>
      <c r="AC55" s="1825">
        <f>'2.CO2-Sector'!AC55</f>
        <v>65.269890000000032</v>
      </c>
      <c r="AD55" s="1825">
        <f>'2.CO2-Sector'!AD55</f>
        <v>59.562630000000013</v>
      </c>
      <c r="AE55" s="1825">
        <f>'2.CO2-Sector'!AE55</f>
        <v>66.796740000000028</v>
      </c>
      <c r="AF55" s="1825">
        <f>'2.CO2-Sector'!AF55</f>
        <v>71.53767000000002</v>
      </c>
      <c r="AG55" s="1825">
        <f>'2.CO2-Sector'!AG55</f>
        <v>79.673940000000016</v>
      </c>
      <c r="AH55" s="1825">
        <f>'2.CO2-Sector'!AH55</f>
        <v>86.091840000000047</v>
      </c>
      <c r="AI55" s="1825">
        <f>'2.CO2-Sector'!AI55</f>
        <v>86.494950000000074</v>
      </c>
      <c r="AJ55" s="1825">
        <f>'2.CO2-Sector'!AJ55</f>
        <v>89.325630000000018</v>
      </c>
      <c r="AK55" s="1825">
        <f>'2.CO2-Sector'!AK55</f>
        <v>86.501700000000056</v>
      </c>
      <c r="AL55" s="1825">
        <f>'2.CO2-Sector'!AL55</f>
        <v>78.216390000000018</v>
      </c>
      <c r="AM55" s="1825">
        <f>'2.CO2-Sector'!AM55</f>
        <v>79.868430000000075</v>
      </c>
      <c r="AN55" s="1825">
        <f>'2.CO2-Sector'!AN55</f>
        <v>85.328729999999979</v>
      </c>
      <c r="AO55" s="1825">
        <f>'2.CO2-Sector'!AO55</f>
        <v>86.292000000000002</v>
      </c>
      <c r="AP55" s="1825">
        <f>'2.CO2-Sector'!AP55</f>
        <v>90.051119999999997</v>
      </c>
      <c r="AQ55" s="1825">
        <f>'2.CO2-Sector'!AQ55</f>
        <v>87.519690000000054</v>
      </c>
      <c r="AR55" s="1825">
        <f>'2.CO2-Sector'!AR55</f>
        <v>86.161680000000047</v>
      </c>
      <c r="AS55" s="1825">
        <f>'2.CO2-Sector'!AS55</f>
        <v>71.546490000000006</v>
      </c>
      <c r="AT55" s="1825">
        <f>'2.CO2-Sector'!AT55</f>
        <v>71.293230000000023</v>
      </c>
      <c r="AU55" s="1825">
        <f>'2.CO2-Sector'!AU55</f>
        <v>75.854340000000036</v>
      </c>
      <c r="AV55" s="1825">
        <f>'2.CO2-Sector'!AV55</f>
        <v>75.809160000000048</v>
      </c>
      <c r="AW55" s="1825">
        <f>'2.CO2-Sector'!AW55</f>
        <v>76.408650000000023</v>
      </c>
      <c r="AX55" s="1825">
        <f>'2.CO2-Sector'!AX55</f>
        <v>82.328850000000017</v>
      </c>
      <c r="AY55" s="1825">
        <f>'2.CO2-Sector'!AY55</f>
        <v>80.435250000000025</v>
      </c>
      <c r="AZ55" s="1825">
        <f>'2.CO2-Sector'!AZ55</f>
        <v>83.044890000000009</v>
      </c>
      <c r="BA55" s="1819">
        <f>'2.CO2-Sector'!BA55</f>
        <v>79.411139999999989</v>
      </c>
      <c r="BB55" s="1820">
        <f>'2.CO2-Sector'!BB55</f>
        <v>85.07213999999999</v>
      </c>
      <c r="BC55" s="538">
        <f>'2.CO2-Sector'!BC55</f>
        <v>0</v>
      </c>
      <c r="BD55" s="517">
        <f>'2.CO2-Sector'!BD55</f>
        <v>0</v>
      </c>
      <c r="BE55" s="517">
        <f>'2.CO2-Sector'!BE55</f>
        <v>0</v>
      </c>
      <c r="BF55" s="236"/>
      <c r="BG55" s="236"/>
      <c r="BH55" s="1611"/>
      <c r="BI55" s="108"/>
      <c r="BJ55" s="108"/>
      <c r="BK55" s="108"/>
      <c r="BL55" s="108"/>
    </row>
    <row r="56" spans="17:64" ht="28.5" customHeight="1">
      <c r="Q56" s="1673"/>
      <c r="R56" s="1679" t="s">
        <v>134</v>
      </c>
      <c r="S56" s="811"/>
      <c r="T56" s="812"/>
      <c r="V56" s="1673"/>
      <c r="W56" s="1679" t="s">
        <v>505</v>
      </c>
      <c r="X56" s="811"/>
      <c r="Y56" s="811"/>
      <c r="Z56" s="144"/>
      <c r="AA56" s="279">
        <f>'2.CO2-Sector'!AA56</f>
        <v>24009.919440480939</v>
      </c>
      <c r="AB56" s="279">
        <f>'2.CO2-Sector'!AB56</f>
        <v>24198.43302510443</v>
      </c>
      <c r="AC56" s="279">
        <f>'2.CO2-Sector'!AC56</f>
        <v>26002.914828499775</v>
      </c>
      <c r="AD56" s="279">
        <f>'2.CO2-Sector'!AD56</f>
        <v>25024.946447143288</v>
      </c>
      <c r="AE56" s="279">
        <f>'2.CO2-Sector'!AE56</f>
        <v>28603.56693581674</v>
      </c>
      <c r="AF56" s="279">
        <f>'2.CO2-Sector'!AF56</f>
        <v>29144.796301750583</v>
      </c>
      <c r="AG56" s="279">
        <f>'2.CO2-Sector'!AG56</f>
        <v>29655.014460891914</v>
      </c>
      <c r="AH56" s="279">
        <f>'2.CO2-Sector'!AH56</f>
        <v>31208.889703732337</v>
      </c>
      <c r="AI56" s="279">
        <f>'2.CO2-Sector'!AI56</f>
        <v>31451.722241133284</v>
      </c>
      <c r="AJ56" s="279">
        <f>'2.CO2-Sector'!AJ56</f>
        <v>31367.978973028712</v>
      </c>
      <c r="AK56" s="279">
        <f>'2.CO2-Sector'!AK56</f>
        <v>32857.906344402545</v>
      </c>
      <c r="AL56" s="279">
        <f>'2.CO2-Sector'!AL56</f>
        <v>32523.162229449932</v>
      </c>
      <c r="AM56" s="279">
        <f>'2.CO2-Sector'!AM56</f>
        <v>32768.137501850826</v>
      </c>
      <c r="AN56" s="279">
        <f>'2.CO2-Sector'!AN56</f>
        <v>33516.424967093371</v>
      </c>
      <c r="AO56" s="279">
        <f>'2.CO2-Sector'!AO56</f>
        <v>32704.04164375976</v>
      </c>
      <c r="AP56" s="279">
        <f>'2.CO2-Sector'!AP56</f>
        <v>31654.058131881015</v>
      </c>
      <c r="AQ56" s="279">
        <f>'2.CO2-Sector'!AQ56</f>
        <v>29906.983827804659</v>
      </c>
      <c r="AR56" s="279">
        <f>'2.CO2-Sector'!AR56</f>
        <v>30481.774835639739</v>
      </c>
      <c r="AS56" s="279">
        <f>'2.CO2-Sector'!AS56</f>
        <v>31853.390473384454</v>
      </c>
      <c r="AT56" s="279">
        <f>'2.CO2-Sector'!AT56</f>
        <v>28193.590018879822</v>
      </c>
      <c r="AU56" s="279">
        <f>'2.CO2-Sector'!AU56</f>
        <v>28710.200716789313</v>
      </c>
      <c r="AV56" s="279">
        <f>'2.CO2-Sector'!AV56</f>
        <v>28026.35942868374</v>
      </c>
      <c r="AW56" s="279">
        <f>'2.CO2-Sector'!AW56</f>
        <v>29826.927231768648</v>
      </c>
      <c r="AX56" s="279">
        <f>'2.CO2-Sector'!AX56</f>
        <v>29365.198328277358</v>
      </c>
      <c r="AY56" s="279">
        <f>'2.CO2-Sector'!AY56</f>
        <v>28501.96294627004</v>
      </c>
      <c r="AZ56" s="279">
        <f>'2.CO2-Sector'!AZ56</f>
        <v>28975.413612931283</v>
      </c>
      <c r="BA56" s="1500">
        <f>'2.CO2-Sector'!BA56</f>
        <v>29128.757395068656</v>
      </c>
      <c r="BB56" s="382">
        <f>'2.CO2-Sector'!BB56</f>
        <v>28829.480716945374</v>
      </c>
      <c r="BC56" s="539">
        <f t="shared" ref="BC56:BE56" si="17">SUM(BC57:BC59)</f>
        <v>0</v>
      </c>
      <c r="BD56" s="279">
        <f t="shared" si="17"/>
        <v>0</v>
      </c>
      <c r="BE56" s="279">
        <f t="shared" si="17"/>
        <v>0</v>
      </c>
      <c r="BF56" s="279"/>
      <c r="BG56" s="279"/>
      <c r="BH56" s="1608"/>
    </row>
    <row r="57" spans="17:64" ht="28.5" customHeight="1">
      <c r="Q57" s="1674"/>
      <c r="R57" s="1680"/>
      <c r="S57" s="1908" t="s">
        <v>1329</v>
      </c>
      <c r="T57" s="1909"/>
      <c r="V57" s="1674"/>
      <c r="W57" s="1680"/>
      <c r="X57" s="1894" t="s">
        <v>1330</v>
      </c>
      <c r="Y57" s="1895"/>
      <c r="Z57" s="1223"/>
      <c r="AA57" s="1224">
        <f>'2.CO2-Sector'!AA57</f>
        <v>12429.488189061511</v>
      </c>
      <c r="AB57" s="1224">
        <f>'2.CO2-Sector'!AB57</f>
        <v>12462.180455938222</v>
      </c>
      <c r="AC57" s="1224">
        <f>'2.CO2-Sector'!AC57</f>
        <v>13497.011858646318</v>
      </c>
      <c r="AD57" s="1224">
        <f>'2.CO2-Sector'!AD57</f>
        <v>13267.845062175809</v>
      </c>
      <c r="AE57" s="1224">
        <f>'2.CO2-Sector'!AE57</f>
        <v>15760.010858869751</v>
      </c>
      <c r="AF57" s="1224">
        <f>'2.CO2-Sector'!AF57</f>
        <v>16046.155463469968</v>
      </c>
      <c r="AG57" s="1224">
        <f>'2.CO2-Sector'!AG57</f>
        <v>16489.850447921912</v>
      </c>
      <c r="AH57" s="1224">
        <f>'2.CO2-Sector'!AH57</f>
        <v>17058.66541720591</v>
      </c>
      <c r="AI57" s="1224">
        <f>'2.CO2-Sector'!AI57</f>
        <v>17090.066551302534</v>
      </c>
      <c r="AJ57" s="1224">
        <f>'2.CO2-Sector'!AJ57</f>
        <v>16843.175215899068</v>
      </c>
      <c r="AK57" s="1224">
        <f>'2.CO2-Sector'!AK57</f>
        <v>16987.63958441481</v>
      </c>
      <c r="AL57" s="1224">
        <f>'2.CO2-Sector'!AL57</f>
        <v>15760.106038112603</v>
      </c>
      <c r="AM57" s="1224">
        <f>'2.CO2-Sector'!AM57</f>
        <v>15193.482314590781</v>
      </c>
      <c r="AN57" s="1224">
        <f>'2.CO2-Sector'!AN57</f>
        <v>15191.545563292608</v>
      </c>
      <c r="AO57" s="1224">
        <f>'2.CO2-Sector'!AO57</f>
        <v>14647.967111487405</v>
      </c>
      <c r="AP57" s="1224">
        <f>'2.CO2-Sector'!AP57</f>
        <v>14093.270071535695</v>
      </c>
      <c r="AQ57" s="1224">
        <f>'2.CO2-Sector'!AQ57</f>
        <v>13239.375625993522</v>
      </c>
      <c r="AR57" s="1224">
        <f>'2.CO2-Sector'!AR57</f>
        <v>13418.550684543525</v>
      </c>
      <c r="AS57" s="1224">
        <f>'2.CO2-Sector'!AS57</f>
        <v>14517.913961562603</v>
      </c>
      <c r="AT57" s="1224">
        <f>'2.CO2-Sector'!AT57</f>
        <v>12058.193014853854</v>
      </c>
      <c r="AU57" s="1224">
        <f>'2.CO2-Sector'!AU57</f>
        <v>12298.256538364743</v>
      </c>
      <c r="AV57" s="1224">
        <f>'2.CO2-Sector'!AV57</f>
        <v>11544.978703440558</v>
      </c>
      <c r="AW57" s="1224">
        <f>'2.CO2-Sector'!AW57</f>
        <v>12176.138290018025</v>
      </c>
      <c r="AX57" s="1224">
        <f>'2.CO2-Sector'!AX57</f>
        <v>12068.400962499445</v>
      </c>
      <c r="AY57" s="1224">
        <f>'2.CO2-Sector'!AY57</f>
        <v>11557.537132593243</v>
      </c>
      <c r="AZ57" s="1224">
        <f>'2.CO2-Sector'!AZ57</f>
        <v>11506.108200524694</v>
      </c>
      <c r="BA57" s="1537">
        <f>'2.CO2-Sector'!BA57</f>
        <v>10941.333541772363</v>
      </c>
      <c r="BB57" s="1225">
        <f>'2.CO2-Sector'!BB57</f>
        <v>10807.646245669928</v>
      </c>
      <c r="BC57" s="547">
        <f>'2.CO2-Sector'!BC57</f>
        <v>0</v>
      </c>
      <c r="BD57" s="143">
        <f>'2.CO2-Sector'!BD57</f>
        <v>0</v>
      </c>
      <c r="BE57" s="143">
        <f>'2.CO2-Sector'!BE57</f>
        <v>0</v>
      </c>
      <c r="BF57" s="143"/>
      <c r="BG57" s="143"/>
      <c r="BH57" s="1608"/>
    </row>
    <row r="58" spans="17:64" ht="28.5" customHeight="1">
      <c r="Q58" s="1674"/>
      <c r="R58" s="1680"/>
      <c r="S58" s="1879" t="s">
        <v>1412</v>
      </c>
      <c r="T58" s="1640"/>
      <c r="V58" s="1674"/>
      <c r="W58" s="1670"/>
      <c r="X58" s="1896" t="s">
        <v>1413</v>
      </c>
      <c r="Y58" s="1897"/>
      <c r="Z58" s="1233"/>
      <c r="AA58" s="1296">
        <f>'2.CO2-Sector'!AA58</f>
        <v>702.83026999291678</v>
      </c>
      <c r="AB58" s="1296">
        <f>'2.CO2-Sector'!AB58</f>
        <v>686.44620024230187</v>
      </c>
      <c r="AC58" s="1296">
        <f>'2.CO2-Sector'!AC58</f>
        <v>698.89764571316766</v>
      </c>
      <c r="AD58" s="1296">
        <f>'2.CO2-Sector'!AD58</f>
        <v>680.74547632983922</v>
      </c>
      <c r="AE58" s="1296">
        <f>'2.CO2-Sector'!AE58</f>
        <v>701.91349393186852</v>
      </c>
      <c r="AF58" s="1296">
        <f>'2.CO2-Sector'!AF58</f>
        <v>667.82873473264453</v>
      </c>
      <c r="AG58" s="1296">
        <f>'2.CO2-Sector'!AG58</f>
        <v>640.46784939712438</v>
      </c>
      <c r="AH58" s="1296">
        <f>'2.CO2-Sector'!AH58</f>
        <v>655.23057167867137</v>
      </c>
      <c r="AI58" s="1296">
        <f>'2.CO2-Sector'!AI58</f>
        <v>609.1187236752379</v>
      </c>
      <c r="AJ58" s="1296">
        <f>'2.CO2-Sector'!AJ58</f>
        <v>652.57502705106276</v>
      </c>
      <c r="AK58" s="1296">
        <f>'2.CO2-Sector'!AK58</f>
        <v>655.91443265909516</v>
      </c>
      <c r="AL58" s="1296">
        <f>'2.CO2-Sector'!AL58</f>
        <v>630.52981102330273</v>
      </c>
      <c r="AM58" s="1296">
        <f>'2.CO2-Sector'!AM58</f>
        <v>577.04643230948568</v>
      </c>
      <c r="AN58" s="1296">
        <f>'2.CO2-Sector'!AN58</f>
        <v>516.5268173218675</v>
      </c>
      <c r="AO58" s="1296">
        <f>'2.CO2-Sector'!AO58</f>
        <v>506.69926841574829</v>
      </c>
      <c r="AP58" s="1296">
        <f>'2.CO2-Sector'!AP58</f>
        <v>506.81438218982044</v>
      </c>
      <c r="AQ58" s="1296">
        <f>'2.CO2-Sector'!AQ58</f>
        <v>522.35987148863205</v>
      </c>
      <c r="AR58" s="1296">
        <f>'2.CO2-Sector'!AR58</f>
        <v>561.19836242802796</v>
      </c>
      <c r="AS58" s="1296">
        <f>'2.CO2-Sector'!AS58</f>
        <v>530.41167542322773</v>
      </c>
      <c r="AT58" s="1296">
        <f>'2.CO2-Sector'!AT58</f>
        <v>513.68788841490209</v>
      </c>
      <c r="AU58" s="1296">
        <f>'2.CO2-Sector'!AU58</f>
        <v>526.91409091663695</v>
      </c>
      <c r="AV58" s="1296">
        <f>'2.CO2-Sector'!AV58</f>
        <v>524.12535460171284</v>
      </c>
      <c r="AW58" s="1296">
        <f>'2.CO2-Sector'!AW58</f>
        <v>528.10321016884393</v>
      </c>
      <c r="AX58" s="1296">
        <f>'2.CO2-Sector'!AX58</f>
        <v>604.69033239592966</v>
      </c>
      <c r="AY58" s="1296">
        <f>'2.CO2-Sector'!AY58</f>
        <v>617.02824714749113</v>
      </c>
      <c r="AZ58" s="1296">
        <f>'2.CO2-Sector'!AZ58</f>
        <v>624.93138440348548</v>
      </c>
      <c r="BA58" s="1574">
        <f>'2.CO2-Sector'!BA58</f>
        <v>618.83151051759683</v>
      </c>
      <c r="BB58" s="1575">
        <f>'2.CO2-Sector'!BB58</f>
        <v>636.47453232102862</v>
      </c>
      <c r="BC58" s="541">
        <f>'2.CO2-Sector'!BC58</f>
        <v>0</v>
      </c>
      <c r="BD58" s="142">
        <f>'2.CO2-Sector'!BD58</f>
        <v>0</v>
      </c>
      <c r="BE58" s="142">
        <f>'2.CO2-Sector'!BE58</f>
        <v>0</v>
      </c>
      <c r="BF58" s="142"/>
      <c r="BG58" s="142"/>
      <c r="BH58" s="1608"/>
    </row>
    <row r="59" spans="17:64" ht="15" thickBot="1">
      <c r="Q59" s="1674"/>
      <c r="R59" s="1685"/>
      <c r="S59" s="813" t="s">
        <v>135</v>
      </c>
      <c r="T59" s="814"/>
      <c r="V59" s="1674"/>
      <c r="W59" s="1685"/>
      <c r="X59" s="1641" t="s">
        <v>506</v>
      </c>
      <c r="Y59" s="1642"/>
      <c r="Z59" s="1236"/>
      <c r="AA59" s="1576">
        <f>'2.CO2-Sector'!AA59</f>
        <v>10877.600981426513</v>
      </c>
      <c r="AB59" s="1576">
        <f>'2.CO2-Sector'!AB59</f>
        <v>11049.806368923906</v>
      </c>
      <c r="AC59" s="1576">
        <f>'2.CO2-Sector'!AC59</f>
        <v>11807.005324140289</v>
      </c>
      <c r="AD59" s="1576">
        <f>'2.CO2-Sector'!AD59</f>
        <v>11076.355908637637</v>
      </c>
      <c r="AE59" s="1576">
        <f>'2.CO2-Sector'!AE59</f>
        <v>12141.64258301512</v>
      </c>
      <c r="AF59" s="1576">
        <f>'2.CO2-Sector'!AF59</f>
        <v>12430.812103547969</v>
      </c>
      <c r="AG59" s="1576">
        <f>'2.CO2-Sector'!AG59</f>
        <v>12524.696163572877</v>
      </c>
      <c r="AH59" s="1576">
        <f>'2.CO2-Sector'!AH59</f>
        <v>13494.993714847755</v>
      </c>
      <c r="AI59" s="1576">
        <f>'2.CO2-Sector'!AI59</f>
        <v>13752.536966155511</v>
      </c>
      <c r="AJ59" s="1576">
        <f>'2.CO2-Sector'!AJ59</f>
        <v>13872.228730078583</v>
      </c>
      <c r="AK59" s="1576">
        <f>'2.CO2-Sector'!AK59</f>
        <v>15214.352327328641</v>
      </c>
      <c r="AL59" s="1576">
        <f>'2.CO2-Sector'!AL59</f>
        <v>16132.526380314026</v>
      </c>
      <c r="AM59" s="1576">
        <f>'2.CO2-Sector'!AM59</f>
        <v>16997.608754950557</v>
      </c>
      <c r="AN59" s="1576">
        <f>'2.CO2-Sector'!AN59</f>
        <v>17808.352586478897</v>
      </c>
      <c r="AO59" s="1576">
        <f>'2.CO2-Sector'!AO59</f>
        <v>17549.375263856604</v>
      </c>
      <c r="AP59" s="1576">
        <f>'2.CO2-Sector'!AP59</f>
        <v>17053.973678155497</v>
      </c>
      <c r="AQ59" s="1576">
        <f>'2.CO2-Sector'!AQ59</f>
        <v>16145.248330322505</v>
      </c>
      <c r="AR59" s="1576">
        <f>'2.CO2-Sector'!AR59</f>
        <v>16502.025788668187</v>
      </c>
      <c r="AS59" s="1576">
        <f>'2.CO2-Sector'!AS59</f>
        <v>16805.064836398626</v>
      </c>
      <c r="AT59" s="1576">
        <f>'2.CO2-Sector'!AT59</f>
        <v>15621.709115611065</v>
      </c>
      <c r="AU59" s="1576">
        <f>'2.CO2-Sector'!AU59</f>
        <v>15885.030087507934</v>
      </c>
      <c r="AV59" s="1576">
        <f>'2.CO2-Sector'!AV59</f>
        <v>15957.255370641471</v>
      </c>
      <c r="AW59" s="1576">
        <f>'2.CO2-Sector'!AW59</f>
        <v>17122.68573158178</v>
      </c>
      <c r="AX59" s="1576">
        <f>'2.CO2-Sector'!AX59</f>
        <v>16692.107033381984</v>
      </c>
      <c r="AY59" s="1576">
        <f>'2.CO2-Sector'!AY59</f>
        <v>16327.397566529307</v>
      </c>
      <c r="AZ59" s="1576">
        <f>'2.CO2-Sector'!AZ59</f>
        <v>16844.374028003105</v>
      </c>
      <c r="BA59" s="1577">
        <f>'2.CO2-Sector'!BA59</f>
        <v>17568.592342778695</v>
      </c>
      <c r="BB59" s="1578">
        <f>'2.CO2-Sector'!BB59</f>
        <v>17385.359938954418</v>
      </c>
      <c r="BC59" s="562">
        <f>'2.CO2-Sector'!BC59</f>
        <v>0</v>
      </c>
      <c r="BD59" s="280">
        <f>'2.CO2-Sector'!BD59</f>
        <v>0</v>
      </c>
      <c r="BE59" s="280">
        <f>'2.CO2-Sector'!BE59</f>
        <v>0</v>
      </c>
      <c r="BF59" s="280"/>
      <c r="BG59" s="280"/>
      <c r="BH59" s="1611"/>
    </row>
    <row r="60" spans="17:64" ht="18.75">
      <c r="Q60" s="1683"/>
      <c r="R60" s="1681" t="s">
        <v>275</v>
      </c>
      <c r="S60" s="815"/>
      <c r="T60" s="872"/>
      <c r="V60" s="1683"/>
      <c r="W60" s="815" t="s">
        <v>812</v>
      </c>
      <c r="X60" s="815"/>
      <c r="Y60" s="815"/>
      <c r="Z60" s="424"/>
      <c r="AA60" s="426">
        <f>'2.CO2-Sector'!AA60</f>
        <v>6663.5568082980681</v>
      </c>
      <c r="AB60" s="426">
        <f>'2.CO2-Sector'!AB60</f>
        <v>6457.8797499713774</v>
      </c>
      <c r="AC60" s="426">
        <f>'2.CO2-Sector'!AC60</f>
        <v>6197.8717162878675</v>
      </c>
      <c r="AD60" s="426">
        <f>'2.CO2-Sector'!AD60</f>
        <v>5985.2402454945568</v>
      </c>
      <c r="AE60" s="426">
        <f>'2.CO2-Sector'!AE60</f>
        <v>5774.1267543957229</v>
      </c>
      <c r="AF60" s="426">
        <f>'2.CO2-Sector'!AF60</f>
        <v>5966.013918025641</v>
      </c>
      <c r="AG60" s="426">
        <f>'2.CO2-Sector'!AG60</f>
        <v>6079.0400914224811</v>
      </c>
      <c r="AH60" s="426">
        <f>'2.CO2-Sector'!AH60</f>
        <v>6038.5660359228932</v>
      </c>
      <c r="AI60" s="426">
        <f>'2.CO2-Sector'!AI60</f>
        <v>5596.5871918435423</v>
      </c>
      <c r="AJ60" s="426">
        <f>'2.CO2-Sector'!AJ60</f>
        <v>5619.875444749402</v>
      </c>
      <c r="AK60" s="426">
        <f>'2.CO2-Sector'!AK60</f>
        <v>5692.6929563397216</v>
      </c>
      <c r="AL60" s="426">
        <f>'2.CO2-Sector'!AL60</f>
        <v>5217.956432603929</v>
      </c>
      <c r="AM60" s="426">
        <f>'2.CO2-Sector'!AM60</f>
        <v>4954.8041647751179</v>
      </c>
      <c r="AN60" s="426">
        <f>'2.CO2-Sector'!AN60</f>
        <v>4774.8651822542861</v>
      </c>
      <c r="AO60" s="426">
        <f>'2.CO2-Sector'!AO60</f>
        <v>4617.5073481993331</v>
      </c>
      <c r="AP60" s="426">
        <f>'2.CO2-Sector'!AP60</f>
        <v>4560.0404792828849</v>
      </c>
      <c r="AQ60" s="426">
        <f>'2.CO2-Sector'!AQ60</f>
        <v>4494.9730369939771</v>
      </c>
      <c r="AR60" s="426">
        <f>'2.CO2-Sector'!AR60</f>
        <v>4506.4438303054476</v>
      </c>
      <c r="AS60" s="426">
        <f>'2.CO2-Sector'!AS60</f>
        <v>4078.9681798138981</v>
      </c>
      <c r="AT60" s="426">
        <f>'2.CO2-Sector'!AT60</f>
        <v>3726.5182688178857</v>
      </c>
      <c r="AU60" s="426">
        <f>'2.CO2-Sector'!AU60</f>
        <v>3622.1245341512495</v>
      </c>
      <c r="AV60" s="426">
        <f>'2.CO2-Sector'!AV60</f>
        <v>3503.4257842848256</v>
      </c>
      <c r="AW60" s="426">
        <f>'2.CO2-Sector'!AW60</f>
        <v>3515.3997346229371</v>
      </c>
      <c r="AX60" s="426">
        <f>'2.CO2-Sector'!AX60</f>
        <v>3523.4465568864689</v>
      </c>
      <c r="AY60" s="426">
        <f>'2.CO2-Sector'!AY60</f>
        <v>3418.7559702577491</v>
      </c>
      <c r="AZ60" s="426">
        <f>'2.CO2-Sector'!AZ60</f>
        <v>3365.5262992508756</v>
      </c>
      <c r="BA60" s="1514">
        <f>'2.CO2-Sector'!BA60</f>
        <v>3299.0823254742372</v>
      </c>
      <c r="BB60" s="505">
        <f>'2.CO2-Sector'!BB60</f>
        <v>3246.6213398602004</v>
      </c>
      <c r="BC60" s="543">
        <f>SUM(BC61,BC64:BC65)</f>
        <v>0</v>
      </c>
      <c r="BD60" s="425">
        <f>SUM(BD61,BD64:BD65)</f>
        <v>0</v>
      </c>
      <c r="BE60" s="425">
        <f>SUM(BE61,BE64:BE65)</f>
        <v>0</v>
      </c>
      <c r="BF60" s="425"/>
      <c r="BG60" s="425"/>
      <c r="BH60" s="1609"/>
    </row>
    <row r="61" spans="17:64">
      <c r="Q61" s="1674"/>
      <c r="R61" s="1672"/>
      <c r="S61" s="817" t="s">
        <v>136</v>
      </c>
      <c r="T61" s="1657"/>
      <c r="V61" s="1674"/>
      <c r="W61" s="1672"/>
      <c r="X61" s="817" t="s">
        <v>507</v>
      </c>
      <c r="Y61" s="1321"/>
      <c r="Z61" s="406"/>
      <c r="AA61" s="519">
        <f t="shared" ref="AA61:AX61" si="18">SUM(AA62:AA63)</f>
        <v>608.8830323714285</v>
      </c>
      <c r="AB61" s="519">
        <f t="shared" si="18"/>
        <v>547.87568817142858</v>
      </c>
      <c r="AC61" s="519">
        <f t="shared" si="18"/>
        <v>493.0069734857143</v>
      </c>
      <c r="AD61" s="519">
        <f t="shared" si="18"/>
        <v>523.52121873333328</v>
      </c>
      <c r="AE61" s="519">
        <f t="shared" si="18"/>
        <v>342.54281495238104</v>
      </c>
      <c r="AF61" s="519">
        <f t="shared" si="18"/>
        <v>359.12538566666672</v>
      </c>
      <c r="AG61" s="519">
        <f t="shared" si="18"/>
        <v>349.6185054476191</v>
      </c>
      <c r="AH61" s="519">
        <f t="shared" si="18"/>
        <v>371.50371699047616</v>
      </c>
      <c r="AI61" s="519">
        <f t="shared" si="18"/>
        <v>376.93193486666661</v>
      </c>
      <c r="AJ61" s="519">
        <f t="shared" si="18"/>
        <v>370.29462349523817</v>
      </c>
      <c r="AK61" s="519">
        <f t="shared" si="18"/>
        <v>442.53070567619039</v>
      </c>
      <c r="AL61" s="519">
        <f t="shared" si="18"/>
        <v>367.68445549523807</v>
      </c>
      <c r="AM61" s="519">
        <f t="shared" si="18"/>
        <v>408.14204954285714</v>
      </c>
      <c r="AN61" s="519">
        <f t="shared" si="18"/>
        <v>430.18884228571432</v>
      </c>
      <c r="AO61" s="519">
        <f t="shared" si="18"/>
        <v>402.22257040952377</v>
      </c>
      <c r="AP61" s="519">
        <f t="shared" si="18"/>
        <v>410.55994037142864</v>
      </c>
      <c r="AQ61" s="519">
        <f t="shared" si="18"/>
        <v>383.4825898095238</v>
      </c>
      <c r="AR61" s="519">
        <f t="shared" si="18"/>
        <v>500.07924591428571</v>
      </c>
      <c r="AS61" s="519">
        <f t="shared" si="18"/>
        <v>439.97515058095235</v>
      </c>
      <c r="AT61" s="519">
        <f t="shared" si="18"/>
        <v>390.10057879047622</v>
      </c>
      <c r="AU61" s="519">
        <f t="shared" si="18"/>
        <v>402.94034859047622</v>
      </c>
      <c r="AV61" s="519">
        <f t="shared" si="18"/>
        <v>414.65140985714288</v>
      </c>
      <c r="AW61" s="519">
        <f t="shared" si="18"/>
        <v>520.16101332380958</v>
      </c>
      <c r="AX61" s="519">
        <f t="shared" si="18"/>
        <v>577.76994178095231</v>
      </c>
      <c r="AY61" s="519">
        <f t="shared" ref="AY61:BE61" si="19">SUM(AY62:AY63)</f>
        <v>551.49743345714285</v>
      </c>
      <c r="AZ61" s="519">
        <f t="shared" si="19"/>
        <v>551.49743345714285</v>
      </c>
      <c r="BA61" s="1502">
        <f t="shared" si="19"/>
        <v>551.49743345714285</v>
      </c>
      <c r="BB61" s="553">
        <f t="shared" ref="BB61" si="20">SUM(BB62:BB63)</f>
        <v>551.49743345714285</v>
      </c>
      <c r="BC61" s="544">
        <f t="shared" si="19"/>
        <v>0</v>
      </c>
      <c r="BD61" s="519">
        <f t="shared" si="19"/>
        <v>0</v>
      </c>
      <c r="BE61" s="519">
        <f t="shared" si="19"/>
        <v>0</v>
      </c>
      <c r="BF61" s="402"/>
      <c r="BG61" s="402"/>
      <c r="BH61" s="1609"/>
    </row>
    <row r="62" spans="17:64">
      <c r="Q62" s="1674"/>
      <c r="R62" s="1672"/>
      <c r="S62" s="818"/>
      <c r="T62" s="1658" t="s">
        <v>137</v>
      </c>
      <c r="V62" s="1674"/>
      <c r="W62" s="1672"/>
      <c r="X62" s="818"/>
      <c r="Y62" s="819" t="s">
        <v>508</v>
      </c>
      <c r="Z62" s="238"/>
      <c r="AA62" s="238">
        <f>'2.CO2-Sector'!AA62</f>
        <v>550.23920379999993</v>
      </c>
      <c r="AB62" s="238">
        <f>'2.CO2-Sector'!AB62</f>
        <v>527.37032626666667</v>
      </c>
      <c r="AC62" s="238">
        <f>'2.CO2-Sector'!AC62</f>
        <v>477.13732586666669</v>
      </c>
      <c r="AD62" s="238">
        <f>'2.CO2-Sector'!AD62</f>
        <v>481.58261873333328</v>
      </c>
      <c r="AE62" s="238">
        <f>'2.CO2-Sector'!AE62</f>
        <v>292.75650066666674</v>
      </c>
      <c r="AF62" s="238">
        <f>'2.CO2-Sector'!AF62</f>
        <v>303.52845233333341</v>
      </c>
      <c r="AG62" s="238">
        <f>'2.CO2-Sector'!AG62</f>
        <v>292.73561973333341</v>
      </c>
      <c r="AH62" s="238">
        <f>'2.CO2-Sector'!AH62</f>
        <v>303.65330746666666</v>
      </c>
      <c r="AI62" s="238">
        <f>'2.CO2-Sector'!AI62</f>
        <v>300.00380153333327</v>
      </c>
      <c r="AJ62" s="238">
        <f>'2.CO2-Sector'!AJ62</f>
        <v>293.56731873333337</v>
      </c>
      <c r="AK62" s="238">
        <f>'2.CO2-Sector'!AK62</f>
        <v>332.90198186666657</v>
      </c>
      <c r="AL62" s="238">
        <f>'2.CO2-Sector'!AL62</f>
        <v>247.34728406666662</v>
      </c>
      <c r="AM62" s="238">
        <f>'2.CO2-Sector'!AM62</f>
        <v>269.91772573333333</v>
      </c>
      <c r="AN62" s="238">
        <f>'2.CO2-Sector'!AN62</f>
        <v>246.39832800000002</v>
      </c>
      <c r="AO62" s="238">
        <f>'2.CO2-Sector'!AO62</f>
        <v>236.30097993333328</v>
      </c>
      <c r="AP62" s="238">
        <f>'2.CO2-Sector'!AP62</f>
        <v>231.29451180000001</v>
      </c>
      <c r="AQ62" s="238">
        <f>'2.CO2-Sector'!AQ62</f>
        <v>230.36059933333334</v>
      </c>
      <c r="AR62" s="238">
        <f>'2.CO2-Sector'!AR62</f>
        <v>325.00062686666666</v>
      </c>
      <c r="AS62" s="238">
        <f>'2.CO2-Sector'!AS62</f>
        <v>305.7365982</v>
      </c>
      <c r="AT62" s="238">
        <f>'2.CO2-Sector'!AT62</f>
        <v>270.15270260000005</v>
      </c>
      <c r="AU62" s="238">
        <f>'2.CO2-Sector'!AU62</f>
        <v>242.88427239999999</v>
      </c>
      <c r="AV62" s="238">
        <f>'2.CO2-Sector'!AV62</f>
        <v>246.77580033333334</v>
      </c>
      <c r="AW62" s="238">
        <f>'2.CO2-Sector'!AW62</f>
        <v>369.97487046666669</v>
      </c>
      <c r="AX62" s="238">
        <f>'2.CO2-Sector'!AX62</f>
        <v>379.5766560666666</v>
      </c>
      <c r="AY62" s="238">
        <f>'2.CO2-Sector'!AY62</f>
        <v>362.50329059999996</v>
      </c>
      <c r="AZ62" s="238">
        <f>'2.CO2-Sector'!AZ62</f>
        <v>362.50329059999996</v>
      </c>
      <c r="BA62" s="1503">
        <f>'2.CO2-Sector'!BA62</f>
        <v>362.50329059999996</v>
      </c>
      <c r="BB62" s="385">
        <f>'2.CO2-Sector'!BB62</f>
        <v>362.50329059999996</v>
      </c>
      <c r="BC62" s="545">
        <f>'2.CO2-Sector'!BC62</f>
        <v>0</v>
      </c>
      <c r="BD62" s="238">
        <f>'2.CO2-Sector'!BD62</f>
        <v>0</v>
      </c>
      <c r="BE62" s="238">
        <f>'2.CO2-Sector'!BE62</f>
        <v>0</v>
      </c>
      <c r="BF62" s="238"/>
      <c r="BG62" s="238"/>
      <c r="BH62" s="1609"/>
    </row>
    <row r="63" spans="17:64">
      <c r="Q63" s="1674"/>
      <c r="R63" s="1672"/>
      <c r="S63" s="820"/>
      <c r="T63" s="821" t="s">
        <v>138</v>
      </c>
      <c r="V63" s="1674"/>
      <c r="W63" s="1672"/>
      <c r="X63" s="820"/>
      <c r="Y63" s="1652" t="s">
        <v>509</v>
      </c>
      <c r="Z63" s="401"/>
      <c r="AA63" s="1826">
        <f>'2.CO2-Sector'!AA63</f>
        <v>58.643828571428571</v>
      </c>
      <c r="AB63" s="1826">
        <f>'2.CO2-Sector'!AB63</f>
        <v>20.505361904761902</v>
      </c>
      <c r="AC63" s="1826">
        <f>'2.CO2-Sector'!AC63</f>
        <v>15.869647619047624</v>
      </c>
      <c r="AD63" s="1826">
        <f>'2.CO2-Sector'!AD63</f>
        <v>41.938600000000008</v>
      </c>
      <c r="AE63" s="1826">
        <f>'2.CO2-Sector'!AE63</f>
        <v>49.786314285714298</v>
      </c>
      <c r="AF63" s="1826">
        <f>'2.CO2-Sector'!AF63</f>
        <v>55.59693333333334</v>
      </c>
      <c r="AG63" s="1826">
        <f>'2.CO2-Sector'!AG63</f>
        <v>56.88288571428572</v>
      </c>
      <c r="AH63" s="1826">
        <f>'2.CO2-Sector'!AH63</f>
        <v>67.850409523809532</v>
      </c>
      <c r="AI63" s="1826">
        <f>'2.CO2-Sector'!AI63</f>
        <v>76.928133333333349</v>
      </c>
      <c r="AJ63" s="1826">
        <f>'2.CO2-Sector'!AJ63</f>
        <v>76.727304761904776</v>
      </c>
      <c r="AK63" s="405">
        <f>'2.CO2-Sector'!AK63</f>
        <v>109.62872380952382</v>
      </c>
      <c r="AL63" s="405">
        <f>'2.CO2-Sector'!AL63</f>
        <v>120.33717142857144</v>
      </c>
      <c r="AM63" s="405">
        <f>'2.CO2-Sector'!AM63</f>
        <v>138.22432380952381</v>
      </c>
      <c r="AN63" s="405">
        <f>'2.CO2-Sector'!AN63</f>
        <v>183.79051428571429</v>
      </c>
      <c r="AO63" s="405">
        <f>'2.CO2-Sector'!AO63</f>
        <v>165.92159047619046</v>
      </c>
      <c r="AP63" s="405">
        <f>'2.CO2-Sector'!AP63</f>
        <v>179.2654285714286</v>
      </c>
      <c r="AQ63" s="405">
        <f>'2.CO2-Sector'!AQ63</f>
        <v>153.12199047619049</v>
      </c>
      <c r="AR63" s="405">
        <f>'2.CO2-Sector'!AR63</f>
        <v>175.07861904761904</v>
      </c>
      <c r="AS63" s="405">
        <f>'2.CO2-Sector'!AS63</f>
        <v>134.23855238095237</v>
      </c>
      <c r="AT63" s="405">
        <f>'2.CO2-Sector'!AT63</f>
        <v>119.94787619047619</v>
      </c>
      <c r="AU63" s="405">
        <f>'2.CO2-Sector'!AU63</f>
        <v>160.05607619047623</v>
      </c>
      <c r="AV63" s="405">
        <f>'2.CO2-Sector'!AV63</f>
        <v>167.87560952380954</v>
      </c>
      <c r="AW63" s="405">
        <f>'2.CO2-Sector'!AW63</f>
        <v>150.18614285714287</v>
      </c>
      <c r="AX63" s="405">
        <f>'2.CO2-Sector'!AX63</f>
        <v>198.19328571428571</v>
      </c>
      <c r="AY63" s="405">
        <f>'2.CO2-Sector'!AY63</f>
        <v>188.99414285714286</v>
      </c>
      <c r="AZ63" s="405">
        <f>'2.CO2-Sector'!AZ63</f>
        <v>188.99414285714286</v>
      </c>
      <c r="BA63" s="1515">
        <f>'2.CO2-Sector'!BA63</f>
        <v>188.99414285714286</v>
      </c>
      <c r="BB63" s="568">
        <f>'2.CO2-Sector'!BB63</f>
        <v>188.99414285714286</v>
      </c>
      <c r="BC63" s="563">
        <f>'2.CO2-Sector'!BC63</f>
        <v>0</v>
      </c>
      <c r="BD63" s="405">
        <f>'2.CO2-Sector'!BD63</f>
        <v>0</v>
      </c>
      <c r="BE63" s="405">
        <f>'2.CO2-Sector'!BE63</f>
        <v>0</v>
      </c>
      <c r="BF63" s="405"/>
      <c r="BG63" s="405"/>
      <c r="BH63" s="1608"/>
    </row>
    <row r="64" spans="17:64" ht="15.75" customHeight="1">
      <c r="Q64" s="1674"/>
      <c r="R64" s="1672"/>
      <c r="S64" s="822" t="s">
        <v>139</v>
      </c>
      <c r="T64" s="802"/>
      <c r="V64" s="1674"/>
      <c r="W64" s="1672"/>
      <c r="X64" s="819" t="s">
        <v>510</v>
      </c>
      <c r="Y64" s="1320"/>
      <c r="Z64" s="1223"/>
      <c r="AA64" s="1224">
        <f>'2.CO2-Sector'!AA64</f>
        <v>580.9365571248062</v>
      </c>
      <c r="AB64" s="1224">
        <f>'2.CO2-Sector'!AB64</f>
        <v>631.23952092324578</v>
      </c>
      <c r="AC64" s="1224">
        <f>'2.CO2-Sector'!AC64</f>
        <v>661.82365437679505</v>
      </c>
      <c r="AD64" s="1224">
        <f>'2.CO2-Sector'!AD64</f>
        <v>650.55939365539734</v>
      </c>
      <c r="AE64" s="1224">
        <f>'2.CO2-Sector'!AE64</f>
        <v>653.5832177937333</v>
      </c>
      <c r="AF64" s="1224">
        <f>'2.CO2-Sector'!AF64</f>
        <v>924.44909848849352</v>
      </c>
      <c r="AG64" s="1224">
        <f>'2.CO2-Sector'!AG64</f>
        <v>1026.6000650839744</v>
      </c>
      <c r="AH64" s="1224">
        <f>'2.CO2-Sector'!AH64</f>
        <v>1126.7623204237623</v>
      </c>
      <c r="AI64" s="1224">
        <f>'2.CO2-Sector'!AI64</f>
        <v>1064.115089920746</v>
      </c>
      <c r="AJ64" s="1224">
        <f>'2.CO2-Sector'!AJ64</f>
        <v>1104.0159179855241</v>
      </c>
      <c r="AK64" s="1224">
        <f>'2.CO2-Sector'!AK64</f>
        <v>1029.8061630373229</v>
      </c>
      <c r="AL64" s="1224">
        <f>'2.CO2-Sector'!AL64</f>
        <v>1074.2164097368179</v>
      </c>
      <c r="AM64" s="1224">
        <f>'2.CO2-Sector'!AM64</f>
        <v>1022.3384205504215</v>
      </c>
      <c r="AN64" s="1224">
        <f>'2.CO2-Sector'!AN64</f>
        <v>966.84872660408905</v>
      </c>
      <c r="AO64" s="1224">
        <f>'2.CO2-Sector'!AO64</f>
        <v>925.01333515752594</v>
      </c>
      <c r="AP64" s="1224">
        <f>'2.CO2-Sector'!AP64</f>
        <v>961.83153175001735</v>
      </c>
      <c r="AQ64" s="1224">
        <f>'2.CO2-Sector'!AQ64</f>
        <v>990.05205136502946</v>
      </c>
      <c r="AR64" s="1224">
        <f>'2.CO2-Sector'!AR64</f>
        <v>1032.8356769315515</v>
      </c>
      <c r="AS64" s="1224">
        <f>'2.CO2-Sector'!AS64</f>
        <v>947.66155622232623</v>
      </c>
      <c r="AT64" s="1224">
        <f>'2.CO2-Sector'!AT64</f>
        <v>864.15181782157379</v>
      </c>
      <c r="AU64" s="1224">
        <f>'2.CO2-Sector'!AU64</f>
        <v>813.54833040206904</v>
      </c>
      <c r="AV64" s="1224">
        <f>'2.CO2-Sector'!AV64</f>
        <v>772.67787512432869</v>
      </c>
      <c r="AW64" s="1224">
        <f>'2.CO2-Sector'!AW64</f>
        <v>757.72940648439112</v>
      </c>
      <c r="AX64" s="1224">
        <f>'2.CO2-Sector'!AX64</f>
        <v>704.98377701829259</v>
      </c>
      <c r="AY64" s="1224">
        <f>'2.CO2-Sector'!AY64</f>
        <v>701.02442715880966</v>
      </c>
      <c r="AZ64" s="1224">
        <f>'2.CO2-Sector'!AZ64</f>
        <v>662.88090896904316</v>
      </c>
      <c r="BA64" s="1537">
        <f>'2.CO2-Sector'!BA64</f>
        <v>644.99545952744359</v>
      </c>
      <c r="BB64" s="1225">
        <f>'2.CO2-Sector'!BB64</f>
        <v>577.27562409807172</v>
      </c>
      <c r="BC64" s="547">
        <f>'2.CO2-Sector'!BC64</f>
        <v>0</v>
      </c>
      <c r="BD64" s="143">
        <f>'2.CO2-Sector'!BD64</f>
        <v>0</v>
      </c>
      <c r="BE64" s="143">
        <f>'2.CO2-Sector'!BE64</f>
        <v>0</v>
      </c>
      <c r="BF64" s="143"/>
      <c r="BG64" s="143"/>
      <c r="BH64" s="1608"/>
    </row>
    <row r="65" spans="17:64" ht="15.75" customHeight="1" thickBot="1">
      <c r="Q65" s="1675"/>
      <c r="R65" s="1672"/>
      <c r="S65" s="1653" t="s">
        <v>285</v>
      </c>
      <c r="T65" s="1656"/>
      <c r="V65" s="1675"/>
      <c r="W65" s="1686"/>
      <c r="X65" s="1649" t="s">
        <v>813</v>
      </c>
      <c r="Y65" s="1648"/>
      <c r="Z65" s="1226"/>
      <c r="AA65" s="1227">
        <f>'2.CO2-Sector'!AA65</f>
        <v>5473.7372188018335</v>
      </c>
      <c r="AB65" s="1227">
        <f>'2.CO2-Sector'!AB65</f>
        <v>5278.764540876703</v>
      </c>
      <c r="AC65" s="1227">
        <f>'2.CO2-Sector'!AC65</f>
        <v>5043.0410884253579</v>
      </c>
      <c r="AD65" s="1227">
        <f>'2.CO2-Sector'!AD65</f>
        <v>4811.1596331058263</v>
      </c>
      <c r="AE65" s="1227">
        <f>'2.CO2-Sector'!AE65</f>
        <v>4778.0007216496087</v>
      </c>
      <c r="AF65" s="1227">
        <f>'2.CO2-Sector'!AF65</f>
        <v>4682.4394338704815</v>
      </c>
      <c r="AG65" s="1227">
        <f>'2.CO2-Sector'!AG65</f>
        <v>4702.8215208908878</v>
      </c>
      <c r="AH65" s="1227">
        <f>'2.CO2-Sector'!AH65</f>
        <v>4540.2999985086553</v>
      </c>
      <c r="AI65" s="1227">
        <f>'2.CO2-Sector'!AI65</f>
        <v>4155.5401670561296</v>
      </c>
      <c r="AJ65" s="1227">
        <f>'2.CO2-Sector'!AJ65</f>
        <v>4145.5649032686397</v>
      </c>
      <c r="AK65" s="1227">
        <f>'2.CO2-Sector'!AK65</f>
        <v>4220.3560876262081</v>
      </c>
      <c r="AL65" s="1227">
        <f>'2.CO2-Sector'!AL65</f>
        <v>3776.0555673718727</v>
      </c>
      <c r="AM65" s="1227">
        <f>'2.CO2-Sector'!AM65</f>
        <v>3524.3236946818388</v>
      </c>
      <c r="AN65" s="1227">
        <f>'2.CO2-Sector'!AN65</f>
        <v>3377.8276133644827</v>
      </c>
      <c r="AO65" s="1227">
        <f>'2.CO2-Sector'!AO65</f>
        <v>3290.2714426322832</v>
      </c>
      <c r="AP65" s="1227">
        <f>'2.CO2-Sector'!AP65</f>
        <v>3187.6490071614394</v>
      </c>
      <c r="AQ65" s="1227">
        <f>'2.CO2-Sector'!AQ65</f>
        <v>3121.4383958194239</v>
      </c>
      <c r="AR65" s="1227">
        <f>'2.CO2-Sector'!AR65</f>
        <v>2973.5289074596103</v>
      </c>
      <c r="AS65" s="1227">
        <f>'2.CO2-Sector'!AS65</f>
        <v>2691.3314730106194</v>
      </c>
      <c r="AT65" s="1227">
        <f>'2.CO2-Sector'!AT65</f>
        <v>2472.2658722058359</v>
      </c>
      <c r="AU65" s="1227">
        <f>'2.CO2-Sector'!AU65</f>
        <v>2405.6358551587045</v>
      </c>
      <c r="AV65" s="1227">
        <f>'2.CO2-Sector'!AV65</f>
        <v>2316.096499303354</v>
      </c>
      <c r="AW65" s="1227">
        <f>'2.CO2-Sector'!AW65</f>
        <v>2237.5093148147362</v>
      </c>
      <c r="AX65" s="1227">
        <f>'2.CO2-Sector'!AX65</f>
        <v>2240.6928380872241</v>
      </c>
      <c r="AY65" s="1227">
        <f>'2.CO2-Sector'!AY65</f>
        <v>2166.2341096417967</v>
      </c>
      <c r="AZ65" s="1227">
        <f>'2.CO2-Sector'!AZ65</f>
        <v>2151.1479568246896</v>
      </c>
      <c r="BA65" s="1538">
        <f>'2.CO2-Sector'!BA65</f>
        <v>2102.5894324896508</v>
      </c>
      <c r="BB65" s="1228">
        <f>'2.CO2-Sector'!BB65</f>
        <v>2117.8482823049858</v>
      </c>
      <c r="BC65" s="541">
        <f>'2.CO2-Sector'!BC65</f>
        <v>0</v>
      </c>
      <c r="BD65" s="142">
        <f>'2.CO2-Sector'!BD65</f>
        <v>0</v>
      </c>
      <c r="BE65" s="142">
        <f>'2.CO2-Sector'!BE65</f>
        <v>0</v>
      </c>
      <c r="BF65" s="142"/>
      <c r="BG65" s="142"/>
      <c r="BH65" s="404"/>
    </row>
    <row r="66" spans="17:64" ht="15.75" thickTop="1" thickBot="1">
      <c r="Q66" s="847" t="s">
        <v>140</v>
      </c>
      <c r="R66" s="848"/>
      <c r="S66" s="848"/>
      <c r="T66" s="849"/>
      <c r="V66" s="847" t="s">
        <v>598</v>
      </c>
      <c r="W66" s="1650"/>
      <c r="X66" s="1322"/>
      <c r="Y66" s="890"/>
      <c r="Z66" s="410"/>
      <c r="AA66" s="411">
        <f t="shared" ref="AA66:BB66" si="21">SUM(AA5,AA44,AA56,AA60)</f>
        <v>1163988.6450339372</v>
      </c>
      <c r="AB66" s="411">
        <f t="shared" si="21"/>
        <v>1175326.2675197609</v>
      </c>
      <c r="AC66" s="411">
        <f t="shared" si="21"/>
        <v>1184794.4928500408</v>
      </c>
      <c r="AD66" s="411">
        <f t="shared" si="21"/>
        <v>1177532.0978307344</v>
      </c>
      <c r="AE66" s="411">
        <f t="shared" si="21"/>
        <v>1232413.6786333618</v>
      </c>
      <c r="AF66" s="411">
        <f t="shared" si="21"/>
        <v>1244680.5960671061</v>
      </c>
      <c r="AG66" s="411">
        <f t="shared" si="21"/>
        <v>1256773.7410865803</v>
      </c>
      <c r="AH66" s="411">
        <f t="shared" si="21"/>
        <v>1249860.0905781873</v>
      </c>
      <c r="AI66" s="411">
        <f t="shared" si="21"/>
        <v>1209746.0123643209</v>
      </c>
      <c r="AJ66" s="411">
        <f t="shared" si="21"/>
        <v>1246337.4044733865</v>
      </c>
      <c r="AK66" s="411">
        <f t="shared" si="21"/>
        <v>1269198.2435303961</v>
      </c>
      <c r="AL66" s="411">
        <f t="shared" si="21"/>
        <v>1254120.4749989877</v>
      </c>
      <c r="AM66" s="411">
        <f t="shared" si="21"/>
        <v>1283079.8150699586</v>
      </c>
      <c r="AN66" s="411">
        <f t="shared" si="21"/>
        <v>1291159.6445416962</v>
      </c>
      <c r="AO66" s="411">
        <f t="shared" si="21"/>
        <v>1286333.8439546204</v>
      </c>
      <c r="AP66" s="411">
        <f t="shared" si="21"/>
        <v>1293497.2985206002</v>
      </c>
      <c r="AQ66" s="411">
        <f t="shared" si="21"/>
        <v>1270279.2133738408</v>
      </c>
      <c r="AR66" s="411">
        <f t="shared" si="21"/>
        <v>1305867.8733330136</v>
      </c>
      <c r="AS66" s="411">
        <f t="shared" si="21"/>
        <v>1234923.249454709</v>
      </c>
      <c r="AT66" s="411">
        <f t="shared" si="21"/>
        <v>1165433.5499664892</v>
      </c>
      <c r="AU66" s="411">
        <f t="shared" si="21"/>
        <v>1216829.4512394469</v>
      </c>
      <c r="AV66" s="411">
        <f t="shared" si="21"/>
        <v>1266834.2720110537</v>
      </c>
      <c r="AW66" s="411">
        <f t="shared" si="21"/>
        <v>1308123.1517962939</v>
      </c>
      <c r="AX66" s="411">
        <f t="shared" si="21"/>
        <v>1317317.7662972219</v>
      </c>
      <c r="AY66" s="411">
        <f>SUM(AY5,AY44,AY56,AY60)</f>
        <v>1267046.6510048993</v>
      </c>
      <c r="AZ66" s="411">
        <f>SUM(AZ5,AZ44,AZ56,AZ60)</f>
        <v>1226689.6581677529</v>
      </c>
      <c r="BA66" s="1516">
        <f>SUM(BA5,BA44,BA56,BA60)</f>
        <v>1208268.2679298555</v>
      </c>
      <c r="BB66" s="509">
        <f t="shared" si="21"/>
        <v>1190240.3217692538</v>
      </c>
      <c r="BC66" s="564">
        <f>SUM(BC5,BC44,BC56,BC60)</f>
        <v>0</v>
      </c>
      <c r="BD66" s="411">
        <f>SUM(BD5,BD44,BD56,BD60)</f>
        <v>0</v>
      </c>
      <c r="BE66" s="411">
        <f>SUM(BE5,BE44,BE56,BE60)</f>
        <v>0</v>
      </c>
      <c r="BF66" s="411"/>
      <c r="BG66" s="411"/>
      <c r="BH66" s="404"/>
    </row>
    <row r="67" spans="17:64">
      <c r="Q67" s="255"/>
      <c r="R67" s="255"/>
      <c r="S67" s="255"/>
      <c r="T67" s="403"/>
      <c r="V67" s="255"/>
      <c r="W67" s="84"/>
      <c r="X67" s="84"/>
      <c r="Y67" s="724"/>
      <c r="Z67" s="403"/>
      <c r="AA67" s="404"/>
      <c r="AB67" s="404"/>
      <c r="AC67" s="404"/>
      <c r="AD67" s="404"/>
      <c r="AE67" s="404"/>
      <c r="AF67" s="404"/>
      <c r="AG67" s="404"/>
      <c r="AH67" s="404"/>
      <c r="AI67" s="404"/>
      <c r="AJ67" s="404"/>
      <c r="AK67" s="404"/>
      <c r="AL67" s="404"/>
      <c r="AM67" s="404"/>
      <c r="AN67" s="404"/>
      <c r="AO67" s="404"/>
      <c r="AP67" s="404"/>
      <c r="AQ67" s="404"/>
      <c r="AR67" s="404"/>
      <c r="AS67" s="404"/>
      <c r="AT67" s="404"/>
      <c r="AU67" s="404"/>
      <c r="AV67" s="404"/>
      <c r="AW67" s="404"/>
      <c r="AX67" s="404"/>
      <c r="AY67" s="404"/>
      <c r="AZ67" s="404"/>
      <c r="BA67" s="404"/>
      <c r="BB67" s="404"/>
      <c r="BC67" s="404"/>
      <c r="BD67" s="404"/>
      <c r="BE67" s="404"/>
      <c r="BF67" s="404"/>
      <c r="BG67" s="404"/>
      <c r="BH67" s="404"/>
    </row>
    <row r="68" spans="17:64">
      <c r="Q68" s="255"/>
      <c r="R68" s="255"/>
      <c r="S68" s="255"/>
      <c r="T68" s="403"/>
      <c r="V68" s="255"/>
      <c r="W68" s="84"/>
      <c r="X68" s="84"/>
      <c r="Y68" s="724"/>
      <c r="Z68" s="403"/>
      <c r="AA68" s="404"/>
      <c r="AB68" s="404"/>
      <c r="AC68" s="404"/>
      <c r="AD68" s="404"/>
      <c r="AE68" s="404"/>
      <c r="AF68" s="404"/>
      <c r="AG68" s="404"/>
      <c r="AH68" s="404"/>
      <c r="AI68" s="404"/>
      <c r="AJ68" s="404"/>
      <c r="AK68" s="404"/>
      <c r="AL68" s="404"/>
      <c r="AM68" s="404"/>
      <c r="AN68" s="404"/>
      <c r="AO68" s="404"/>
      <c r="AP68" s="404"/>
      <c r="AQ68" s="404"/>
      <c r="AR68" s="404"/>
      <c r="AS68" s="404"/>
      <c r="AT68" s="404"/>
      <c r="AU68" s="404"/>
      <c r="AV68" s="404"/>
      <c r="AW68" s="404"/>
      <c r="AX68" s="404"/>
      <c r="AY68" s="404"/>
      <c r="AZ68" s="404"/>
      <c r="BA68" s="404"/>
      <c r="BB68" s="404"/>
      <c r="BC68" s="404"/>
      <c r="BD68" s="404"/>
      <c r="BE68" s="404"/>
      <c r="BF68" s="404"/>
      <c r="BG68" s="404"/>
      <c r="BH68" s="404"/>
    </row>
    <row r="69" spans="17:64">
      <c r="Q69" s="255"/>
      <c r="R69" s="255"/>
      <c r="S69" s="255"/>
      <c r="T69" s="403"/>
      <c r="V69" s="255"/>
      <c r="W69" s="84"/>
      <c r="X69" s="84"/>
      <c r="Y69" s="724"/>
      <c r="Z69" s="403"/>
      <c r="AA69" s="404"/>
      <c r="AB69" s="404"/>
      <c r="AC69" s="404"/>
      <c r="AD69" s="404"/>
      <c r="AE69" s="404"/>
      <c r="AF69" s="404"/>
      <c r="AG69" s="404"/>
      <c r="AH69" s="404"/>
      <c r="AI69" s="404"/>
      <c r="AJ69" s="404"/>
      <c r="AK69" s="404"/>
      <c r="AL69" s="404"/>
      <c r="AM69" s="404"/>
      <c r="AN69" s="404"/>
      <c r="AO69" s="404"/>
      <c r="AP69" s="404"/>
      <c r="AQ69" s="404"/>
      <c r="AR69" s="404"/>
      <c r="AS69" s="404"/>
      <c r="AT69" s="404"/>
      <c r="AU69" s="404"/>
      <c r="AV69" s="404"/>
      <c r="AW69" s="404"/>
      <c r="AX69" s="404"/>
      <c r="AY69" s="404"/>
      <c r="AZ69" s="404"/>
      <c r="BA69" s="404"/>
      <c r="BB69" s="404"/>
      <c r="BC69" s="404"/>
      <c r="BD69" s="404"/>
      <c r="BE69" s="404"/>
      <c r="BF69" s="404"/>
      <c r="BG69" s="404"/>
      <c r="BH69" s="404"/>
    </row>
    <row r="70" spans="17:64" ht="14.25" customHeight="1">
      <c r="T70" s="1" t="s">
        <v>286</v>
      </c>
      <c r="Y70" s="1" t="s">
        <v>816</v>
      </c>
      <c r="Z70" s="24"/>
      <c r="AA70" s="24"/>
      <c r="AB70" s="24"/>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c r="BD70" s="24"/>
      <c r="BE70" s="24"/>
      <c r="BH70" s="1592"/>
    </row>
    <row r="71" spans="17:64">
      <c r="T71" s="850" t="s">
        <v>100</v>
      </c>
      <c r="Y71" s="850" t="s">
        <v>573</v>
      </c>
      <c r="Z71" s="199"/>
      <c r="AA71" s="10">
        <v>1990</v>
      </c>
      <c r="AB71" s="10">
        <f t="shared" ref="AB71:BE71" si="22">AA71+1</f>
        <v>1991</v>
      </c>
      <c r="AC71" s="10">
        <f t="shared" si="22"/>
        <v>1992</v>
      </c>
      <c r="AD71" s="10">
        <f t="shared" si="22"/>
        <v>1993</v>
      </c>
      <c r="AE71" s="10">
        <f t="shared" si="22"/>
        <v>1994</v>
      </c>
      <c r="AF71" s="10">
        <f t="shared" si="22"/>
        <v>1995</v>
      </c>
      <c r="AG71" s="10">
        <f t="shared" si="22"/>
        <v>1996</v>
      </c>
      <c r="AH71" s="10">
        <f t="shared" si="22"/>
        <v>1997</v>
      </c>
      <c r="AI71" s="10">
        <f t="shared" si="22"/>
        <v>1998</v>
      </c>
      <c r="AJ71" s="10">
        <f t="shared" si="22"/>
        <v>1999</v>
      </c>
      <c r="AK71" s="10">
        <f t="shared" si="22"/>
        <v>2000</v>
      </c>
      <c r="AL71" s="10">
        <f t="shared" si="22"/>
        <v>2001</v>
      </c>
      <c r="AM71" s="10">
        <f t="shared" si="22"/>
        <v>2002</v>
      </c>
      <c r="AN71" s="10">
        <f t="shared" si="22"/>
        <v>2003</v>
      </c>
      <c r="AO71" s="10">
        <f t="shared" si="22"/>
        <v>2004</v>
      </c>
      <c r="AP71" s="10">
        <f>AO71+1</f>
        <v>2005</v>
      </c>
      <c r="AQ71" s="10">
        <f t="shared" si="22"/>
        <v>2006</v>
      </c>
      <c r="AR71" s="10">
        <f t="shared" si="22"/>
        <v>2007</v>
      </c>
      <c r="AS71" s="10">
        <f t="shared" si="22"/>
        <v>2008</v>
      </c>
      <c r="AT71" s="10">
        <f t="shared" si="22"/>
        <v>2009</v>
      </c>
      <c r="AU71" s="10">
        <f t="shared" si="22"/>
        <v>2010</v>
      </c>
      <c r="AV71" s="10">
        <f t="shared" si="22"/>
        <v>2011</v>
      </c>
      <c r="AW71" s="10">
        <f t="shared" si="22"/>
        <v>2012</v>
      </c>
      <c r="AX71" s="10">
        <f t="shared" si="22"/>
        <v>2013</v>
      </c>
      <c r="AY71" s="10">
        <f t="shared" si="22"/>
        <v>2014</v>
      </c>
      <c r="AZ71" s="10">
        <f t="shared" si="22"/>
        <v>2015</v>
      </c>
      <c r="BA71" s="10">
        <f t="shared" si="22"/>
        <v>2016</v>
      </c>
      <c r="BB71" s="10">
        <f t="shared" si="22"/>
        <v>2017</v>
      </c>
      <c r="BC71" s="10">
        <f>BB71+1</f>
        <v>2018</v>
      </c>
      <c r="BD71" s="10">
        <f t="shared" si="22"/>
        <v>2019</v>
      </c>
      <c r="BE71" s="10">
        <f t="shared" si="22"/>
        <v>2020</v>
      </c>
      <c r="BF71" s="10" t="s">
        <v>23</v>
      </c>
      <c r="BG71" s="10" t="s">
        <v>2</v>
      </c>
      <c r="BH71" s="1614"/>
    </row>
    <row r="72" spans="17:64" ht="28.5">
      <c r="T72" s="851" t="s">
        <v>287</v>
      </c>
      <c r="Y72" s="1472" t="s">
        <v>577</v>
      </c>
      <c r="Z72" s="3"/>
      <c r="AA72" s="1748">
        <f t="shared" ref="AA72:BE72" si="23">AA13/10^3</f>
        <v>-6.5973198241306933E-3</v>
      </c>
      <c r="AB72" s="1748">
        <f t="shared" si="23"/>
        <v>-0.53331049176426459</v>
      </c>
      <c r="AC72" s="1748">
        <f t="shared" si="23"/>
        <v>-0.87277735268999856</v>
      </c>
      <c r="AD72" s="1748">
        <f t="shared" si="23"/>
        <v>-0.87691733417948869</v>
      </c>
      <c r="AE72" s="675">
        <f t="shared" si="23"/>
        <v>-1.4843701523487012</v>
      </c>
      <c r="AF72" s="675">
        <f t="shared" si="23"/>
        <v>-1.8045888770732854</v>
      </c>
      <c r="AG72" s="675">
        <f t="shared" si="23"/>
        <v>-1.9993998862352256</v>
      </c>
      <c r="AH72" s="675">
        <f t="shared" si="23"/>
        <v>-2.2882512727042017</v>
      </c>
      <c r="AI72" s="675">
        <f t="shared" si="23"/>
        <v>-5.1477753392366159</v>
      </c>
      <c r="AJ72" s="675">
        <f t="shared" si="23"/>
        <v>-5.2141268262092426</v>
      </c>
      <c r="AK72" s="675">
        <f t="shared" si="23"/>
        <v>-6.3646707073126114</v>
      </c>
      <c r="AL72" s="675">
        <f t="shared" si="23"/>
        <v>-6.6409352086365434</v>
      </c>
      <c r="AM72" s="675">
        <f t="shared" si="23"/>
        <v>-2.3234789030725413</v>
      </c>
      <c r="AN72" s="675">
        <f t="shared" si="23"/>
        <v>-2.1282651345750261</v>
      </c>
      <c r="AO72" s="675">
        <f t="shared" si="23"/>
        <v>-1.928883518121439</v>
      </c>
      <c r="AP72" s="675">
        <f t="shared" si="23"/>
        <v>-4.397269623193143</v>
      </c>
      <c r="AQ72" s="675">
        <f t="shared" si="23"/>
        <v>-3.5273278327308999</v>
      </c>
      <c r="AR72" s="675">
        <f t="shared" si="23"/>
        <v>-2.5543958183433273</v>
      </c>
      <c r="AS72" s="675">
        <f t="shared" si="23"/>
        <v>-4.2924832214787578</v>
      </c>
      <c r="AT72" s="675">
        <f t="shared" si="23"/>
        <v>-2.7456349873445638</v>
      </c>
      <c r="AU72" s="675">
        <f t="shared" si="23"/>
        <v>-5.0981238960042772</v>
      </c>
      <c r="AV72" s="675">
        <f t="shared" si="23"/>
        <v>-4.158284388108064</v>
      </c>
      <c r="AW72" s="675">
        <f t="shared" si="23"/>
        <v>-3.123577925318886</v>
      </c>
      <c r="AX72" s="675">
        <f t="shared" si="23"/>
        <v>-3.1030101334870626</v>
      </c>
      <c r="AY72" s="675">
        <f t="shared" si="23"/>
        <v>-2.337187648486303</v>
      </c>
      <c r="AZ72" s="675">
        <f t="shared" si="23"/>
        <v>-2.9746702314167615</v>
      </c>
      <c r="BA72" s="675">
        <f t="shared" si="23"/>
        <v>-4.1847577527178181</v>
      </c>
      <c r="BB72" s="675">
        <f t="shared" si="23"/>
        <v>-4.4319032280387569</v>
      </c>
      <c r="BC72" s="675">
        <f t="shared" si="23"/>
        <v>0</v>
      </c>
      <c r="BD72" s="675">
        <f t="shared" si="23"/>
        <v>0</v>
      </c>
      <c r="BE72" s="675">
        <f t="shared" si="23"/>
        <v>0</v>
      </c>
      <c r="BF72" s="675"/>
      <c r="BG72" s="675"/>
      <c r="BH72" s="459"/>
    </row>
    <row r="73" spans="17:64" ht="28.5">
      <c r="T73" s="1571" t="s">
        <v>1208</v>
      </c>
      <c r="Y73" s="40" t="s">
        <v>1155</v>
      </c>
      <c r="Z73" s="3"/>
      <c r="AA73" s="3">
        <f t="shared" ref="AA73:BE73" si="24">AA7/10^3</f>
        <v>96.226531970894413</v>
      </c>
      <c r="AB73" s="3">
        <f t="shared" si="24"/>
        <v>95.415126659230765</v>
      </c>
      <c r="AC73" s="3">
        <f t="shared" si="24"/>
        <v>94.334817172211089</v>
      </c>
      <c r="AD73" s="3">
        <f t="shared" si="24"/>
        <v>94.442963216101731</v>
      </c>
      <c r="AE73" s="3">
        <f t="shared" si="24"/>
        <v>94.582709525437338</v>
      </c>
      <c r="AF73" s="3">
        <f t="shared" si="24"/>
        <v>93.234296968221813</v>
      </c>
      <c r="AG73" s="3">
        <f t="shared" si="24"/>
        <v>93.503604341520301</v>
      </c>
      <c r="AH73" s="3">
        <f t="shared" si="24"/>
        <v>95.898870643770167</v>
      </c>
      <c r="AI73" s="3">
        <f t="shared" si="24"/>
        <v>91.606054818037322</v>
      </c>
      <c r="AJ73" s="3">
        <f t="shared" si="24"/>
        <v>95.246417828031781</v>
      </c>
      <c r="AK73" s="3">
        <f t="shared" si="24"/>
        <v>95.290470195037031</v>
      </c>
      <c r="AL73" s="3">
        <f t="shared" si="24"/>
        <v>93.048126872465019</v>
      </c>
      <c r="AM73" s="3">
        <f t="shared" si="24"/>
        <v>95.542271136769443</v>
      </c>
      <c r="AN73" s="3">
        <f t="shared" si="24"/>
        <v>96.854961790917756</v>
      </c>
      <c r="AO73" s="3">
        <f t="shared" si="24"/>
        <v>96.970437828326197</v>
      </c>
      <c r="AP73" s="11">
        <f t="shared" si="24"/>
        <v>102.43879859556357</v>
      </c>
      <c r="AQ73" s="11">
        <f t="shared" si="24"/>
        <v>100.68371661303043</v>
      </c>
      <c r="AR73" s="11">
        <f t="shared" si="24"/>
        <v>105.64894692844022</v>
      </c>
      <c r="AS73" s="11">
        <f t="shared" si="24"/>
        <v>103.51756322062408</v>
      </c>
      <c r="AT73" s="11">
        <f t="shared" si="24"/>
        <v>100.73474225317671</v>
      </c>
      <c r="AU73" s="11">
        <f t="shared" si="24"/>
        <v>104.11376384560495</v>
      </c>
      <c r="AV73" s="11">
        <f t="shared" si="24"/>
        <v>105.16185061638181</v>
      </c>
      <c r="AW73" s="11">
        <f t="shared" si="24"/>
        <v>107.06783913043181</v>
      </c>
      <c r="AX73" s="11">
        <f t="shared" si="24"/>
        <v>105.0630033846865</v>
      </c>
      <c r="AY73" s="3">
        <f t="shared" si="24"/>
        <v>98.462685952106355</v>
      </c>
      <c r="AZ73" s="3">
        <f t="shared" si="24"/>
        <v>95.478756069002586</v>
      </c>
      <c r="BA73" s="11">
        <f t="shared" si="24"/>
        <v>101.86858538711591</v>
      </c>
      <c r="BB73" s="3">
        <f t="shared" si="24"/>
        <v>96.188408364726712</v>
      </c>
      <c r="BC73" s="11">
        <f t="shared" si="24"/>
        <v>0</v>
      </c>
      <c r="BD73" s="11">
        <f t="shared" si="24"/>
        <v>0</v>
      </c>
      <c r="BE73" s="11">
        <f t="shared" si="24"/>
        <v>0</v>
      </c>
      <c r="BF73" s="11"/>
      <c r="BG73" s="11"/>
      <c r="BH73" s="1612"/>
    </row>
    <row r="74" spans="17:64">
      <c r="T74" s="714" t="s">
        <v>142</v>
      </c>
      <c r="Y74" s="714" t="s">
        <v>512</v>
      </c>
      <c r="Z74" s="11"/>
      <c r="AA74" s="11">
        <f t="shared" ref="AA74:BE74" si="25">AA14/10^3</f>
        <v>503.45518821843558</v>
      </c>
      <c r="AB74" s="11">
        <f t="shared" si="25"/>
        <v>497.20735711374181</v>
      </c>
      <c r="AC74" s="11">
        <f t="shared" si="25"/>
        <v>488.73934341546209</v>
      </c>
      <c r="AD74" s="11">
        <f t="shared" si="25"/>
        <v>476.54105875983225</v>
      </c>
      <c r="AE74" s="11">
        <f t="shared" si="25"/>
        <v>493.39615389684724</v>
      </c>
      <c r="AF74" s="11">
        <f t="shared" si="25"/>
        <v>490.09287343069286</v>
      </c>
      <c r="AG74" s="11">
        <f t="shared" si="25"/>
        <v>493.68790321593355</v>
      </c>
      <c r="AH74" s="11">
        <f t="shared" si="25"/>
        <v>484.10565040506492</v>
      </c>
      <c r="AI74" s="11">
        <f t="shared" si="25"/>
        <v>454.18178993025447</v>
      </c>
      <c r="AJ74" s="11">
        <f t="shared" si="25"/>
        <v>464.78878940474829</v>
      </c>
      <c r="AK74" s="11">
        <f t="shared" si="25"/>
        <v>477.63473948661482</v>
      </c>
      <c r="AL74" s="11">
        <f t="shared" si="25"/>
        <v>465.69206590643381</v>
      </c>
      <c r="AM74" s="11">
        <f t="shared" si="25"/>
        <v>473.43199089732263</v>
      </c>
      <c r="AN74" s="11">
        <f t="shared" si="25"/>
        <v>475.0032468935803</v>
      </c>
      <c r="AO74" s="11">
        <f t="shared" si="25"/>
        <v>471.24984363988034</v>
      </c>
      <c r="AP74" s="11">
        <f t="shared" si="25"/>
        <v>467.45426350099984</v>
      </c>
      <c r="AQ74" s="11">
        <f t="shared" si="25"/>
        <v>461.20362322972301</v>
      </c>
      <c r="AR74" s="11">
        <f t="shared" si="25"/>
        <v>472.51995009867312</v>
      </c>
      <c r="AS74" s="11">
        <f t="shared" si="25"/>
        <v>428.38775745328883</v>
      </c>
      <c r="AT74" s="11">
        <f t="shared" si="25"/>
        <v>403.15154328488256</v>
      </c>
      <c r="AU74" s="11">
        <f t="shared" si="25"/>
        <v>430.3126681522034</v>
      </c>
      <c r="AV74" s="11">
        <f t="shared" si="25"/>
        <v>444.90260728021013</v>
      </c>
      <c r="AW74" s="11">
        <f t="shared" si="25"/>
        <v>456.49512841896558</v>
      </c>
      <c r="AX74" s="11">
        <f t="shared" si="25"/>
        <v>464.8191276588384</v>
      </c>
      <c r="AY74" s="11">
        <f t="shared" si="25"/>
        <v>448.74542777063823</v>
      </c>
      <c r="AZ74" s="11">
        <f t="shared" si="25"/>
        <v>432.21003302248033</v>
      </c>
      <c r="BA74" s="11">
        <f t="shared" si="25"/>
        <v>419.1810580194595</v>
      </c>
      <c r="BB74" s="11">
        <f t="shared" si="25"/>
        <v>412.87441134845415</v>
      </c>
      <c r="BC74" s="11">
        <f t="shared" si="25"/>
        <v>0</v>
      </c>
      <c r="BD74" s="11">
        <f t="shared" si="25"/>
        <v>0</v>
      </c>
      <c r="BE74" s="11">
        <f t="shared" si="25"/>
        <v>0</v>
      </c>
      <c r="BF74" s="25"/>
      <c r="BG74" s="25"/>
      <c r="BH74" s="1612"/>
    </row>
    <row r="75" spans="17:64">
      <c r="T75" s="714" t="s">
        <v>143</v>
      </c>
      <c r="Y75" s="714" t="s">
        <v>488</v>
      </c>
      <c r="Z75" s="11"/>
      <c r="AA75" s="11">
        <f t="shared" ref="AA75:BE75" si="26">AA35/10^3</f>
        <v>207.27397127957263</v>
      </c>
      <c r="AB75" s="11">
        <f t="shared" si="26"/>
        <v>219.21050474000234</v>
      </c>
      <c r="AC75" s="11">
        <f t="shared" si="26"/>
        <v>225.94368959210203</v>
      </c>
      <c r="AD75" s="11">
        <f t="shared" si="26"/>
        <v>229.41997430766867</v>
      </c>
      <c r="AE75" s="11">
        <f t="shared" si="26"/>
        <v>239.26517054206886</v>
      </c>
      <c r="AF75" s="11">
        <f t="shared" si="26"/>
        <v>248.41502920168602</v>
      </c>
      <c r="AG75" s="11">
        <f t="shared" si="26"/>
        <v>255.0397610959929</v>
      </c>
      <c r="AH75" s="11">
        <f t="shared" si="26"/>
        <v>256.64735322655446</v>
      </c>
      <c r="AI75" s="11">
        <f t="shared" si="26"/>
        <v>254.49605341613517</v>
      </c>
      <c r="AJ75" s="11">
        <f t="shared" si="26"/>
        <v>258.87408048575213</v>
      </c>
      <c r="AK75" s="11">
        <f t="shared" si="26"/>
        <v>258.3216142382733</v>
      </c>
      <c r="AL75" s="11">
        <f t="shared" si="26"/>
        <v>262.44342347333293</v>
      </c>
      <c r="AM75" s="11">
        <f t="shared" si="26"/>
        <v>259.2435925927719</v>
      </c>
      <c r="AN75" s="11">
        <f t="shared" si="26"/>
        <v>255.60500882002833</v>
      </c>
      <c r="AO75" s="11">
        <f t="shared" si="26"/>
        <v>249.49849210123975</v>
      </c>
      <c r="AP75" s="11">
        <f t="shared" si="26"/>
        <v>244.16130008917094</v>
      </c>
      <c r="AQ75" s="11">
        <f t="shared" si="26"/>
        <v>241.26448873863239</v>
      </c>
      <c r="AR75" s="11">
        <f t="shared" si="26"/>
        <v>239.24343795704115</v>
      </c>
      <c r="AS75" s="11">
        <f t="shared" si="26"/>
        <v>231.56414894510218</v>
      </c>
      <c r="AT75" s="11">
        <f t="shared" si="26"/>
        <v>227.94246879110997</v>
      </c>
      <c r="AU75" s="11">
        <f t="shared" si="26"/>
        <v>228.77823592578034</v>
      </c>
      <c r="AV75" s="11">
        <f t="shared" si="26"/>
        <v>225.17701596979882</v>
      </c>
      <c r="AW75" s="11">
        <f t="shared" si="26"/>
        <v>226.97109474386605</v>
      </c>
      <c r="AX75" s="11">
        <f t="shared" si="26"/>
        <v>224.24461928265418</v>
      </c>
      <c r="AY75" s="11">
        <f t="shared" si="26"/>
        <v>218.89688523774907</v>
      </c>
      <c r="AZ75" s="11">
        <f t="shared" si="26"/>
        <v>217.42342268806794</v>
      </c>
      <c r="BA75" s="11">
        <f t="shared" si="26"/>
        <v>215.25214848110539</v>
      </c>
      <c r="BB75" s="11">
        <f t="shared" si="26"/>
        <v>213.18433603455213</v>
      </c>
      <c r="BC75" s="11">
        <f t="shared" si="26"/>
        <v>0</v>
      </c>
      <c r="BD75" s="11">
        <f t="shared" si="26"/>
        <v>0</v>
      </c>
      <c r="BE75" s="11">
        <f t="shared" si="26"/>
        <v>0</v>
      </c>
      <c r="BF75" s="25"/>
      <c r="BG75" s="25"/>
      <c r="BH75" s="459"/>
      <c r="BI75" s="108"/>
      <c r="BJ75" s="108"/>
      <c r="BK75" s="108"/>
      <c r="BL75" s="108"/>
    </row>
    <row r="76" spans="17:64">
      <c r="T76" s="714" t="s">
        <v>144</v>
      </c>
      <c r="Y76" s="40" t="s">
        <v>599</v>
      </c>
      <c r="Z76" s="11"/>
      <c r="AA76" s="11">
        <f t="shared" ref="AA76:BE76" si="27">AA29/10^3</f>
        <v>129.95731901583463</v>
      </c>
      <c r="AB76" s="11">
        <f t="shared" si="27"/>
        <v>134.04201126634902</v>
      </c>
      <c r="AC76" s="11">
        <f t="shared" si="27"/>
        <v>138.32256057885203</v>
      </c>
      <c r="AD76" s="11">
        <f t="shared" si="27"/>
        <v>142.6709738933005</v>
      </c>
      <c r="AE76" s="11">
        <f t="shared" si="27"/>
        <v>156.77225920453827</v>
      </c>
      <c r="AF76" s="11">
        <f t="shared" si="27"/>
        <v>161.8035598060944</v>
      </c>
      <c r="AG76" s="11">
        <f t="shared" si="27"/>
        <v>159.53906964282641</v>
      </c>
      <c r="AH76" s="11">
        <f t="shared" si="27"/>
        <v>164.45762369554151</v>
      </c>
      <c r="AI76" s="11">
        <f t="shared" si="27"/>
        <v>172.47437937302433</v>
      </c>
      <c r="AJ76" s="11">
        <f t="shared" si="27"/>
        <v>183.1080790713462</v>
      </c>
      <c r="AK76" s="11">
        <f t="shared" si="27"/>
        <v>189.83283300327813</v>
      </c>
      <c r="AL76" s="11">
        <f t="shared" si="27"/>
        <v>190.39109347248123</v>
      </c>
      <c r="AM76" s="11">
        <f t="shared" si="27"/>
        <v>199.8489339320449</v>
      </c>
      <c r="AN76" s="11">
        <f t="shared" si="27"/>
        <v>206.27212375143768</v>
      </c>
      <c r="AO76" s="11">
        <f t="shared" si="27"/>
        <v>213.57174472806867</v>
      </c>
      <c r="AP76" s="11">
        <f t="shared" si="27"/>
        <v>220.39451239762136</v>
      </c>
      <c r="AQ76" s="11">
        <f t="shared" si="27"/>
        <v>217.16456888579188</v>
      </c>
      <c r="AR76" s="11">
        <f t="shared" si="27"/>
        <v>226.83180657632906</v>
      </c>
      <c r="AS76" s="11">
        <f t="shared" si="27"/>
        <v>219.8366356075706</v>
      </c>
      <c r="AT76" s="11">
        <f t="shared" si="27"/>
        <v>196.17659421381785</v>
      </c>
      <c r="AU76" s="11">
        <f t="shared" si="27"/>
        <v>200.07233595565631</v>
      </c>
      <c r="AV76" s="11">
        <f t="shared" si="27"/>
        <v>223.08080913463257</v>
      </c>
      <c r="AW76" s="11">
        <f t="shared" si="27"/>
        <v>228.04095743129227</v>
      </c>
      <c r="AX76" s="11">
        <f t="shared" si="27"/>
        <v>236.34907110828081</v>
      </c>
      <c r="AY76" s="11">
        <f t="shared" si="27"/>
        <v>229.02874560091834</v>
      </c>
      <c r="AZ76" s="11">
        <f t="shared" si="27"/>
        <v>218.24644221872771</v>
      </c>
      <c r="BA76" s="11">
        <f t="shared" si="27"/>
        <v>212.43472941298469</v>
      </c>
      <c r="BB76" s="11">
        <f t="shared" si="27"/>
        <v>207.45887718835209</v>
      </c>
      <c r="BC76" s="11">
        <f t="shared" si="27"/>
        <v>0</v>
      </c>
      <c r="BD76" s="11">
        <f t="shared" si="27"/>
        <v>0</v>
      </c>
      <c r="BE76" s="11">
        <f t="shared" si="27"/>
        <v>0</v>
      </c>
      <c r="BF76" s="11"/>
      <c r="BG76" s="11"/>
      <c r="BH76" s="1612"/>
    </row>
    <row r="77" spans="17:64">
      <c r="T77" s="714" t="s">
        <v>145</v>
      </c>
      <c r="Y77" s="714" t="s">
        <v>513</v>
      </c>
      <c r="Z77" s="11"/>
      <c r="AA77" s="11">
        <f t="shared" ref="AA77:BE77" si="28">AA42/10^3</f>
        <v>130.66526694358686</v>
      </c>
      <c r="AB77" s="11">
        <f t="shared" si="28"/>
        <v>132.49438566987615</v>
      </c>
      <c r="AC77" s="11">
        <f t="shared" si="28"/>
        <v>139.35448849930759</v>
      </c>
      <c r="AD77" s="11">
        <f t="shared" si="28"/>
        <v>138.80357290029716</v>
      </c>
      <c r="AE77" s="11">
        <f t="shared" si="28"/>
        <v>148.31367926049975</v>
      </c>
      <c r="AF77" s="11">
        <f t="shared" si="28"/>
        <v>150.30089054050353</v>
      </c>
      <c r="AG77" s="11">
        <f t="shared" si="28"/>
        <v>153.02366913769407</v>
      </c>
      <c r="AH77" s="11">
        <f t="shared" si="28"/>
        <v>148.13575902449048</v>
      </c>
      <c r="AI77" s="11">
        <f t="shared" si="28"/>
        <v>145.53803989709024</v>
      </c>
      <c r="AJ77" s="11">
        <f t="shared" si="28"/>
        <v>152.67544353020426</v>
      </c>
      <c r="AK77" s="11">
        <f t="shared" si="28"/>
        <v>155.58517476902639</v>
      </c>
      <c r="AL77" s="11">
        <f t="shared" si="28"/>
        <v>152.42636631956952</v>
      </c>
      <c r="AM77" s="11">
        <f t="shared" si="28"/>
        <v>163.24749576316071</v>
      </c>
      <c r="AN77" s="11">
        <f t="shared" si="28"/>
        <v>165.69113727583175</v>
      </c>
      <c r="AO77" s="11">
        <f t="shared" si="28"/>
        <v>164.08077624980189</v>
      </c>
      <c r="AP77" s="11">
        <f t="shared" si="28"/>
        <v>170.46946743802917</v>
      </c>
      <c r="AQ77" s="11">
        <f t="shared" si="28"/>
        <v>161.92861194564023</v>
      </c>
      <c r="AR77" s="11">
        <f t="shared" si="28"/>
        <v>172.79957012022936</v>
      </c>
      <c r="AS77" s="11">
        <f t="shared" si="28"/>
        <v>168.00756601592084</v>
      </c>
      <c r="AT77" s="11">
        <f t="shared" si="28"/>
        <v>161.87185143307579</v>
      </c>
      <c r="AU77" s="11">
        <f t="shared" si="28"/>
        <v>178.85077877908179</v>
      </c>
      <c r="AV77" s="11">
        <f t="shared" si="28"/>
        <v>193.8210789110704</v>
      </c>
      <c r="AW77" s="11">
        <f t="shared" si="28"/>
        <v>211.86400384240548</v>
      </c>
      <c r="AX77" s="11">
        <f t="shared" si="28"/>
        <v>207.8244754737907</v>
      </c>
      <c r="AY77" s="11">
        <f t="shared" si="28"/>
        <v>193.72578912240786</v>
      </c>
      <c r="AZ77" s="11">
        <f t="shared" si="28"/>
        <v>186.86405018695481</v>
      </c>
      <c r="BA77" s="11">
        <f t="shared" si="28"/>
        <v>184.61066651321775</v>
      </c>
      <c r="BB77" s="11">
        <f t="shared" si="28"/>
        <v>185.63604242482563</v>
      </c>
      <c r="BC77" s="11">
        <f t="shared" si="28"/>
        <v>0</v>
      </c>
      <c r="BD77" s="11">
        <f t="shared" si="28"/>
        <v>0</v>
      </c>
      <c r="BE77" s="11">
        <f t="shared" si="28"/>
        <v>0</v>
      </c>
      <c r="BF77" s="25"/>
      <c r="BG77" s="25"/>
      <c r="BH77" s="1612"/>
    </row>
    <row r="78" spans="17:64">
      <c r="T78" s="1573" t="s">
        <v>1205</v>
      </c>
      <c r="Y78" s="714" t="s">
        <v>1422</v>
      </c>
      <c r="Z78" s="3"/>
      <c r="AA78" s="3">
        <f t="shared" ref="AA78:BE78" si="29">AA44/10^3</f>
        <v>65.74348867665833</v>
      </c>
      <c r="AB78" s="3">
        <f t="shared" si="29"/>
        <v>66.833879787249188</v>
      </c>
      <c r="AC78" s="3">
        <f t="shared" si="29"/>
        <v>66.771584400008294</v>
      </c>
      <c r="AD78" s="3">
        <f t="shared" si="29"/>
        <v>65.520285395075888</v>
      </c>
      <c r="AE78" s="3">
        <f t="shared" si="29"/>
        <v>67.190382666106515</v>
      </c>
      <c r="AF78" s="3">
        <f t="shared" si="29"/>
        <v>67.527724777204583</v>
      </c>
      <c r="AG78" s="3">
        <f t="shared" si="29"/>
        <v>68.245078986533798</v>
      </c>
      <c r="AH78" s="3">
        <f t="shared" si="29"/>
        <v>65.655629115814662</v>
      </c>
      <c r="AI78" s="3">
        <f t="shared" si="29"/>
        <v>59.549160836039235</v>
      </c>
      <c r="AJ78" s="3">
        <f t="shared" si="29"/>
        <v>59.870866561735085</v>
      </c>
      <c r="AK78" s="3">
        <f t="shared" si="29"/>
        <v>60.347483244736715</v>
      </c>
      <c r="AL78" s="3">
        <f t="shared" si="29"/>
        <v>59.019215501287739</v>
      </c>
      <c r="AM78" s="3">
        <f t="shared" si="29"/>
        <v>56.366067984335537</v>
      </c>
      <c r="AN78" s="3">
        <f t="shared" si="29"/>
        <v>55.570140995127908</v>
      </c>
      <c r="AO78" s="3">
        <f t="shared" si="29"/>
        <v>55.569883933465903</v>
      </c>
      <c r="AP78" s="3">
        <f t="shared" si="29"/>
        <v>56.762127511244735</v>
      </c>
      <c r="AQ78" s="3">
        <f t="shared" si="29"/>
        <v>57.159574928955031</v>
      </c>
      <c r="AR78" s="3">
        <f t="shared" si="29"/>
        <v>56.390338804698963</v>
      </c>
      <c r="AS78" s="3">
        <f t="shared" si="29"/>
        <v>51.969702780482983</v>
      </c>
      <c r="AT78" s="3">
        <f t="shared" si="29"/>
        <v>46.381876690073192</v>
      </c>
      <c r="AU78" s="3">
        <f t="shared" si="29"/>
        <v>47.467467226183729</v>
      </c>
      <c r="AV78" s="3">
        <f t="shared" si="29"/>
        <v>47.31940927409952</v>
      </c>
      <c r="AW78" s="3">
        <f t="shared" si="29"/>
        <v>47.465379188259966</v>
      </c>
      <c r="AX78" s="3">
        <f t="shared" si="29"/>
        <v>49.231834637294511</v>
      </c>
      <c r="AY78" s="3">
        <f t="shared" si="29"/>
        <v>48.603586053037823</v>
      </c>
      <c r="AZ78" s="3">
        <f t="shared" si="29"/>
        <v>47.100684301754328</v>
      </c>
      <c r="BA78" s="3">
        <f t="shared" si="29"/>
        <v>46.677998148147331</v>
      </c>
      <c r="BB78" s="3">
        <f t="shared" si="29"/>
        <v>47.254047579576408</v>
      </c>
      <c r="BC78" s="11">
        <f t="shared" si="29"/>
        <v>0</v>
      </c>
      <c r="BD78" s="11">
        <f t="shared" si="29"/>
        <v>0</v>
      </c>
      <c r="BE78" s="11">
        <f t="shared" si="29"/>
        <v>0</v>
      </c>
      <c r="BF78" s="25"/>
      <c r="BG78" s="25"/>
      <c r="BH78" s="1612"/>
    </row>
    <row r="79" spans="17:64">
      <c r="T79" s="714" t="s">
        <v>146</v>
      </c>
      <c r="Y79" s="714" t="s">
        <v>514</v>
      </c>
      <c r="Z79" s="3"/>
      <c r="AA79" s="3">
        <f t="shared" ref="AA79:BE79" si="30">AA56/10^3</f>
        <v>24.009919440480939</v>
      </c>
      <c r="AB79" s="3">
        <f t="shared" si="30"/>
        <v>24.198433025104432</v>
      </c>
      <c r="AC79" s="3">
        <f t="shared" si="30"/>
        <v>26.002914828499776</v>
      </c>
      <c r="AD79" s="3">
        <f t="shared" si="30"/>
        <v>25.024946447143286</v>
      </c>
      <c r="AE79" s="3">
        <f t="shared" si="30"/>
        <v>28.60356693581674</v>
      </c>
      <c r="AF79" s="3">
        <f t="shared" si="30"/>
        <v>29.144796301750581</v>
      </c>
      <c r="AG79" s="3">
        <f t="shared" si="30"/>
        <v>29.655014460891916</v>
      </c>
      <c r="AH79" s="3">
        <f t="shared" si="30"/>
        <v>31.208889703732336</v>
      </c>
      <c r="AI79" s="3">
        <f t="shared" si="30"/>
        <v>31.451722241133282</v>
      </c>
      <c r="AJ79" s="3">
        <f t="shared" si="30"/>
        <v>31.367978973028713</v>
      </c>
      <c r="AK79" s="3">
        <f t="shared" si="30"/>
        <v>32.857906344402544</v>
      </c>
      <c r="AL79" s="3">
        <f t="shared" si="30"/>
        <v>32.52316222944993</v>
      </c>
      <c r="AM79" s="3">
        <f t="shared" si="30"/>
        <v>32.768137501850823</v>
      </c>
      <c r="AN79" s="3">
        <f t="shared" si="30"/>
        <v>33.516424967093371</v>
      </c>
      <c r="AO79" s="3">
        <f t="shared" si="30"/>
        <v>32.704041643759759</v>
      </c>
      <c r="AP79" s="3">
        <f t="shared" si="30"/>
        <v>31.654058131881015</v>
      </c>
      <c r="AQ79" s="3">
        <f t="shared" si="30"/>
        <v>29.906983827804659</v>
      </c>
      <c r="AR79" s="3">
        <f t="shared" si="30"/>
        <v>30.48177483563974</v>
      </c>
      <c r="AS79" s="3">
        <f t="shared" si="30"/>
        <v>31.853390473384454</v>
      </c>
      <c r="AT79" s="3">
        <f t="shared" si="30"/>
        <v>28.193590018879821</v>
      </c>
      <c r="AU79" s="3">
        <f t="shared" si="30"/>
        <v>28.710200716789313</v>
      </c>
      <c r="AV79" s="3">
        <f t="shared" si="30"/>
        <v>28.02635942868374</v>
      </c>
      <c r="AW79" s="3">
        <f t="shared" si="30"/>
        <v>29.826927231768646</v>
      </c>
      <c r="AX79" s="3">
        <f t="shared" si="30"/>
        <v>29.365198328277359</v>
      </c>
      <c r="AY79" s="3">
        <f t="shared" si="30"/>
        <v>28.501962946270041</v>
      </c>
      <c r="AZ79" s="3">
        <f t="shared" si="30"/>
        <v>28.975413612931284</v>
      </c>
      <c r="BA79" s="3">
        <f t="shared" si="30"/>
        <v>29.128757395068657</v>
      </c>
      <c r="BB79" s="3">
        <f t="shared" si="30"/>
        <v>28.829480716945373</v>
      </c>
      <c r="BC79" s="11">
        <f t="shared" si="30"/>
        <v>0</v>
      </c>
      <c r="BD79" s="11">
        <f t="shared" si="30"/>
        <v>0</v>
      </c>
      <c r="BE79" s="11">
        <f t="shared" si="30"/>
        <v>0</v>
      </c>
      <c r="BF79" s="25"/>
      <c r="BG79" s="25"/>
      <c r="BH79" s="1612"/>
    </row>
    <row r="80" spans="17:64" ht="19.5" thickBot="1">
      <c r="T80" s="715" t="s">
        <v>182</v>
      </c>
      <c r="Y80" s="715" t="s">
        <v>817</v>
      </c>
      <c r="Z80" s="12"/>
      <c r="AA80" s="5">
        <f t="shared" ref="AA80:BE80" si="31">AA60/10^3</f>
        <v>6.6635568082980683</v>
      </c>
      <c r="AB80" s="5">
        <f t="shared" si="31"/>
        <v>6.4578797499713776</v>
      </c>
      <c r="AC80" s="5">
        <f t="shared" si="31"/>
        <v>6.1978717162878674</v>
      </c>
      <c r="AD80" s="5">
        <f t="shared" si="31"/>
        <v>5.9852402454945572</v>
      </c>
      <c r="AE80" s="5">
        <f t="shared" si="31"/>
        <v>5.7741267543957226</v>
      </c>
      <c r="AF80" s="5">
        <f t="shared" si="31"/>
        <v>5.9660139180256406</v>
      </c>
      <c r="AG80" s="5">
        <f t="shared" si="31"/>
        <v>6.0790400914224811</v>
      </c>
      <c r="AH80" s="5">
        <f t="shared" si="31"/>
        <v>6.0385660359228934</v>
      </c>
      <c r="AI80" s="5">
        <f t="shared" si="31"/>
        <v>5.5965871918435424</v>
      </c>
      <c r="AJ80" s="5">
        <f t="shared" si="31"/>
        <v>5.6198754447494021</v>
      </c>
      <c r="AK80" s="5">
        <f t="shared" si="31"/>
        <v>5.6926929563397213</v>
      </c>
      <c r="AL80" s="5">
        <f t="shared" si="31"/>
        <v>5.2179564326039287</v>
      </c>
      <c r="AM80" s="5">
        <f t="shared" si="31"/>
        <v>4.9548041647751182</v>
      </c>
      <c r="AN80" s="5">
        <f t="shared" si="31"/>
        <v>4.7748651822542865</v>
      </c>
      <c r="AO80" s="5">
        <f t="shared" si="31"/>
        <v>4.6175073481993332</v>
      </c>
      <c r="AP80" s="5">
        <f t="shared" si="31"/>
        <v>4.5600404792828853</v>
      </c>
      <c r="AQ80" s="5">
        <f t="shared" si="31"/>
        <v>4.4949730369939767</v>
      </c>
      <c r="AR80" s="5">
        <f t="shared" si="31"/>
        <v>4.5064438303054475</v>
      </c>
      <c r="AS80" s="5">
        <f t="shared" si="31"/>
        <v>4.0789681798138977</v>
      </c>
      <c r="AT80" s="5">
        <f t="shared" si="31"/>
        <v>3.7265182688178857</v>
      </c>
      <c r="AU80" s="5">
        <f t="shared" si="31"/>
        <v>3.6221245341512494</v>
      </c>
      <c r="AV80" s="5">
        <f t="shared" si="31"/>
        <v>3.5034257842848255</v>
      </c>
      <c r="AW80" s="5">
        <f t="shared" si="31"/>
        <v>3.5153997346229371</v>
      </c>
      <c r="AX80" s="5">
        <f t="shared" si="31"/>
        <v>3.5234465568864688</v>
      </c>
      <c r="AY80" s="5">
        <f t="shared" si="31"/>
        <v>3.4187559702577492</v>
      </c>
      <c r="AZ80" s="5">
        <f t="shared" si="31"/>
        <v>3.3655262992508757</v>
      </c>
      <c r="BA80" s="5">
        <f t="shared" si="31"/>
        <v>3.2990823254742372</v>
      </c>
      <c r="BB80" s="5">
        <f t="shared" si="31"/>
        <v>3.2466213398602002</v>
      </c>
      <c r="BC80" s="5">
        <f t="shared" si="31"/>
        <v>0</v>
      </c>
      <c r="BD80" s="5">
        <f t="shared" si="31"/>
        <v>0</v>
      </c>
      <c r="BE80" s="5">
        <f t="shared" si="31"/>
        <v>0</v>
      </c>
      <c r="BF80" s="27"/>
      <c r="BG80" s="27"/>
      <c r="BH80" s="459"/>
    </row>
    <row r="81" spans="1:70" s="400" customFormat="1" ht="15" thickTop="1">
      <c r="Q81" s="1"/>
      <c r="R81" s="1"/>
      <c r="S81" s="1"/>
      <c r="T81" s="716" t="s">
        <v>59</v>
      </c>
      <c r="U81" s="1"/>
      <c r="V81" s="1"/>
      <c r="W81" s="1"/>
      <c r="X81" s="1"/>
      <c r="Y81" s="716" t="s">
        <v>0</v>
      </c>
      <c r="Z81" s="109"/>
      <c r="AA81" s="13">
        <f>SUM(AA72:AA80)</f>
        <v>1163.9886450339372</v>
      </c>
      <c r="AB81" s="13">
        <f>SUM(AB72:AB80)</f>
        <v>1175.3262675197607</v>
      </c>
      <c r="AC81" s="13">
        <f t="shared" ref="AC81:BA81" si="32">SUM(AC72:AC80)</f>
        <v>1184.7944928500408</v>
      </c>
      <c r="AD81" s="13">
        <f t="shared" si="32"/>
        <v>1177.5320978307348</v>
      </c>
      <c r="AE81" s="13">
        <f t="shared" si="32"/>
        <v>1232.4136786333618</v>
      </c>
      <c r="AF81" s="13">
        <f t="shared" si="32"/>
        <v>1244.6805960671063</v>
      </c>
      <c r="AG81" s="13">
        <f t="shared" si="32"/>
        <v>1256.7737410865802</v>
      </c>
      <c r="AH81" s="13">
        <f t="shared" si="32"/>
        <v>1249.8600905781873</v>
      </c>
      <c r="AI81" s="13">
        <f t="shared" si="32"/>
        <v>1209.7460123643209</v>
      </c>
      <c r="AJ81" s="13">
        <f t="shared" si="32"/>
        <v>1246.3374044733866</v>
      </c>
      <c r="AK81" s="13">
        <f t="shared" si="32"/>
        <v>1269.198243530396</v>
      </c>
      <c r="AL81" s="13">
        <f t="shared" si="32"/>
        <v>1254.1204749989874</v>
      </c>
      <c r="AM81" s="13">
        <f t="shared" si="32"/>
        <v>1283.0798150699586</v>
      </c>
      <c r="AN81" s="13">
        <f t="shared" si="32"/>
        <v>1291.1596445416965</v>
      </c>
      <c r="AO81" s="13">
        <f t="shared" si="32"/>
        <v>1286.3338439546205</v>
      </c>
      <c r="AP81" s="13">
        <f t="shared" si="32"/>
        <v>1293.4972985206002</v>
      </c>
      <c r="AQ81" s="13">
        <f t="shared" si="32"/>
        <v>1270.2792133738408</v>
      </c>
      <c r="AR81" s="13">
        <f t="shared" si="32"/>
        <v>1305.8678733330137</v>
      </c>
      <c r="AS81" s="13">
        <f t="shared" si="32"/>
        <v>1234.9232494547093</v>
      </c>
      <c r="AT81" s="13">
        <f t="shared" si="32"/>
        <v>1165.4335499664892</v>
      </c>
      <c r="AU81" s="13">
        <f t="shared" si="32"/>
        <v>1216.8294512394468</v>
      </c>
      <c r="AV81" s="13">
        <f t="shared" si="32"/>
        <v>1266.8342720110538</v>
      </c>
      <c r="AW81" s="13">
        <f t="shared" si="32"/>
        <v>1308.1231517962938</v>
      </c>
      <c r="AX81" s="13">
        <f t="shared" si="32"/>
        <v>1317.3177662972219</v>
      </c>
      <c r="AY81" s="13">
        <f t="shared" si="32"/>
        <v>1267.0466510048991</v>
      </c>
      <c r="AZ81" s="13">
        <f t="shared" si="32"/>
        <v>1226.6896581677531</v>
      </c>
      <c r="BA81" s="13">
        <f t="shared" si="32"/>
        <v>1208.2682679298557</v>
      </c>
      <c r="BB81" s="13">
        <f t="shared" ref="BB81" si="33">SUM(BB72:BB80)</f>
        <v>1190.240321769254</v>
      </c>
      <c r="BC81" s="13">
        <f t="shared" ref="BC81:BE81" si="34">SUM(BC72:BC80)</f>
        <v>0</v>
      </c>
      <c r="BD81" s="13">
        <f t="shared" si="34"/>
        <v>0</v>
      </c>
      <c r="BE81" s="13">
        <f t="shared" si="34"/>
        <v>0</v>
      </c>
      <c r="BF81" s="13"/>
      <c r="BG81" s="13"/>
      <c r="BH81" s="1612"/>
    </row>
    <row r="82" spans="1:70" s="400" customFormat="1">
      <c r="Q82" s="1"/>
      <c r="R82" s="1"/>
      <c r="S82" s="1"/>
      <c r="T82" s="84"/>
      <c r="V82" s="1"/>
      <c r="W82" s="1"/>
      <c r="X82" s="1"/>
      <c r="Y82" s="1"/>
      <c r="Z82" s="95"/>
      <c r="AA82" s="95"/>
      <c r="AB82" s="95"/>
      <c r="AC82" s="95"/>
      <c r="AD82" s="95"/>
      <c r="AE82" s="95"/>
      <c r="AF82" s="95"/>
      <c r="AG82" s="95"/>
      <c r="AH82" s="95"/>
      <c r="AI82" s="95"/>
      <c r="AJ82" s="95"/>
      <c r="AK82" s="95"/>
      <c r="AL82" s="96"/>
      <c r="AM82" s="96"/>
      <c r="AN82" s="96"/>
      <c r="AO82" s="96"/>
      <c r="AP82" s="96"/>
      <c r="AQ82" s="87"/>
      <c r="AR82" s="87"/>
      <c r="AS82" s="87"/>
      <c r="AT82" s="87"/>
      <c r="AU82" s="87"/>
      <c r="AV82" s="87"/>
      <c r="AW82" s="87"/>
      <c r="AX82" s="87"/>
      <c r="AY82" s="87"/>
      <c r="AZ82" s="87"/>
      <c r="BA82" s="87"/>
      <c r="BB82" s="87"/>
      <c r="BC82" s="87"/>
      <c r="BD82" s="87"/>
      <c r="BE82" s="87"/>
      <c r="BF82" s="87"/>
      <c r="BG82" s="87"/>
      <c r="BH82" s="203"/>
    </row>
    <row r="83" spans="1:70">
      <c r="T83" s="206" t="s">
        <v>289</v>
      </c>
      <c r="U83" s="400"/>
      <c r="Y83" s="1" t="s">
        <v>751</v>
      </c>
      <c r="BH83" s="1592"/>
      <c r="BQ83" s="84"/>
      <c r="BR83" s="214"/>
    </row>
    <row r="84" spans="1:70">
      <c r="T84" s="850" t="s">
        <v>100</v>
      </c>
      <c r="Y84" s="850" t="s">
        <v>573</v>
      </c>
      <c r="Z84" s="199"/>
      <c r="AA84" s="10">
        <v>1990</v>
      </c>
      <c r="AB84" s="10">
        <f t="shared" ref="AB84:BE84" si="35">AA84+1</f>
        <v>1991</v>
      </c>
      <c r="AC84" s="10">
        <f t="shared" si="35"/>
        <v>1992</v>
      </c>
      <c r="AD84" s="10">
        <f t="shared" si="35"/>
        <v>1993</v>
      </c>
      <c r="AE84" s="10">
        <f t="shared" si="35"/>
        <v>1994</v>
      </c>
      <c r="AF84" s="10">
        <f t="shared" si="35"/>
        <v>1995</v>
      </c>
      <c r="AG84" s="10">
        <f t="shared" si="35"/>
        <v>1996</v>
      </c>
      <c r="AH84" s="10">
        <f t="shared" si="35"/>
        <v>1997</v>
      </c>
      <c r="AI84" s="10">
        <f t="shared" si="35"/>
        <v>1998</v>
      </c>
      <c r="AJ84" s="10">
        <f t="shared" si="35"/>
        <v>1999</v>
      </c>
      <c r="AK84" s="10">
        <f t="shared" si="35"/>
        <v>2000</v>
      </c>
      <c r="AL84" s="10">
        <f t="shared" si="35"/>
        <v>2001</v>
      </c>
      <c r="AM84" s="10">
        <f t="shared" si="35"/>
        <v>2002</v>
      </c>
      <c r="AN84" s="10">
        <f t="shared" si="35"/>
        <v>2003</v>
      </c>
      <c r="AO84" s="10">
        <f t="shared" si="35"/>
        <v>2004</v>
      </c>
      <c r="AP84" s="10">
        <f t="shared" si="35"/>
        <v>2005</v>
      </c>
      <c r="AQ84" s="10">
        <f t="shared" si="35"/>
        <v>2006</v>
      </c>
      <c r="AR84" s="10">
        <f t="shared" si="35"/>
        <v>2007</v>
      </c>
      <c r="AS84" s="10">
        <f t="shared" si="35"/>
        <v>2008</v>
      </c>
      <c r="AT84" s="10">
        <f t="shared" si="35"/>
        <v>2009</v>
      </c>
      <c r="AU84" s="10">
        <f t="shared" si="35"/>
        <v>2010</v>
      </c>
      <c r="AV84" s="10">
        <f t="shared" si="35"/>
        <v>2011</v>
      </c>
      <c r="AW84" s="10">
        <f t="shared" si="35"/>
        <v>2012</v>
      </c>
      <c r="AX84" s="10">
        <f t="shared" si="35"/>
        <v>2013</v>
      </c>
      <c r="AY84" s="10">
        <f t="shared" si="35"/>
        <v>2014</v>
      </c>
      <c r="AZ84" s="10">
        <f t="shared" si="35"/>
        <v>2015</v>
      </c>
      <c r="BA84" s="10">
        <f t="shared" si="35"/>
        <v>2016</v>
      </c>
      <c r="BB84" s="10">
        <f t="shared" si="35"/>
        <v>2017</v>
      </c>
      <c r="BC84" s="10">
        <f>BB84+1</f>
        <v>2018</v>
      </c>
      <c r="BD84" s="10">
        <f t="shared" si="35"/>
        <v>2019</v>
      </c>
      <c r="BE84" s="10">
        <f t="shared" si="35"/>
        <v>2020</v>
      </c>
      <c r="BF84" s="10" t="s">
        <v>23</v>
      </c>
      <c r="BG84" s="10" t="s">
        <v>2</v>
      </c>
      <c r="BH84" s="1615"/>
      <c r="BQ84" s="84"/>
      <c r="BR84" s="214"/>
    </row>
    <row r="85" spans="1:70">
      <c r="T85" s="851" t="s">
        <v>287</v>
      </c>
      <c r="Y85" s="1323" t="s">
        <v>577</v>
      </c>
      <c r="Z85" s="3"/>
      <c r="AA85" s="676" t="s">
        <v>84</v>
      </c>
      <c r="AB85" s="676" t="s">
        <v>84</v>
      </c>
      <c r="AC85" s="676" t="s">
        <v>84</v>
      </c>
      <c r="AD85" s="676" t="s">
        <v>84</v>
      </c>
      <c r="AE85" s="676" t="s">
        <v>84</v>
      </c>
      <c r="AF85" s="676" t="s">
        <v>84</v>
      </c>
      <c r="AG85" s="676" t="s">
        <v>84</v>
      </c>
      <c r="AH85" s="676" t="s">
        <v>84</v>
      </c>
      <c r="AI85" s="676" t="s">
        <v>84</v>
      </c>
      <c r="AJ85" s="676" t="s">
        <v>84</v>
      </c>
      <c r="AK85" s="676" t="s">
        <v>84</v>
      </c>
      <c r="AL85" s="676" t="s">
        <v>84</v>
      </c>
      <c r="AM85" s="676" t="s">
        <v>84</v>
      </c>
      <c r="AN85" s="676" t="s">
        <v>84</v>
      </c>
      <c r="AO85" s="676" t="s">
        <v>84</v>
      </c>
      <c r="AP85" s="676" t="s">
        <v>84</v>
      </c>
      <c r="AQ85" s="676" t="s">
        <v>84</v>
      </c>
      <c r="AR85" s="676" t="s">
        <v>84</v>
      </c>
      <c r="AS85" s="676" t="s">
        <v>84</v>
      </c>
      <c r="AT85" s="676" t="s">
        <v>84</v>
      </c>
      <c r="AU85" s="676" t="s">
        <v>84</v>
      </c>
      <c r="AV85" s="676" t="s">
        <v>84</v>
      </c>
      <c r="AW85" s="676" t="s">
        <v>84</v>
      </c>
      <c r="AX85" s="676" t="s">
        <v>84</v>
      </c>
      <c r="AY85" s="676" t="s">
        <v>84</v>
      </c>
      <c r="AZ85" s="676" t="s">
        <v>84</v>
      </c>
      <c r="BA85" s="676" t="s">
        <v>84</v>
      </c>
      <c r="BB85" s="676" t="s">
        <v>84</v>
      </c>
      <c r="BC85" s="676" t="s">
        <v>84</v>
      </c>
      <c r="BD85" s="676" t="s">
        <v>84</v>
      </c>
      <c r="BE85" s="676" t="s">
        <v>84</v>
      </c>
      <c r="BF85" s="676"/>
      <c r="BG85" s="676"/>
      <c r="BH85" s="1612"/>
      <c r="BQ85" s="84"/>
      <c r="BR85" s="214"/>
    </row>
    <row r="86" spans="1:70" s="26" customFormat="1">
      <c r="A86" s="203"/>
      <c r="B86" s="1"/>
      <c r="C86" s="1"/>
      <c r="D86" s="1"/>
      <c r="E86" s="1"/>
      <c r="F86" s="1"/>
      <c r="G86" s="1"/>
      <c r="H86" s="1"/>
      <c r="I86" s="1"/>
      <c r="J86" s="1"/>
      <c r="K86" s="1"/>
      <c r="L86" s="1"/>
      <c r="M86" s="1"/>
      <c r="N86" s="1"/>
      <c r="O86" s="1"/>
      <c r="P86" s="1"/>
      <c r="Q86" s="1"/>
      <c r="R86" s="1"/>
      <c r="S86" s="1"/>
      <c r="T86" s="714" t="s">
        <v>288</v>
      </c>
      <c r="U86" s="1"/>
      <c r="V86" s="1"/>
      <c r="W86" s="1"/>
      <c r="X86" s="1"/>
      <c r="Y86" s="714" t="s">
        <v>511</v>
      </c>
      <c r="Z86" s="29"/>
      <c r="AA86" s="15">
        <f>AA73/$AA73-1</f>
        <v>0</v>
      </c>
      <c r="AB86" s="1746">
        <f>AB73/$AA73-1</f>
        <v>-8.432241036277488E-3</v>
      </c>
      <c r="AC86" s="15">
        <f t="shared" ref="AC86:BA86" si="36">AC73/$AA73-1</f>
        <v>-1.9658973049714756E-2</v>
      </c>
      <c r="AD86" s="15">
        <f t="shared" si="36"/>
        <v>-1.853510376256895E-2</v>
      </c>
      <c r="AE86" s="15">
        <f t="shared" si="36"/>
        <v>-1.708283995888249E-2</v>
      </c>
      <c r="AF86" s="15">
        <f t="shared" si="36"/>
        <v>-3.1095737749102903E-2</v>
      </c>
      <c r="AG86" s="15">
        <f t="shared" si="36"/>
        <v>-2.8297056680767763E-2</v>
      </c>
      <c r="AH86" s="1746">
        <f t="shared" si="36"/>
        <v>-3.4051037734931233E-3</v>
      </c>
      <c r="AI86" s="15">
        <f t="shared" si="36"/>
        <v>-4.8016665032203809E-2</v>
      </c>
      <c r="AJ86" s="15">
        <f t="shared" si="36"/>
        <v>-1.0185487544735472E-2</v>
      </c>
      <c r="AK86" s="1746">
        <f t="shared" si="36"/>
        <v>-9.7276889926836141E-3</v>
      </c>
      <c r="AL86" s="15">
        <f t="shared" si="36"/>
        <v>-3.3030444237466261E-2</v>
      </c>
      <c r="AM86" s="1746">
        <f t="shared" si="36"/>
        <v>-7.1109372863187303E-3</v>
      </c>
      <c r="AN86" s="1746">
        <f t="shared" si="36"/>
        <v>6.5307333346837915E-3</v>
      </c>
      <c r="AO86" s="1746">
        <f t="shared" si="36"/>
        <v>7.7307769717482877E-3</v>
      </c>
      <c r="AP86" s="15">
        <f t="shared" si="36"/>
        <v>6.4558770823707645E-2</v>
      </c>
      <c r="AQ86" s="15">
        <f t="shared" si="36"/>
        <v>4.6319705707404957E-2</v>
      </c>
      <c r="AR86" s="15">
        <f t="shared" si="36"/>
        <v>9.7919095332208439E-2</v>
      </c>
      <c r="AS86" s="15">
        <f t="shared" si="36"/>
        <v>7.5769448408833595E-2</v>
      </c>
      <c r="AT86" s="15">
        <f t="shared" si="36"/>
        <v>4.6849971519766331E-2</v>
      </c>
      <c r="AU86" s="15">
        <f t="shared" si="36"/>
        <v>8.1965251299882524E-2</v>
      </c>
      <c r="AV86" s="15">
        <f t="shared" si="36"/>
        <v>9.2857120198305276E-2</v>
      </c>
      <c r="AW86" s="15">
        <f t="shared" si="36"/>
        <v>0.11266442775695751</v>
      </c>
      <c r="AX86" s="15">
        <f t="shared" si="36"/>
        <v>9.1829885508758036E-2</v>
      </c>
      <c r="AY86" s="15">
        <f t="shared" si="36"/>
        <v>2.3238434716615464E-2</v>
      </c>
      <c r="AZ86" s="1746">
        <f t="shared" si="36"/>
        <v>-7.7709950319939658E-3</v>
      </c>
      <c r="BA86" s="15">
        <f t="shared" si="36"/>
        <v>5.8633032913708805E-2</v>
      </c>
      <c r="BB86" s="1746">
        <f t="shared" ref="BB86" si="37">BB73/$AA73-1</f>
        <v>-3.9618601426094635E-4</v>
      </c>
      <c r="BC86" s="15">
        <f t="shared" ref="BC86:BE94" si="38">BC73/$AA73-1</f>
        <v>-1</v>
      </c>
      <c r="BD86" s="15">
        <f t="shared" si="38"/>
        <v>-1</v>
      </c>
      <c r="BE86" s="15">
        <f t="shared" si="38"/>
        <v>-1</v>
      </c>
      <c r="BF86" s="25"/>
      <c r="BG86" s="25"/>
      <c r="BH86" s="1612"/>
      <c r="BI86" s="93"/>
      <c r="BQ86" s="84"/>
      <c r="BR86" s="214"/>
    </row>
    <row r="87" spans="1:70" s="26" customFormat="1">
      <c r="A87" s="203"/>
      <c r="B87" s="1"/>
      <c r="C87" s="1"/>
      <c r="D87" s="1"/>
      <c r="E87" s="1"/>
      <c r="F87" s="1"/>
      <c r="G87" s="1"/>
      <c r="H87" s="1"/>
      <c r="I87" s="1"/>
      <c r="J87" s="1"/>
      <c r="K87" s="1"/>
      <c r="L87" s="1"/>
      <c r="M87" s="1"/>
      <c r="N87" s="1"/>
      <c r="O87" s="1"/>
      <c r="P87" s="1"/>
      <c r="Q87" s="1"/>
      <c r="R87" s="1"/>
      <c r="S87" s="1"/>
      <c r="T87" s="714" t="s">
        <v>142</v>
      </c>
      <c r="U87" s="1"/>
      <c r="V87" s="1"/>
      <c r="W87" s="1"/>
      <c r="X87" s="1"/>
      <c r="Y87" s="714" t="s">
        <v>512</v>
      </c>
      <c r="Z87" s="29"/>
      <c r="AA87" s="6">
        <f>AA74/$AA74-1</f>
        <v>0</v>
      </c>
      <c r="AB87" s="15">
        <f>AB74/$AA74-1</f>
        <v>-1.2409905093644591E-2</v>
      </c>
      <c r="AC87" s="15">
        <f t="shared" ref="AC87:BA87" si="39">AC74/$AA74-1</f>
        <v>-2.9229701366368044E-2</v>
      </c>
      <c r="AD87" s="15">
        <f t="shared" si="39"/>
        <v>-5.3458838221220217E-2</v>
      </c>
      <c r="AE87" s="15">
        <f t="shared" si="39"/>
        <v>-1.9979999326621312E-2</v>
      </c>
      <c r="AF87" s="15">
        <f t="shared" si="39"/>
        <v>-2.6541219755878642E-2</v>
      </c>
      <c r="AG87" s="15">
        <f t="shared" si="39"/>
        <v>-1.9400505210931063E-2</v>
      </c>
      <c r="AH87" s="15">
        <f t="shared" si="39"/>
        <v>-3.843348577227379E-2</v>
      </c>
      <c r="AI87" s="15">
        <f t="shared" si="39"/>
        <v>-9.787047475375843E-2</v>
      </c>
      <c r="AJ87" s="15">
        <f t="shared" si="39"/>
        <v>-7.6802066437164251E-2</v>
      </c>
      <c r="AK87" s="15">
        <f t="shared" si="39"/>
        <v>-5.1286488521830376E-2</v>
      </c>
      <c r="AL87" s="15">
        <f t="shared" si="39"/>
        <v>-7.500791171828658E-2</v>
      </c>
      <c r="AM87" s="15">
        <f t="shared" si="39"/>
        <v>-5.9634299186299589E-2</v>
      </c>
      <c r="AN87" s="15">
        <f t="shared" si="39"/>
        <v>-5.6513354099175017E-2</v>
      </c>
      <c r="AO87" s="15">
        <f t="shared" si="39"/>
        <v>-6.3968641762377154E-2</v>
      </c>
      <c r="AP87" s="15">
        <f t="shared" si="39"/>
        <v>-7.1507704280159068E-2</v>
      </c>
      <c r="AQ87" s="15">
        <f t="shared" si="39"/>
        <v>-8.3923189148625399E-2</v>
      </c>
      <c r="AR87" s="15">
        <f t="shared" si="39"/>
        <v>-6.1445862201226387E-2</v>
      </c>
      <c r="AS87" s="15">
        <f t="shared" si="39"/>
        <v>-0.14910449335279674</v>
      </c>
      <c r="AT87" s="15">
        <f t="shared" si="39"/>
        <v>-0.19923053189400042</v>
      </c>
      <c r="AU87" s="15">
        <f t="shared" si="39"/>
        <v>-0.14528109309005199</v>
      </c>
      <c r="AV87" s="15">
        <f t="shared" si="39"/>
        <v>-0.11630147490469611</v>
      </c>
      <c r="AW87" s="15">
        <f t="shared" si="39"/>
        <v>-9.3275550433090992E-2</v>
      </c>
      <c r="AX87" s="15">
        <f t="shared" si="39"/>
        <v>-7.6741806348878172E-2</v>
      </c>
      <c r="AY87" s="15">
        <f t="shared" si="39"/>
        <v>-0.10866858010024172</v>
      </c>
      <c r="AZ87" s="15">
        <f t="shared" si="39"/>
        <v>-0.14151240639324569</v>
      </c>
      <c r="BA87" s="15">
        <f t="shared" si="39"/>
        <v>-0.16739152196880691</v>
      </c>
      <c r="BB87" s="15">
        <f t="shared" ref="BB87" si="40">BB74/$AA74-1</f>
        <v>-0.17991825089839153</v>
      </c>
      <c r="BC87" s="15">
        <f t="shared" si="38"/>
        <v>-1</v>
      </c>
      <c r="BD87" s="15">
        <f t="shared" si="38"/>
        <v>-1</v>
      </c>
      <c r="BE87" s="15">
        <f t="shared" si="38"/>
        <v>-1</v>
      </c>
      <c r="BF87" s="25"/>
      <c r="BG87" s="25"/>
      <c r="BH87" s="1612"/>
      <c r="BI87" s="93"/>
      <c r="BQ87" s="84"/>
      <c r="BR87" s="214"/>
    </row>
    <row r="88" spans="1:70" s="26" customFormat="1">
      <c r="A88" s="203"/>
      <c r="B88" s="1"/>
      <c r="C88" s="1"/>
      <c r="D88" s="1"/>
      <c r="E88" s="1"/>
      <c r="F88" s="1"/>
      <c r="G88" s="1"/>
      <c r="H88" s="1"/>
      <c r="I88" s="1"/>
      <c r="J88" s="1"/>
      <c r="K88" s="1"/>
      <c r="L88" s="1"/>
      <c r="M88" s="1"/>
      <c r="N88" s="1"/>
      <c r="O88" s="1"/>
      <c r="P88" s="1"/>
      <c r="Q88" s="1"/>
      <c r="R88" s="1"/>
      <c r="S88" s="1"/>
      <c r="T88" s="714" t="s">
        <v>143</v>
      </c>
      <c r="U88" s="1"/>
      <c r="V88" s="1"/>
      <c r="W88" s="1"/>
      <c r="X88" s="1"/>
      <c r="Y88" s="714" t="s">
        <v>488</v>
      </c>
      <c r="Z88" s="29"/>
      <c r="AA88" s="6">
        <f t="shared" ref="AA88:BA88" si="41">AA75/$AA75-1</f>
        <v>0</v>
      </c>
      <c r="AB88" s="15">
        <f>AB75/$AA75-1</f>
        <v>5.758819299278839E-2</v>
      </c>
      <c r="AC88" s="15">
        <f t="shared" si="41"/>
        <v>9.0072661788042518E-2</v>
      </c>
      <c r="AD88" s="15">
        <f t="shared" si="41"/>
        <v>0.10684411019570494</v>
      </c>
      <c r="AE88" s="15">
        <f t="shared" si="41"/>
        <v>0.15434257888245062</v>
      </c>
      <c r="AF88" s="15">
        <f t="shared" si="41"/>
        <v>0.19848636887755688</v>
      </c>
      <c r="AG88" s="15">
        <f t="shared" si="41"/>
        <v>0.23044760285889154</v>
      </c>
      <c r="AH88" s="15">
        <f t="shared" si="41"/>
        <v>0.23820348325543805</v>
      </c>
      <c r="AI88" s="15">
        <f t="shared" si="41"/>
        <v>0.22782446751535934</v>
      </c>
      <c r="AJ88" s="15">
        <f t="shared" si="41"/>
        <v>0.24894640116959454</v>
      </c>
      <c r="AK88" s="15">
        <f t="shared" si="41"/>
        <v>0.24628100983237888</v>
      </c>
      <c r="AL88" s="15">
        <f t="shared" si="41"/>
        <v>0.26616681223011507</v>
      </c>
      <c r="AM88" s="15">
        <f t="shared" si="41"/>
        <v>0.25072912431972583</v>
      </c>
      <c r="AN88" s="15">
        <f t="shared" si="41"/>
        <v>0.23317465884448385</v>
      </c>
      <c r="AO88" s="15">
        <f t="shared" si="41"/>
        <v>0.20371357079232277</v>
      </c>
      <c r="AP88" s="15">
        <f t="shared" si="41"/>
        <v>0.17796411475054152</v>
      </c>
      <c r="AQ88" s="15">
        <f t="shared" si="41"/>
        <v>0.16398835439502957</v>
      </c>
      <c r="AR88" s="15">
        <f t="shared" si="41"/>
        <v>0.15423772932081214</v>
      </c>
      <c r="AS88" s="15">
        <f t="shared" si="41"/>
        <v>0.11718875030751819</v>
      </c>
      <c r="AT88" s="15">
        <f t="shared" si="41"/>
        <v>9.9715836889425535E-2</v>
      </c>
      <c r="AU88" s="15">
        <f t="shared" si="41"/>
        <v>0.10374802254935611</v>
      </c>
      <c r="AV88" s="15">
        <f t="shared" si="41"/>
        <v>8.6373820020452241E-2</v>
      </c>
      <c r="AW88" s="15">
        <f t="shared" si="41"/>
        <v>9.5029411279652587E-2</v>
      </c>
      <c r="AX88" s="15">
        <f t="shared" si="41"/>
        <v>8.1875441949203598E-2</v>
      </c>
      <c r="AY88" s="15">
        <f t="shared" si="41"/>
        <v>5.6075125527938807E-2</v>
      </c>
      <c r="AZ88" s="15">
        <f t="shared" si="41"/>
        <v>4.8966357646545333E-2</v>
      </c>
      <c r="BA88" s="15">
        <f t="shared" si="41"/>
        <v>3.8490974782220633E-2</v>
      </c>
      <c r="BB88" s="15">
        <f t="shared" ref="BB88" si="42">BB75/$AA75-1</f>
        <v>2.8514746538085944E-2</v>
      </c>
      <c r="BC88" s="15">
        <f t="shared" si="38"/>
        <v>-1</v>
      </c>
      <c r="BD88" s="15">
        <f t="shared" si="38"/>
        <v>-1</v>
      </c>
      <c r="BE88" s="15">
        <f t="shared" si="38"/>
        <v>-1</v>
      </c>
      <c r="BF88" s="25"/>
      <c r="BG88" s="25"/>
      <c r="BH88" s="1612"/>
      <c r="BI88" s="93"/>
      <c r="BQ88" s="84"/>
      <c r="BR88" s="214"/>
    </row>
    <row r="89" spans="1:70" s="26" customFormat="1">
      <c r="A89" s="203"/>
      <c r="B89" s="1"/>
      <c r="C89" s="1"/>
      <c r="D89" s="1"/>
      <c r="E89" s="1"/>
      <c r="F89" s="1"/>
      <c r="G89" s="1"/>
      <c r="H89" s="1"/>
      <c r="I89" s="1"/>
      <c r="J89" s="1"/>
      <c r="K89" s="1"/>
      <c r="L89" s="1"/>
      <c r="M89" s="1"/>
      <c r="N89" s="1"/>
      <c r="O89" s="1"/>
      <c r="P89" s="1"/>
      <c r="Q89" s="1"/>
      <c r="R89" s="1"/>
      <c r="S89" s="1"/>
      <c r="T89" s="714" t="s">
        <v>144</v>
      </c>
      <c r="U89" s="1"/>
      <c r="V89" s="1"/>
      <c r="W89" s="1"/>
      <c r="X89" s="1"/>
      <c r="Y89" s="40" t="s">
        <v>599</v>
      </c>
      <c r="Z89" s="29"/>
      <c r="AA89" s="6">
        <f t="shared" ref="AA89:BA89" si="43">AA76/$AA76-1</f>
        <v>0</v>
      </c>
      <c r="AB89" s="15">
        <f t="shared" si="43"/>
        <v>3.1431028905857028E-2</v>
      </c>
      <c r="AC89" s="15">
        <f t="shared" si="43"/>
        <v>6.4369145396098393E-2</v>
      </c>
      <c r="AD89" s="15">
        <f t="shared" si="43"/>
        <v>9.7829464117498377E-2</v>
      </c>
      <c r="AE89" s="15">
        <f t="shared" si="43"/>
        <v>0.20633651410919285</v>
      </c>
      <c r="AF89" s="15">
        <f t="shared" si="43"/>
        <v>0.2450515371618236</v>
      </c>
      <c r="AG89" s="15">
        <f t="shared" si="43"/>
        <v>0.22762666120703368</v>
      </c>
      <c r="AH89" s="15">
        <f t="shared" si="43"/>
        <v>0.26547411827958078</v>
      </c>
      <c r="AI89" s="15">
        <f t="shared" si="43"/>
        <v>0.3271617226268666</v>
      </c>
      <c r="AJ89" s="15">
        <f t="shared" si="43"/>
        <v>0.40898627686398648</v>
      </c>
      <c r="AK89" s="15">
        <f t="shared" si="43"/>
        <v>0.46073214222084702</v>
      </c>
      <c r="AL89" s="15">
        <f t="shared" si="43"/>
        <v>0.46502786387339268</v>
      </c>
      <c r="AM89" s="15">
        <f t="shared" si="43"/>
        <v>0.53780437643296053</v>
      </c>
      <c r="AN89" s="15">
        <f t="shared" si="43"/>
        <v>0.58722975599630889</v>
      </c>
      <c r="AO89" s="15">
        <f t="shared" si="43"/>
        <v>0.64339912784785946</v>
      </c>
      <c r="AP89" s="15">
        <f t="shared" si="43"/>
        <v>0.69589919264776023</v>
      </c>
      <c r="AQ89" s="15">
        <f t="shared" si="43"/>
        <v>0.67104531341810381</v>
      </c>
      <c r="AR89" s="15">
        <f t="shared" si="43"/>
        <v>0.7454331029150485</v>
      </c>
      <c r="AS89" s="15">
        <f t="shared" si="43"/>
        <v>0.69160642334261024</v>
      </c>
      <c r="AT89" s="15">
        <f t="shared" si="43"/>
        <v>0.50954633182233278</v>
      </c>
      <c r="AU89" s="15">
        <f t="shared" si="43"/>
        <v>0.53952341792522307</v>
      </c>
      <c r="AV89" s="15">
        <f t="shared" si="43"/>
        <v>0.71656980017763616</v>
      </c>
      <c r="AW89" s="15">
        <f t="shared" si="43"/>
        <v>0.75473731805368072</v>
      </c>
      <c r="AX89" s="15">
        <f t="shared" si="43"/>
        <v>0.81866687384865866</v>
      </c>
      <c r="AY89" s="15">
        <f t="shared" si="43"/>
        <v>0.76233818406958953</v>
      </c>
      <c r="AZ89" s="15">
        <f t="shared" si="43"/>
        <v>0.67937014914977967</v>
      </c>
      <c r="BA89" s="15">
        <f t="shared" si="43"/>
        <v>0.63464998371581216</v>
      </c>
      <c r="BB89" s="15">
        <f t="shared" ref="BB89" si="44">BB76/$AA76-1</f>
        <v>0.59636162672049498</v>
      </c>
      <c r="BC89" s="15">
        <f t="shared" si="38"/>
        <v>-1</v>
      </c>
      <c r="BD89" s="15">
        <f t="shared" si="38"/>
        <v>-1</v>
      </c>
      <c r="BE89" s="15">
        <f t="shared" si="38"/>
        <v>-1</v>
      </c>
      <c r="BF89" s="25"/>
      <c r="BG89" s="25"/>
      <c r="BH89" s="1612"/>
      <c r="BI89" s="93"/>
      <c r="BQ89" s="84"/>
      <c r="BR89" s="214"/>
    </row>
    <row r="90" spans="1:70" s="26" customFormat="1">
      <c r="A90" s="203"/>
      <c r="B90" s="1"/>
      <c r="C90" s="1"/>
      <c r="D90" s="1"/>
      <c r="E90" s="1"/>
      <c r="F90" s="1"/>
      <c r="G90" s="1"/>
      <c r="H90" s="1"/>
      <c r="I90" s="1"/>
      <c r="J90" s="1"/>
      <c r="K90" s="1"/>
      <c r="L90" s="1"/>
      <c r="M90" s="1"/>
      <c r="N90" s="1"/>
      <c r="O90" s="1"/>
      <c r="P90" s="1"/>
      <c r="Q90" s="1"/>
      <c r="R90" s="1"/>
      <c r="S90" s="1"/>
      <c r="T90" s="714" t="s">
        <v>145</v>
      </c>
      <c r="U90" s="1"/>
      <c r="V90" s="1"/>
      <c r="W90" s="1"/>
      <c r="X90" s="1"/>
      <c r="Y90" s="714" t="s">
        <v>513</v>
      </c>
      <c r="Z90" s="29"/>
      <c r="AA90" s="6">
        <f t="shared" ref="AA90:BA90" si="45">AA77/$AA77-1</f>
        <v>0</v>
      </c>
      <c r="AB90" s="15">
        <f t="shared" si="45"/>
        <v>1.399850755349541E-2</v>
      </c>
      <c r="AC90" s="15">
        <f t="shared" si="45"/>
        <v>6.6499856916621969E-2</v>
      </c>
      <c r="AD90" s="15">
        <f t="shared" si="45"/>
        <v>6.2283620942847229E-2</v>
      </c>
      <c r="AE90" s="15">
        <f t="shared" si="45"/>
        <v>0.13506582682398971</v>
      </c>
      <c r="AF90" s="15">
        <f t="shared" si="45"/>
        <v>0.15027423933090134</v>
      </c>
      <c r="AG90" s="15">
        <f t="shared" si="45"/>
        <v>0.17111205385406802</v>
      </c>
      <c r="AH90" s="15">
        <f t="shared" si="45"/>
        <v>0.13370417777852395</v>
      </c>
      <c r="AI90" s="15">
        <f t="shared" si="45"/>
        <v>0.11382346128695797</v>
      </c>
      <c r="AJ90" s="15">
        <f t="shared" si="45"/>
        <v>0.16844703341187084</v>
      </c>
      <c r="AK90" s="15">
        <f t="shared" si="45"/>
        <v>0.19071562327422797</v>
      </c>
      <c r="AL90" s="15">
        <f t="shared" si="45"/>
        <v>0.16654080984947406</v>
      </c>
      <c r="AM90" s="15">
        <f t="shared" si="45"/>
        <v>0.24935646313446735</v>
      </c>
      <c r="AN90" s="15">
        <f t="shared" si="45"/>
        <v>0.26805800157563597</v>
      </c>
      <c r="AO90" s="15">
        <f t="shared" si="45"/>
        <v>0.25573367802969216</v>
      </c>
      <c r="AP90" s="15">
        <f t="shared" si="45"/>
        <v>0.30462724659359774</v>
      </c>
      <c r="AQ90" s="15">
        <f t="shared" si="45"/>
        <v>0.23926285640659906</v>
      </c>
      <c r="AR90" s="15">
        <f t="shared" si="45"/>
        <v>0.3224598561057046</v>
      </c>
      <c r="AS90" s="15">
        <f t="shared" si="45"/>
        <v>0.28578596245057275</v>
      </c>
      <c r="AT90" s="15">
        <f t="shared" si="45"/>
        <v>0.23882846007548419</v>
      </c>
      <c r="AU90" s="15">
        <f t="shared" si="45"/>
        <v>0.36877062254270254</v>
      </c>
      <c r="AV90" s="15">
        <f t="shared" si="45"/>
        <v>0.4833404732931077</v>
      </c>
      <c r="AW90" s="15">
        <f t="shared" si="45"/>
        <v>0.62142556165193619</v>
      </c>
      <c r="AX90" s="15">
        <f t="shared" si="45"/>
        <v>0.59051047256128442</v>
      </c>
      <c r="AY90" s="15">
        <f t="shared" si="45"/>
        <v>0.48261120689438175</v>
      </c>
      <c r="AZ90" s="15">
        <f t="shared" si="45"/>
        <v>0.43009733617757129</v>
      </c>
      <c r="BA90" s="15">
        <f t="shared" si="45"/>
        <v>0.41285186822387288</v>
      </c>
      <c r="BB90" s="15">
        <f t="shared" ref="BB90" si="46">BB77/$AA77-1</f>
        <v>0.42069921691563028</v>
      </c>
      <c r="BC90" s="15">
        <f t="shared" si="38"/>
        <v>-1</v>
      </c>
      <c r="BD90" s="15">
        <f t="shared" si="38"/>
        <v>-1</v>
      </c>
      <c r="BE90" s="15">
        <f t="shared" si="38"/>
        <v>-1</v>
      </c>
      <c r="BF90" s="25"/>
      <c r="BG90" s="25"/>
      <c r="BH90" s="1612"/>
      <c r="BI90" s="93"/>
      <c r="BQ90" s="84"/>
      <c r="BR90" s="214"/>
    </row>
    <row r="91" spans="1:70" s="26" customFormat="1">
      <c r="A91" s="203"/>
      <c r="B91" s="1"/>
      <c r="C91" s="1"/>
      <c r="D91" s="1"/>
      <c r="E91" s="1"/>
      <c r="F91" s="1"/>
      <c r="G91" s="1"/>
      <c r="H91" s="1"/>
      <c r="I91" s="1"/>
      <c r="J91" s="1"/>
      <c r="K91" s="1"/>
      <c r="L91" s="1"/>
      <c r="M91" s="1"/>
      <c r="N91" s="1"/>
      <c r="O91" s="1"/>
      <c r="P91" s="1"/>
      <c r="Q91" s="1"/>
      <c r="R91" s="1"/>
      <c r="S91" s="1"/>
      <c r="T91" s="1573" t="s">
        <v>1205</v>
      </c>
      <c r="U91" s="1"/>
      <c r="V91" s="1"/>
      <c r="W91" s="1"/>
      <c r="X91" s="1"/>
      <c r="Y91" s="714" t="s">
        <v>1422</v>
      </c>
      <c r="Z91" s="29"/>
      <c r="AA91" s="6">
        <f t="shared" ref="AA91:BA91" si="47">AA78/$AA78-1</f>
        <v>0</v>
      </c>
      <c r="AB91" s="15">
        <f t="shared" si="47"/>
        <v>1.6585537709348674E-2</v>
      </c>
      <c r="AC91" s="15">
        <f t="shared" si="47"/>
        <v>1.5637985510722929E-2</v>
      </c>
      <c r="AD91" s="1746">
        <f t="shared" si="47"/>
        <v>-3.395062934372195E-3</v>
      </c>
      <c r="AE91" s="15">
        <f t="shared" si="47"/>
        <v>2.2008171737954774E-2</v>
      </c>
      <c r="AF91" s="15">
        <f t="shared" si="47"/>
        <v>2.7139358383026169E-2</v>
      </c>
      <c r="AG91" s="15">
        <f t="shared" si="47"/>
        <v>3.805076913668004E-2</v>
      </c>
      <c r="AH91" s="1746">
        <f t="shared" si="47"/>
        <v>-1.3363994307601379E-3</v>
      </c>
      <c r="AI91" s="15">
        <f t="shared" si="47"/>
        <v>-9.421964007849104E-2</v>
      </c>
      <c r="AJ91" s="15">
        <f t="shared" si="47"/>
        <v>-8.932629273457271E-2</v>
      </c>
      <c r="AK91" s="15">
        <f t="shared" si="47"/>
        <v>-8.2076651856131555E-2</v>
      </c>
      <c r="AL91" s="15">
        <f t="shared" si="47"/>
        <v>-0.10228044344348863</v>
      </c>
      <c r="AM91" s="15">
        <f t="shared" si="47"/>
        <v>-0.14263649345478324</v>
      </c>
      <c r="AN91" s="15">
        <f t="shared" si="47"/>
        <v>-0.15474304583325804</v>
      </c>
      <c r="AO91" s="15">
        <f t="shared" si="47"/>
        <v>-0.1547469559035507</v>
      </c>
      <c r="AP91" s="15">
        <f t="shared" si="47"/>
        <v>-0.13661217781712198</v>
      </c>
      <c r="AQ91" s="15">
        <f t="shared" si="47"/>
        <v>-0.13056675148349628</v>
      </c>
      <c r="AR91" s="15">
        <f t="shared" si="47"/>
        <v>-0.14226731894256961</v>
      </c>
      <c r="AS91" s="15">
        <f t="shared" si="47"/>
        <v>-0.20950798586180919</v>
      </c>
      <c r="AT91" s="15">
        <f t="shared" si="47"/>
        <v>-0.29450235112727319</v>
      </c>
      <c r="AU91" s="15">
        <f t="shared" si="47"/>
        <v>-0.27798983318880899</v>
      </c>
      <c r="AV91" s="15">
        <f t="shared" si="47"/>
        <v>-0.28024188818413165</v>
      </c>
      <c r="AW91" s="15">
        <f t="shared" si="47"/>
        <v>-0.27802159356486744</v>
      </c>
      <c r="AX91" s="15">
        <f t="shared" si="47"/>
        <v>-0.25115269012528296</v>
      </c>
      <c r="AY91" s="15">
        <f t="shared" si="47"/>
        <v>-0.26070874802398314</v>
      </c>
      <c r="AZ91" s="15">
        <f t="shared" si="47"/>
        <v>-0.28356883320557602</v>
      </c>
      <c r="BA91" s="15">
        <f t="shared" si="47"/>
        <v>-0.28999815665821271</v>
      </c>
      <c r="BB91" s="15">
        <f t="shared" ref="BB91" si="48">BB78/$AA78-1</f>
        <v>-0.28123608085383578</v>
      </c>
      <c r="BC91" s="15">
        <f t="shared" si="38"/>
        <v>-1</v>
      </c>
      <c r="BD91" s="15">
        <f t="shared" si="38"/>
        <v>-1</v>
      </c>
      <c r="BE91" s="15">
        <f t="shared" si="38"/>
        <v>-1</v>
      </c>
      <c r="BF91" s="25"/>
      <c r="BG91" s="25"/>
      <c r="BH91" s="1612"/>
      <c r="BI91" s="93"/>
      <c r="BQ91" s="87"/>
      <c r="BR91" s="214"/>
    </row>
    <row r="92" spans="1:70" s="26" customFormat="1">
      <c r="A92" s="203"/>
      <c r="B92" s="1"/>
      <c r="C92" s="1"/>
      <c r="D92" s="1"/>
      <c r="E92" s="1"/>
      <c r="F92" s="1"/>
      <c r="G92" s="1"/>
      <c r="H92" s="1"/>
      <c r="I92" s="1"/>
      <c r="J92" s="1"/>
      <c r="K92" s="1"/>
      <c r="L92" s="1"/>
      <c r="M92" s="1"/>
      <c r="N92" s="1"/>
      <c r="O92" s="1"/>
      <c r="P92" s="1"/>
      <c r="Q92" s="1"/>
      <c r="R92" s="1"/>
      <c r="S92" s="1"/>
      <c r="T92" s="714" t="s">
        <v>146</v>
      </c>
      <c r="U92" s="1"/>
      <c r="V92" s="1"/>
      <c r="W92" s="1"/>
      <c r="X92" s="1"/>
      <c r="Y92" s="714" t="s">
        <v>514</v>
      </c>
      <c r="Z92" s="29"/>
      <c r="AA92" s="6">
        <f t="shared" ref="AA92:BA92" si="49">AA79/$AA79-1</f>
        <v>0</v>
      </c>
      <c r="AB92" s="1746">
        <f t="shared" si="49"/>
        <v>7.8514875941506634E-3</v>
      </c>
      <c r="AC92" s="15">
        <f t="shared" si="49"/>
        <v>8.3007166807008481E-2</v>
      </c>
      <c r="AD92" s="15">
        <f t="shared" si="49"/>
        <v>4.2275319131267253E-2</v>
      </c>
      <c r="AE92" s="15">
        <f t="shared" si="49"/>
        <v>0.19132290329932844</v>
      </c>
      <c r="AF92" s="15">
        <f t="shared" si="49"/>
        <v>0.21386481008396041</v>
      </c>
      <c r="AG92" s="15">
        <f t="shared" si="49"/>
        <v>0.23511511708337074</v>
      </c>
      <c r="AH92" s="15">
        <f t="shared" si="49"/>
        <v>0.29983317024853773</v>
      </c>
      <c r="AI92" s="15">
        <f t="shared" si="49"/>
        <v>0.30994701248790513</v>
      </c>
      <c r="AJ92" s="15">
        <f t="shared" si="49"/>
        <v>0.30645915121822598</v>
      </c>
      <c r="AK92" s="15">
        <f t="shared" si="49"/>
        <v>0.36851381054631194</v>
      </c>
      <c r="AL92" s="15">
        <f t="shared" si="49"/>
        <v>0.35457190142069317</v>
      </c>
      <c r="AM92" s="15">
        <f t="shared" si="49"/>
        <v>0.36477498739972658</v>
      </c>
      <c r="AN92" s="15">
        <f t="shared" si="49"/>
        <v>0.39594075066259404</v>
      </c>
      <c r="AO92" s="15">
        <f t="shared" si="49"/>
        <v>0.36210543000075424</v>
      </c>
      <c r="AP92" s="15">
        <f t="shared" si="49"/>
        <v>0.31837419156484081</v>
      </c>
      <c r="AQ92" s="15">
        <f t="shared" si="49"/>
        <v>0.24560950326977005</v>
      </c>
      <c r="AR92" s="15">
        <f t="shared" si="49"/>
        <v>0.26954923406561693</v>
      </c>
      <c r="AS92" s="15">
        <f t="shared" si="49"/>
        <v>0.32667627446010306</v>
      </c>
      <c r="AT92" s="15">
        <f t="shared" si="49"/>
        <v>0.17424758915871985</v>
      </c>
      <c r="AU92" s="15">
        <f t="shared" si="49"/>
        <v>0.19576414189810465</v>
      </c>
      <c r="AV92" s="15">
        <f t="shared" si="49"/>
        <v>0.16728252663068277</v>
      </c>
      <c r="AW92" s="15">
        <f t="shared" si="49"/>
        <v>0.24227518987340635</v>
      </c>
      <c r="AX92" s="15">
        <f t="shared" si="49"/>
        <v>0.22304443382543671</v>
      </c>
      <c r="AY92" s="15">
        <f t="shared" si="49"/>
        <v>0.18709115275978294</v>
      </c>
      <c r="AZ92" s="15">
        <f t="shared" si="49"/>
        <v>0.20681011382647441</v>
      </c>
      <c r="BA92" s="15">
        <f t="shared" si="49"/>
        <v>0.21319679840146866</v>
      </c>
      <c r="BB92" s="15">
        <f t="shared" ref="BB92" si="50">BB79/$AA79-1</f>
        <v>0.20073208860245528</v>
      </c>
      <c r="BC92" s="15">
        <f t="shared" si="38"/>
        <v>-1</v>
      </c>
      <c r="BD92" s="15">
        <f t="shared" si="38"/>
        <v>-1</v>
      </c>
      <c r="BE92" s="15">
        <f t="shared" si="38"/>
        <v>-1</v>
      </c>
      <c r="BF92" s="25"/>
      <c r="BG92" s="25"/>
      <c r="BH92" s="1612"/>
      <c r="BI92" s="93"/>
    </row>
    <row r="93" spans="1:70" s="26" customFormat="1" ht="19.5" thickBot="1">
      <c r="A93" s="203"/>
      <c r="B93" s="1"/>
      <c r="C93" s="1"/>
      <c r="D93" s="1"/>
      <c r="E93" s="1"/>
      <c r="F93" s="1"/>
      <c r="G93" s="1"/>
      <c r="H93" s="1"/>
      <c r="I93" s="1"/>
      <c r="J93" s="1"/>
      <c r="K93" s="1"/>
      <c r="L93" s="1"/>
      <c r="M93" s="1"/>
      <c r="N93" s="1"/>
      <c r="O93" s="1"/>
      <c r="P93" s="1"/>
      <c r="Q93" s="203"/>
      <c r="R93" s="203"/>
      <c r="S93" s="203"/>
      <c r="T93" s="852" t="s">
        <v>182</v>
      </c>
      <c r="U93" s="1"/>
      <c r="V93" s="1"/>
      <c r="W93" s="1"/>
      <c r="X93" s="1"/>
      <c r="Y93" s="715" t="s">
        <v>818</v>
      </c>
      <c r="Z93" s="30"/>
      <c r="AA93" s="7">
        <f t="shared" ref="AA93:BA93" si="51">AA80/$AA80-1</f>
        <v>0</v>
      </c>
      <c r="AB93" s="16">
        <f t="shared" si="51"/>
        <v>-3.0865957062234828E-2</v>
      </c>
      <c r="AC93" s="16">
        <f t="shared" si="51"/>
        <v>-6.9885363839066739E-2</v>
      </c>
      <c r="AD93" s="16">
        <f t="shared" si="51"/>
        <v>-0.10179496961124568</v>
      </c>
      <c r="AE93" s="16">
        <f t="shared" si="51"/>
        <v>-0.13347677216389098</v>
      </c>
      <c r="AF93" s="16">
        <f t="shared" si="51"/>
        <v>-0.10468026466042635</v>
      </c>
      <c r="AG93" s="16">
        <f t="shared" si="51"/>
        <v>-8.7718426313660891E-2</v>
      </c>
      <c r="AH93" s="16">
        <f t="shared" si="51"/>
        <v>-9.3792368003358106E-2</v>
      </c>
      <c r="AI93" s="16">
        <f t="shared" si="51"/>
        <v>-0.16012013510950163</v>
      </c>
      <c r="AJ93" s="16">
        <f t="shared" si="51"/>
        <v>-0.15662526689184653</v>
      </c>
      <c r="AK93" s="16">
        <f t="shared" si="51"/>
        <v>-0.14569754260207379</v>
      </c>
      <c r="AL93" s="16">
        <f t="shared" si="51"/>
        <v>-0.21694125484064997</v>
      </c>
      <c r="AM93" s="16">
        <f t="shared" si="51"/>
        <v>-0.25643251684971835</v>
      </c>
      <c r="AN93" s="16">
        <f t="shared" si="51"/>
        <v>-0.28343596076074729</v>
      </c>
      <c r="AO93" s="16">
        <f t="shared" si="51"/>
        <v>-0.3070506516205892</v>
      </c>
      <c r="AP93" s="16">
        <f t="shared" si="51"/>
        <v>-0.31567470489569371</v>
      </c>
      <c r="AQ93" s="16">
        <f t="shared" si="51"/>
        <v>-0.32543937625076946</v>
      </c>
      <c r="AR93" s="16">
        <f t="shared" si="51"/>
        <v>-0.32371795424725536</v>
      </c>
      <c r="AS93" s="16">
        <f t="shared" si="51"/>
        <v>-0.38786922702686433</v>
      </c>
      <c r="AT93" s="16">
        <f t="shared" si="51"/>
        <v>-0.44076138674509602</v>
      </c>
      <c r="AU93" s="16">
        <f t="shared" si="51"/>
        <v>-0.45642775497304233</v>
      </c>
      <c r="AV93" s="16">
        <f t="shared" si="51"/>
        <v>-0.4742408768959484</v>
      </c>
      <c r="AW93" s="16">
        <f t="shared" si="51"/>
        <v>-0.47244394611519769</v>
      </c>
      <c r="AX93" s="16">
        <f t="shared" si="51"/>
        <v>-0.47123635946214915</v>
      </c>
      <c r="AY93" s="16">
        <f t="shared" si="51"/>
        <v>-0.48694727626537182</v>
      </c>
      <c r="AZ93" s="16">
        <f t="shared" si="51"/>
        <v>-0.49493545323125099</v>
      </c>
      <c r="BA93" s="16">
        <f t="shared" si="51"/>
        <v>-0.50490670067284205</v>
      </c>
      <c r="BB93" s="16">
        <f t="shared" ref="BB93" si="52">BB80/$AA80-1</f>
        <v>-0.51277952101838298</v>
      </c>
      <c r="BC93" s="16">
        <f t="shared" si="38"/>
        <v>-1</v>
      </c>
      <c r="BD93" s="16">
        <f t="shared" si="38"/>
        <v>-1</v>
      </c>
      <c r="BE93" s="16">
        <f t="shared" si="38"/>
        <v>-1</v>
      </c>
      <c r="BF93" s="27"/>
      <c r="BG93" s="27"/>
      <c r="BH93" s="1612"/>
      <c r="BI93" s="93"/>
    </row>
    <row r="94" spans="1:70" s="26" customFormat="1" ht="15" thickTop="1">
      <c r="A94" s="203"/>
      <c r="B94" s="1"/>
      <c r="C94" s="1"/>
      <c r="D94" s="1"/>
      <c r="E94" s="1"/>
      <c r="F94" s="1"/>
      <c r="G94" s="1"/>
      <c r="H94" s="1"/>
      <c r="I94" s="1"/>
      <c r="J94" s="1"/>
      <c r="K94" s="1"/>
      <c r="L94" s="1"/>
      <c r="M94" s="1"/>
      <c r="N94" s="1"/>
      <c r="O94" s="1"/>
      <c r="P94" s="1"/>
      <c r="Q94" s="1"/>
      <c r="R94" s="1"/>
      <c r="S94" s="1"/>
      <c r="T94" s="716" t="s">
        <v>59</v>
      </c>
      <c r="U94" s="1"/>
      <c r="V94" s="1"/>
      <c r="W94" s="1"/>
      <c r="X94" s="1"/>
      <c r="Y94" s="716" t="s">
        <v>0</v>
      </c>
      <c r="Z94" s="31"/>
      <c r="AA94" s="335">
        <f t="shared" ref="AA94:BA94" si="53">AA81/$AA81-1</f>
        <v>0</v>
      </c>
      <c r="AB94" s="1753">
        <f t="shared" si="53"/>
        <v>9.7403205213337785E-3</v>
      </c>
      <c r="AC94" s="17">
        <f t="shared" si="53"/>
        <v>1.7874614073659645E-2</v>
      </c>
      <c r="AD94" s="17">
        <f t="shared" si="53"/>
        <v>1.1635382230384739E-2</v>
      </c>
      <c r="AE94" s="17">
        <f t="shared" si="53"/>
        <v>5.8784966581378884E-2</v>
      </c>
      <c r="AF94" s="17">
        <f t="shared" si="53"/>
        <v>6.9323658248243936E-2</v>
      </c>
      <c r="AG94" s="17">
        <f t="shared" si="53"/>
        <v>7.971305944306506E-2</v>
      </c>
      <c r="AH94" s="17">
        <f t="shared" si="53"/>
        <v>7.3773439208890457E-2</v>
      </c>
      <c r="AI94" s="17">
        <f t="shared" si="53"/>
        <v>3.9310836515118686E-2</v>
      </c>
      <c r="AJ94" s="17">
        <f t="shared" si="53"/>
        <v>7.0747047053065115E-2</v>
      </c>
      <c r="AK94" s="17">
        <f t="shared" si="53"/>
        <v>9.0387134741672037E-2</v>
      </c>
      <c r="AL94" s="17">
        <f t="shared" si="53"/>
        <v>7.7433598987060925E-2</v>
      </c>
      <c r="AM94" s="17">
        <f t="shared" si="53"/>
        <v>0.10231299982531117</v>
      </c>
      <c r="AN94" s="17">
        <f t="shared" si="53"/>
        <v>0.10925450179460428</v>
      </c>
      <c r="AO94" s="17">
        <f t="shared" si="53"/>
        <v>0.10510858455764072</v>
      </c>
      <c r="AP94" s="17">
        <f t="shared" si="53"/>
        <v>0.11126281518226233</v>
      </c>
      <c r="AQ94" s="17">
        <f t="shared" si="53"/>
        <v>9.1315812051417922E-2</v>
      </c>
      <c r="AR94" s="17">
        <f t="shared" si="53"/>
        <v>0.12189056044867153</v>
      </c>
      <c r="AS94" s="17">
        <f t="shared" si="53"/>
        <v>6.0940976291657734E-2</v>
      </c>
      <c r="AT94" s="1753">
        <f t="shared" si="53"/>
        <v>1.2413393710639653E-3</v>
      </c>
      <c r="AU94" s="17">
        <f t="shared" si="53"/>
        <v>4.5396324466695281E-2</v>
      </c>
      <c r="AV94" s="17">
        <f t="shared" si="53"/>
        <v>8.8356211562629072E-2</v>
      </c>
      <c r="AW94" s="17">
        <f t="shared" si="53"/>
        <v>0.12382810380263987</v>
      </c>
      <c r="AX94" s="17">
        <f t="shared" si="53"/>
        <v>0.1317273342119365</v>
      </c>
      <c r="AY94" s="17">
        <f t="shared" si="53"/>
        <v>8.8538669522808977E-2</v>
      </c>
      <c r="AZ94" s="17">
        <f t="shared" si="53"/>
        <v>5.3867375254324612E-2</v>
      </c>
      <c r="BA94" s="17">
        <f t="shared" si="53"/>
        <v>3.8041284238324646E-2</v>
      </c>
      <c r="BB94" s="17">
        <f t="shared" ref="BB94" si="54">BB81/$AA81-1</f>
        <v>2.2553206895374212E-2</v>
      </c>
      <c r="BC94" s="17">
        <f t="shared" si="38"/>
        <v>-1</v>
      </c>
      <c r="BD94" s="17">
        <f t="shared" si="38"/>
        <v>-1</v>
      </c>
      <c r="BE94" s="17">
        <f t="shared" si="38"/>
        <v>-1</v>
      </c>
      <c r="BF94" s="28"/>
      <c r="BG94" s="28"/>
      <c r="BH94" s="203"/>
      <c r="BI94" s="93"/>
    </row>
    <row r="95" spans="1:70" s="26" customFormat="1">
      <c r="A95" s="203"/>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203"/>
      <c r="BI95" s="93"/>
    </row>
    <row r="96" spans="1:70">
      <c r="T96" s="206" t="s">
        <v>290</v>
      </c>
      <c r="Y96" s="1" t="s">
        <v>819</v>
      </c>
      <c r="BH96" s="1592"/>
    </row>
    <row r="97" spans="1:61">
      <c r="T97" s="850" t="s">
        <v>100</v>
      </c>
      <c r="Y97" s="850" t="s">
        <v>573</v>
      </c>
      <c r="Z97" s="199"/>
      <c r="AA97" s="10">
        <v>1990</v>
      </c>
      <c r="AB97" s="10">
        <f t="shared" ref="AB97:BE97" si="55">AA97+1</f>
        <v>1991</v>
      </c>
      <c r="AC97" s="10">
        <f t="shared" si="55"/>
        <v>1992</v>
      </c>
      <c r="AD97" s="10">
        <f t="shared" si="55"/>
        <v>1993</v>
      </c>
      <c r="AE97" s="10">
        <f t="shared" si="55"/>
        <v>1994</v>
      </c>
      <c r="AF97" s="10">
        <f t="shared" si="55"/>
        <v>1995</v>
      </c>
      <c r="AG97" s="10">
        <f t="shared" si="55"/>
        <v>1996</v>
      </c>
      <c r="AH97" s="10">
        <f t="shared" si="55"/>
        <v>1997</v>
      </c>
      <c r="AI97" s="10">
        <f t="shared" si="55"/>
        <v>1998</v>
      </c>
      <c r="AJ97" s="10">
        <f t="shared" si="55"/>
        <v>1999</v>
      </c>
      <c r="AK97" s="10">
        <f t="shared" si="55"/>
        <v>2000</v>
      </c>
      <c r="AL97" s="10">
        <f t="shared" si="55"/>
        <v>2001</v>
      </c>
      <c r="AM97" s="10">
        <f t="shared" si="55"/>
        <v>2002</v>
      </c>
      <c r="AN97" s="10">
        <f t="shared" si="55"/>
        <v>2003</v>
      </c>
      <c r="AO97" s="10">
        <f t="shared" si="55"/>
        <v>2004</v>
      </c>
      <c r="AP97" s="10">
        <f t="shared" si="55"/>
        <v>2005</v>
      </c>
      <c r="AQ97" s="10">
        <f t="shared" si="55"/>
        <v>2006</v>
      </c>
      <c r="AR97" s="10">
        <f t="shared" si="55"/>
        <v>2007</v>
      </c>
      <c r="AS97" s="10">
        <f t="shared" si="55"/>
        <v>2008</v>
      </c>
      <c r="AT97" s="10">
        <f t="shared" si="55"/>
        <v>2009</v>
      </c>
      <c r="AU97" s="10">
        <f t="shared" si="55"/>
        <v>2010</v>
      </c>
      <c r="AV97" s="10">
        <f t="shared" si="55"/>
        <v>2011</v>
      </c>
      <c r="AW97" s="10">
        <f t="shared" si="55"/>
        <v>2012</v>
      </c>
      <c r="AX97" s="10">
        <f t="shared" si="55"/>
        <v>2013</v>
      </c>
      <c r="AY97" s="10">
        <f t="shared" si="55"/>
        <v>2014</v>
      </c>
      <c r="AZ97" s="10">
        <f t="shared" si="55"/>
        <v>2015</v>
      </c>
      <c r="BA97" s="10">
        <f t="shared" si="55"/>
        <v>2016</v>
      </c>
      <c r="BB97" s="10">
        <f t="shared" si="55"/>
        <v>2017</v>
      </c>
      <c r="BC97" s="10">
        <f>BB97+1</f>
        <v>2018</v>
      </c>
      <c r="BD97" s="10">
        <f t="shared" si="55"/>
        <v>2019</v>
      </c>
      <c r="BE97" s="10">
        <f t="shared" si="55"/>
        <v>2020</v>
      </c>
      <c r="BF97" s="10" t="s">
        <v>23</v>
      </c>
      <c r="BG97" s="10" t="s">
        <v>2</v>
      </c>
      <c r="BH97" s="1612"/>
    </row>
    <row r="98" spans="1:61">
      <c r="T98" s="851" t="s">
        <v>287</v>
      </c>
      <c r="Y98" s="1323" t="s">
        <v>577</v>
      </c>
      <c r="Z98" s="29"/>
      <c r="AA98" s="336"/>
      <c r="AB98" s="337"/>
      <c r="AC98" s="337"/>
      <c r="AD98" s="337"/>
      <c r="AE98" s="337"/>
      <c r="AF98" s="337"/>
      <c r="AG98" s="337"/>
      <c r="AH98" s="337"/>
      <c r="AI98" s="337"/>
      <c r="AJ98" s="337"/>
      <c r="AK98" s="337"/>
      <c r="AL98" s="337"/>
      <c r="AM98" s="337"/>
      <c r="AN98" s="337"/>
      <c r="AO98" s="337"/>
      <c r="AP98" s="676" t="s">
        <v>84</v>
      </c>
      <c r="AQ98" s="676" t="s">
        <v>84</v>
      </c>
      <c r="AR98" s="676" t="s">
        <v>84</v>
      </c>
      <c r="AS98" s="676" t="s">
        <v>84</v>
      </c>
      <c r="AT98" s="676" t="s">
        <v>84</v>
      </c>
      <c r="AU98" s="676" t="s">
        <v>84</v>
      </c>
      <c r="AV98" s="676" t="s">
        <v>84</v>
      </c>
      <c r="AW98" s="676" t="s">
        <v>84</v>
      </c>
      <c r="AX98" s="676" t="s">
        <v>84</v>
      </c>
      <c r="AY98" s="676" t="s">
        <v>84</v>
      </c>
      <c r="AZ98" s="676" t="s">
        <v>84</v>
      </c>
      <c r="BA98" s="676" t="s">
        <v>84</v>
      </c>
      <c r="BB98" s="676" t="s">
        <v>84</v>
      </c>
      <c r="BC98" s="676" t="s">
        <v>84</v>
      </c>
      <c r="BD98" s="676" t="s">
        <v>84</v>
      </c>
      <c r="BE98" s="676" t="s">
        <v>84</v>
      </c>
      <c r="BF98" s="25"/>
      <c r="BG98" s="25"/>
      <c r="BH98" s="1612"/>
    </row>
    <row r="99" spans="1:61" s="26" customFormat="1">
      <c r="A99" s="203"/>
      <c r="B99" s="1"/>
      <c r="C99" s="1"/>
      <c r="D99" s="1"/>
      <c r="E99" s="1"/>
      <c r="F99" s="1"/>
      <c r="G99" s="1"/>
      <c r="H99" s="1"/>
      <c r="I99" s="1"/>
      <c r="J99" s="1"/>
      <c r="K99" s="1"/>
      <c r="L99" s="1"/>
      <c r="M99" s="1"/>
      <c r="N99" s="1"/>
      <c r="O99" s="1"/>
      <c r="P99" s="1"/>
      <c r="Q99" s="1"/>
      <c r="R99" s="1"/>
      <c r="S99" s="1"/>
      <c r="T99" s="714" t="s">
        <v>141</v>
      </c>
      <c r="U99" s="1"/>
      <c r="V99" s="1"/>
      <c r="W99" s="1"/>
      <c r="X99" s="1"/>
      <c r="Y99" s="714" t="s">
        <v>511</v>
      </c>
      <c r="Z99" s="29"/>
      <c r="AA99" s="336"/>
      <c r="AB99" s="337"/>
      <c r="AC99" s="337"/>
      <c r="AD99" s="337"/>
      <c r="AE99" s="337"/>
      <c r="AF99" s="337"/>
      <c r="AG99" s="337"/>
      <c r="AH99" s="337"/>
      <c r="AI99" s="337"/>
      <c r="AJ99" s="337"/>
      <c r="AK99" s="337"/>
      <c r="AL99" s="337"/>
      <c r="AM99" s="337"/>
      <c r="AN99" s="337"/>
      <c r="AO99" s="337"/>
      <c r="AP99" s="15">
        <f t="shared" ref="AP99:BA99" si="56">AP73/$AP73-1</f>
        <v>0</v>
      </c>
      <c r="AQ99" s="15">
        <f t="shared" si="56"/>
        <v>-1.7132980927103025E-2</v>
      </c>
      <c r="AR99" s="15">
        <f t="shared" si="56"/>
        <v>3.1337231370221152E-2</v>
      </c>
      <c r="AS99" s="15">
        <f t="shared" si="56"/>
        <v>1.0530820742242097E-2</v>
      </c>
      <c r="AT99" s="15">
        <f t="shared" si="56"/>
        <v>-1.6634872389655886E-2</v>
      </c>
      <c r="AU99" s="15">
        <f t="shared" si="56"/>
        <v>1.6350887290803584E-2</v>
      </c>
      <c r="AV99" s="15">
        <f t="shared" si="56"/>
        <v>2.6582233081130502E-2</v>
      </c>
      <c r="AW99" s="15">
        <f t="shared" si="56"/>
        <v>4.5188352443921609E-2</v>
      </c>
      <c r="AX99" s="15">
        <f t="shared" si="56"/>
        <v>2.5617293692436816E-2</v>
      </c>
      <c r="AY99" s="15">
        <f t="shared" si="56"/>
        <v>-3.8814518502459427E-2</v>
      </c>
      <c r="AZ99" s="15">
        <f t="shared" si="56"/>
        <v>-6.7943422043046153E-2</v>
      </c>
      <c r="BA99" s="1746">
        <f t="shared" si="56"/>
        <v>-5.5663793041823562E-3</v>
      </c>
      <c r="BB99" s="15">
        <f t="shared" ref="BB99" si="57">BB73/$AP73-1</f>
        <v>-6.101584864845877E-2</v>
      </c>
      <c r="BC99" s="15">
        <f t="shared" ref="BC99:BE107" si="58">BC73/$AP73-1</f>
        <v>-1</v>
      </c>
      <c r="BD99" s="15">
        <f t="shared" si="58"/>
        <v>-1</v>
      </c>
      <c r="BE99" s="15">
        <f t="shared" si="58"/>
        <v>-1</v>
      </c>
      <c r="BF99" s="25"/>
      <c r="BG99" s="25"/>
      <c r="BH99" s="1612"/>
    </row>
    <row r="100" spans="1:61" s="26" customFormat="1">
      <c r="A100" s="203"/>
      <c r="B100" s="1"/>
      <c r="C100" s="1"/>
      <c r="D100" s="1"/>
      <c r="E100" s="1"/>
      <c r="F100" s="1"/>
      <c r="G100" s="1"/>
      <c r="H100" s="1"/>
      <c r="I100" s="1"/>
      <c r="J100" s="1"/>
      <c r="K100" s="1"/>
      <c r="L100" s="1"/>
      <c r="M100" s="1"/>
      <c r="N100" s="1"/>
      <c r="O100" s="1"/>
      <c r="P100" s="1"/>
      <c r="Q100" s="1"/>
      <c r="R100" s="1"/>
      <c r="S100" s="1"/>
      <c r="T100" s="714" t="s">
        <v>142</v>
      </c>
      <c r="U100" s="1"/>
      <c r="V100" s="1"/>
      <c r="W100" s="1"/>
      <c r="X100" s="1"/>
      <c r="Y100" s="714" t="s">
        <v>512</v>
      </c>
      <c r="Z100" s="29"/>
      <c r="AA100" s="336"/>
      <c r="AB100" s="337"/>
      <c r="AC100" s="337"/>
      <c r="AD100" s="337"/>
      <c r="AE100" s="337"/>
      <c r="AF100" s="337"/>
      <c r="AG100" s="337"/>
      <c r="AH100" s="337"/>
      <c r="AI100" s="337"/>
      <c r="AJ100" s="337"/>
      <c r="AK100" s="337"/>
      <c r="AL100" s="337"/>
      <c r="AM100" s="337"/>
      <c r="AN100" s="337"/>
      <c r="AO100" s="337"/>
      <c r="AP100" s="15">
        <f t="shared" ref="AP100:BA100" si="59">AP74/$AP74-1</f>
        <v>0</v>
      </c>
      <c r="AQ100" s="15">
        <f t="shared" si="59"/>
        <v>-1.3371661698970638E-2</v>
      </c>
      <c r="AR100" s="15">
        <f t="shared" si="59"/>
        <v>1.0836753439221747E-2</v>
      </c>
      <c r="AS100" s="15">
        <f t="shared" si="59"/>
        <v>-8.3572894929061725E-2</v>
      </c>
      <c r="AT100" s="15">
        <f t="shared" si="59"/>
        <v>-0.1375593833170371</v>
      </c>
      <c r="AU100" s="15">
        <f t="shared" si="59"/>
        <v>-7.945503602988746E-2</v>
      </c>
      <c r="AV100" s="15">
        <f t="shared" si="59"/>
        <v>-4.824355660356805E-2</v>
      </c>
      <c r="AW100" s="15">
        <f t="shared" si="59"/>
        <v>-2.3444293779579239E-2</v>
      </c>
      <c r="AX100" s="1746">
        <f t="shared" si="59"/>
        <v>-5.6372057074109971E-3</v>
      </c>
      <c r="AY100" s="15">
        <f t="shared" si="59"/>
        <v>-4.0022815473415019E-2</v>
      </c>
      <c r="AZ100" s="15">
        <f t="shared" si="59"/>
        <v>-7.5396104454279134E-2</v>
      </c>
      <c r="BA100" s="15">
        <f t="shared" si="59"/>
        <v>-0.10326829649599956</v>
      </c>
      <c r="BB100" s="15">
        <f t="shared" ref="BB100" si="60">BB74/$AP74-1</f>
        <v>-0.11675976970189506</v>
      </c>
      <c r="BC100" s="15">
        <f t="shared" si="58"/>
        <v>-1</v>
      </c>
      <c r="BD100" s="15">
        <f t="shared" si="58"/>
        <v>-1</v>
      </c>
      <c r="BE100" s="15">
        <f t="shared" si="58"/>
        <v>-1</v>
      </c>
      <c r="BF100" s="25"/>
      <c r="BG100" s="25"/>
      <c r="BH100" s="1612"/>
    </row>
    <row r="101" spans="1:61" s="26" customFormat="1">
      <c r="A101" s="203"/>
      <c r="B101" s="1"/>
      <c r="C101" s="1"/>
      <c r="D101" s="1"/>
      <c r="E101" s="1"/>
      <c r="F101" s="1"/>
      <c r="G101" s="1"/>
      <c r="H101" s="1"/>
      <c r="I101" s="1"/>
      <c r="J101" s="1"/>
      <c r="K101" s="1"/>
      <c r="L101" s="1"/>
      <c r="M101" s="1"/>
      <c r="N101" s="1"/>
      <c r="O101" s="1"/>
      <c r="P101" s="1"/>
      <c r="Q101" s="1"/>
      <c r="R101" s="1"/>
      <c r="S101" s="1"/>
      <c r="T101" s="714" t="s">
        <v>143</v>
      </c>
      <c r="U101" s="1"/>
      <c r="V101" s="1"/>
      <c r="W101" s="1"/>
      <c r="X101" s="1"/>
      <c r="Y101" s="714" t="s">
        <v>488</v>
      </c>
      <c r="Z101" s="29"/>
      <c r="AA101" s="336"/>
      <c r="AB101" s="337"/>
      <c r="AC101" s="337"/>
      <c r="AD101" s="337"/>
      <c r="AE101" s="337"/>
      <c r="AF101" s="337"/>
      <c r="AG101" s="337"/>
      <c r="AH101" s="337"/>
      <c r="AI101" s="337"/>
      <c r="AJ101" s="337"/>
      <c r="AK101" s="337"/>
      <c r="AL101" s="337"/>
      <c r="AM101" s="337"/>
      <c r="AN101" s="337"/>
      <c r="AO101" s="337"/>
      <c r="AP101" s="15">
        <f t="shared" ref="AP101:BA101" si="61">AP75/$AP75-1</f>
        <v>0</v>
      </c>
      <c r="AQ101" s="15">
        <f t="shared" si="61"/>
        <v>-1.1864334558673306E-2</v>
      </c>
      <c r="AR101" s="15">
        <f t="shared" si="61"/>
        <v>-2.0141857576666422E-2</v>
      </c>
      <c r="AS101" s="15">
        <f t="shared" si="61"/>
        <v>-5.1593561876792537E-2</v>
      </c>
      <c r="AT101" s="15">
        <f t="shared" si="61"/>
        <v>-6.6426707640144578E-2</v>
      </c>
      <c r="AU101" s="15">
        <f t="shared" si="61"/>
        <v>-6.3003695334897469E-2</v>
      </c>
      <c r="AV101" s="15">
        <f t="shared" si="61"/>
        <v>-7.7753043223634521E-2</v>
      </c>
      <c r="AW101" s="15">
        <f t="shared" si="61"/>
        <v>-7.0405118825247026E-2</v>
      </c>
      <c r="AX101" s="15">
        <f t="shared" si="61"/>
        <v>-8.1571816660719443E-2</v>
      </c>
      <c r="AY101" s="15">
        <f t="shared" si="61"/>
        <v>-0.10347428049488172</v>
      </c>
      <c r="AZ101" s="15">
        <f t="shared" si="61"/>
        <v>-0.10950907204105631</v>
      </c>
      <c r="BA101" s="15">
        <f t="shared" si="61"/>
        <v>-0.11840185810571757</v>
      </c>
      <c r="BB101" s="15">
        <f t="shared" ref="BB101" si="62">BB75/$AP75-1</f>
        <v>-0.12687090068452944</v>
      </c>
      <c r="BC101" s="15">
        <f t="shared" si="58"/>
        <v>-1</v>
      </c>
      <c r="BD101" s="15">
        <f t="shared" si="58"/>
        <v>-1</v>
      </c>
      <c r="BE101" s="15">
        <f t="shared" si="58"/>
        <v>-1</v>
      </c>
      <c r="BF101" s="25"/>
      <c r="BG101" s="25"/>
      <c r="BH101" s="1612"/>
    </row>
    <row r="102" spans="1:61" s="26" customFormat="1">
      <c r="A102" s="203"/>
      <c r="B102" s="1"/>
      <c r="C102" s="1"/>
      <c r="D102" s="1"/>
      <c r="E102" s="1"/>
      <c r="F102" s="1"/>
      <c r="G102" s="1"/>
      <c r="H102" s="1"/>
      <c r="I102" s="1"/>
      <c r="J102" s="1"/>
      <c r="K102" s="1"/>
      <c r="L102" s="1"/>
      <c r="M102" s="1"/>
      <c r="N102" s="1"/>
      <c r="O102" s="1"/>
      <c r="P102" s="1"/>
      <c r="Q102" s="1"/>
      <c r="R102" s="1"/>
      <c r="S102" s="1"/>
      <c r="T102" s="714" t="s">
        <v>144</v>
      </c>
      <c r="U102" s="1"/>
      <c r="V102" s="1"/>
      <c r="W102" s="1"/>
      <c r="X102" s="1"/>
      <c r="Y102" s="40" t="s">
        <v>600</v>
      </c>
      <c r="Z102" s="29"/>
      <c r="AA102" s="336"/>
      <c r="AB102" s="337"/>
      <c r="AC102" s="337"/>
      <c r="AD102" s="337"/>
      <c r="AE102" s="337"/>
      <c r="AF102" s="337"/>
      <c r="AG102" s="337"/>
      <c r="AH102" s="337"/>
      <c r="AI102" s="337"/>
      <c r="AJ102" s="337"/>
      <c r="AK102" s="337"/>
      <c r="AL102" s="337"/>
      <c r="AM102" s="337"/>
      <c r="AN102" s="337"/>
      <c r="AO102" s="337"/>
      <c r="AP102" s="15">
        <f t="shared" ref="AP102:BA102" si="63">AP76/$AP76-1</f>
        <v>0</v>
      </c>
      <c r="AQ102" s="15">
        <f t="shared" si="63"/>
        <v>-1.465528100809621E-2</v>
      </c>
      <c r="AR102" s="15">
        <f t="shared" si="63"/>
        <v>2.9208051092914467E-2</v>
      </c>
      <c r="AS102" s="1746">
        <f t="shared" si="63"/>
        <v>-2.5312644311409338E-3</v>
      </c>
      <c r="AT102" s="15">
        <f t="shared" si="63"/>
        <v>-0.10988439739421063</v>
      </c>
      <c r="AU102" s="15">
        <f t="shared" si="63"/>
        <v>-9.2208178057088364E-2</v>
      </c>
      <c r="AV102" s="15">
        <f t="shared" si="63"/>
        <v>1.2188582681971649E-2</v>
      </c>
      <c r="AW102" s="15">
        <f t="shared" si="63"/>
        <v>3.4694353096576647E-2</v>
      </c>
      <c r="AX102" s="15">
        <f t="shared" si="63"/>
        <v>7.2390907273931049E-2</v>
      </c>
      <c r="AY102" s="15">
        <f t="shared" si="63"/>
        <v>3.9176262191681355E-2</v>
      </c>
      <c r="AZ102" s="1746">
        <f t="shared" si="63"/>
        <v>-9.7464776029370093E-3</v>
      </c>
      <c r="BA102" s="15">
        <f t="shared" si="63"/>
        <v>-3.6116067038348687E-2</v>
      </c>
      <c r="BB102" s="15">
        <f t="shared" ref="BB102" si="64">BB76/$AP76-1</f>
        <v>-5.8693091168856459E-2</v>
      </c>
      <c r="BC102" s="15">
        <f t="shared" si="58"/>
        <v>-1</v>
      </c>
      <c r="BD102" s="15">
        <f t="shared" si="58"/>
        <v>-1</v>
      </c>
      <c r="BE102" s="15">
        <f t="shared" si="58"/>
        <v>-1</v>
      </c>
      <c r="BF102" s="25"/>
      <c r="BG102" s="25"/>
      <c r="BH102" s="1612"/>
      <c r="BI102" s="388"/>
    </row>
    <row r="103" spans="1:61" s="26" customFormat="1">
      <c r="A103" s="203"/>
      <c r="B103" s="1"/>
      <c r="C103" s="1"/>
      <c r="D103" s="1"/>
      <c r="E103" s="1"/>
      <c r="F103" s="1"/>
      <c r="G103" s="1"/>
      <c r="H103" s="1"/>
      <c r="I103" s="1"/>
      <c r="J103" s="1"/>
      <c r="K103" s="1"/>
      <c r="L103" s="1"/>
      <c r="M103" s="1"/>
      <c r="N103" s="1"/>
      <c r="O103" s="1"/>
      <c r="P103" s="1"/>
      <c r="Q103" s="1"/>
      <c r="R103" s="1"/>
      <c r="S103" s="1"/>
      <c r="T103" s="714" t="s">
        <v>145</v>
      </c>
      <c r="U103" s="1"/>
      <c r="V103" s="1"/>
      <c r="W103" s="1"/>
      <c r="X103" s="1"/>
      <c r="Y103" s="714" t="s">
        <v>513</v>
      </c>
      <c r="Z103" s="29"/>
      <c r="AA103" s="336"/>
      <c r="AB103" s="337"/>
      <c r="AC103" s="337"/>
      <c r="AD103" s="337"/>
      <c r="AE103" s="337"/>
      <c r="AF103" s="337"/>
      <c r="AG103" s="337"/>
      <c r="AH103" s="337"/>
      <c r="AI103" s="337"/>
      <c r="AJ103" s="337"/>
      <c r="AK103" s="337"/>
      <c r="AL103" s="337"/>
      <c r="AM103" s="337"/>
      <c r="AN103" s="337"/>
      <c r="AO103" s="337"/>
      <c r="AP103" s="15">
        <f t="shared" ref="AP103:BA103" si="65">AP77/$AP77-1</f>
        <v>0</v>
      </c>
      <c r="AQ103" s="15">
        <f t="shared" si="65"/>
        <v>-5.0101966180505664E-2</v>
      </c>
      <c r="AR103" s="15">
        <f t="shared" si="65"/>
        <v>1.3668739142669306E-2</v>
      </c>
      <c r="AS103" s="15">
        <f t="shared" si="65"/>
        <v>-1.4441890733326246E-2</v>
      </c>
      <c r="AT103" s="15">
        <f t="shared" si="65"/>
        <v>-5.0434932038952218E-2</v>
      </c>
      <c r="AU103" s="15">
        <f t="shared" si="65"/>
        <v>4.9166055757753124E-2</v>
      </c>
      <c r="AV103" s="15">
        <f t="shared" si="65"/>
        <v>0.13698412873572363</v>
      </c>
      <c r="AW103" s="15">
        <f t="shared" si="65"/>
        <v>0.24282668929803797</v>
      </c>
      <c r="AX103" s="15">
        <f t="shared" si="65"/>
        <v>0.21913019731431493</v>
      </c>
      <c r="AY103" s="15">
        <f t="shared" si="65"/>
        <v>0.13642514424369323</v>
      </c>
      <c r="AZ103" s="15">
        <f t="shared" si="65"/>
        <v>9.617313290947882E-2</v>
      </c>
      <c r="BA103" s="15">
        <f t="shared" si="65"/>
        <v>8.2954439218444476E-2</v>
      </c>
      <c r="BB103" s="15">
        <f t="shared" ref="BB103" si="66">BB77/$AP77-1</f>
        <v>8.8969451331863736E-2</v>
      </c>
      <c r="BC103" s="15">
        <f t="shared" si="58"/>
        <v>-1</v>
      </c>
      <c r="BD103" s="15">
        <f t="shared" si="58"/>
        <v>-1</v>
      </c>
      <c r="BE103" s="15">
        <f t="shared" si="58"/>
        <v>-1</v>
      </c>
      <c r="BF103" s="25"/>
      <c r="BG103" s="25"/>
      <c r="BH103" s="1612"/>
    </row>
    <row r="104" spans="1:61" s="26" customFormat="1">
      <c r="A104" s="203"/>
      <c r="B104" s="1"/>
      <c r="C104" s="1"/>
      <c r="D104" s="1"/>
      <c r="E104" s="1"/>
      <c r="F104" s="1"/>
      <c r="G104" s="1"/>
      <c r="H104" s="1"/>
      <c r="I104" s="1"/>
      <c r="J104" s="1"/>
      <c r="K104" s="1"/>
      <c r="L104" s="1"/>
      <c r="M104" s="1"/>
      <c r="N104" s="1"/>
      <c r="O104" s="1"/>
      <c r="P104" s="1"/>
      <c r="Q104" s="1"/>
      <c r="R104" s="1"/>
      <c r="S104" s="1"/>
      <c r="T104" s="1573" t="s">
        <v>1205</v>
      </c>
      <c r="U104" s="1"/>
      <c r="V104" s="1"/>
      <c r="W104" s="1"/>
      <c r="X104" s="1"/>
      <c r="Y104" s="714" t="s">
        <v>1422</v>
      </c>
      <c r="Z104" s="29"/>
      <c r="AA104" s="336"/>
      <c r="AB104" s="337"/>
      <c r="AC104" s="337"/>
      <c r="AD104" s="337"/>
      <c r="AE104" s="337"/>
      <c r="AF104" s="337"/>
      <c r="AG104" s="337"/>
      <c r="AH104" s="337"/>
      <c r="AI104" s="337"/>
      <c r="AJ104" s="337"/>
      <c r="AK104" s="337"/>
      <c r="AL104" s="337"/>
      <c r="AM104" s="337"/>
      <c r="AN104" s="337"/>
      <c r="AO104" s="337"/>
      <c r="AP104" s="15">
        <f t="shared" ref="AP104:BA104" si="67">AP78/$AP78-1</f>
        <v>0</v>
      </c>
      <c r="AQ104" s="1746">
        <f t="shared" si="67"/>
        <v>7.0019823980622675E-3</v>
      </c>
      <c r="AR104" s="1746">
        <f t="shared" si="67"/>
        <v>-6.5499431195935598E-3</v>
      </c>
      <c r="AS104" s="15">
        <f t="shared" si="67"/>
        <v>-8.4429970138317323E-2</v>
      </c>
      <c r="AT104" s="15">
        <f t="shared" si="67"/>
        <v>-0.18287282870282107</v>
      </c>
      <c r="AU104" s="15">
        <f t="shared" si="67"/>
        <v>-0.16374756712950389</v>
      </c>
      <c r="AV104" s="15">
        <f t="shared" si="67"/>
        <v>-0.16635596041171263</v>
      </c>
      <c r="AW104" s="15">
        <f t="shared" si="67"/>
        <v>-0.16378435288816573</v>
      </c>
      <c r="AX104" s="15">
        <f t="shared" si="67"/>
        <v>-0.13266403505503654</v>
      </c>
      <c r="AY104" s="15">
        <f t="shared" si="67"/>
        <v>-0.14373212943067859</v>
      </c>
      <c r="AZ104" s="15">
        <f t="shared" si="67"/>
        <v>-0.17020932148070822</v>
      </c>
      <c r="BA104" s="15">
        <f t="shared" si="67"/>
        <v>-0.17765594429313292</v>
      </c>
      <c r="BB104" s="15">
        <f t="shared" ref="BB104" si="68">BB78/$AP78-1</f>
        <v>-0.16750746225614521</v>
      </c>
      <c r="BC104" s="15">
        <f t="shared" si="58"/>
        <v>-1</v>
      </c>
      <c r="BD104" s="15">
        <f t="shared" si="58"/>
        <v>-1</v>
      </c>
      <c r="BE104" s="15">
        <f t="shared" si="58"/>
        <v>-1</v>
      </c>
      <c r="BF104" s="25"/>
      <c r="BG104" s="25"/>
      <c r="BH104" s="1612"/>
    </row>
    <row r="105" spans="1:61" s="26" customFormat="1">
      <c r="A105" s="203"/>
      <c r="B105" s="1"/>
      <c r="C105" s="1"/>
      <c r="D105" s="1"/>
      <c r="E105" s="1"/>
      <c r="F105" s="1"/>
      <c r="G105" s="1"/>
      <c r="H105" s="1"/>
      <c r="I105" s="1"/>
      <c r="J105" s="1"/>
      <c r="K105" s="1"/>
      <c r="L105" s="1"/>
      <c r="M105" s="1"/>
      <c r="N105" s="1"/>
      <c r="O105" s="1"/>
      <c r="P105" s="1"/>
      <c r="Q105" s="1"/>
      <c r="R105" s="1"/>
      <c r="S105" s="1"/>
      <c r="T105" s="714" t="s">
        <v>146</v>
      </c>
      <c r="U105" s="1"/>
      <c r="V105" s="1"/>
      <c r="W105" s="1"/>
      <c r="X105" s="1"/>
      <c r="Y105" s="714" t="s">
        <v>514</v>
      </c>
      <c r="Z105" s="29"/>
      <c r="AA105" s="336"/>
      <c r="AB105" s="337"/>
      <c r="AC105" s="337"/>
      <c r="AD105" s="337"/>
      <c r="AE105" s="337"/>
      <c r="AF105" s="337"/>
      <c r="AG105" s="337"/>
      <c r="AH105" s="337"/>
      <c r="AI105" s="337"/>
      <c r="AJ105" s="337"/>
      <c r="AK105" s="337"/>
      <c r="AL105" s="337"/>
      <c r="AM105" s="337"/>
      <c r="AN105" s="337"/>
      <c r="AO105" s="337"/>
      <c r="AP105" s="15">
        <f t="shared" ref="AP105:BA105" si="69">AP79/$AP79-1</f>
        <v>0</v>
      </c>
      <c r="AQ105" s="15">
        <f t="shared" si="69"/>
        <v>-5.5192743274732115E-2</v>
      </c>
      <c r="AR105" s="15">
        <f t="shared" si="69"/>
        <v>-3.7034218214838877E-2</v>
      </c>
      <c r="AS105" s="1746">
        <f t="shared" si="69"/>
        <v>6.2972128462315258E-3</v>
      </c>
      <c r="AT105" s="15">
        <f t="shared" si="69"/>
        <v>-0.10932146831170175</v>
      </c>
      <c r="AU105" s="15">
        <f t="shared" si="69"/>
        <v>-9.3000948024630659E-2</v>
      </c>
      <c r="AV105" s="15">
        <f t="shared" si="69"/>
        <v>-0.11460453784734681</v>
      </c>
      <c r="AW105" s="15">
        <f t="shared" si="69"/>
        <v>-5.7721853308664306E-2</v>
      </c>
      <c r="AX105" s="15">
        <f t="shared" si="69"/>
        <v>-7.2308573961276323E-2</v>
      </c>
      <c r="AY105" s="15">
        <f t="shared" si="69"/>
        <v>-9.9579496963022263E-2</v>
      </c>
      <c r="AZ105" s="15">
        <f t="shared" si="69"/>
        <v>-8.4622467924638123E-2</v>
      </c>
      <c r="BA105" s="15">
        <f t="shared" si="69"/>
        <v>-7.9778103846626536E-2</v>
      </c>
      <c r="BB105" s="15">
        <f t="shared" ref="BB105" si="70">BB79/$AP79-1</f>
        <v>-8.9232710800224768E-2</v>
      </c>
      <c r="BC105" s="15">
        <f t="shared" si="58"/>
        <v>-1</v>
      </c>
      <c r="BD105" s="15">
        <f t="shared" si="58"/>
        <v>-1</v>
      </c>
      <c r="BE105" s="15">
        <f t="shared" si="58"/>
        <v>-1</v>
      </c>
      <c r="BF105" s="25"/>
      <c r="BG105" s="25"/>
      <c r="BH105" s="1612"/>
    </row>
    <row r="106" spans="1:61" s="26" customFormat="1" ht="19.5" thickBot="1">
      <c r="A106" s="203"/>
      <c r="B106" s="203"/>
      <c r="C106" s="203"/>
      <c r="D106" s="203"/>
      <c r="E106" s="203"/>
      <c r="F106" s="203"/>
      <c r="G106" s="203"/>
      <c r="H106" s="203"/>
      <c r="I106" s="203"/>
      <c r="J106" s="203"/>
      <c r="K106" s="203"/>
      <c r="L106" s="203"/>
      <c r="M106" s="203"/>
      <c r="N106" s="203"/>
      <c r="O106" s="203"/>
      <c r="P106" s="203"/>
      <c r="Q106" s="203"/>
      <c r="R106" s="203"/>
      <c r="S106" s="203"/>
      <c r="T106" s="852" t="s">
        <v>182</v>
      </c>
      <c r="U106" s="1"/>
      <c r="V106" s="1"/>
      <c r="W106" s="1"/>
      <c r="X106" s="1"/>
      <c r="Y106" s="715" t="s">
        <v>817</v>
      </c>
      <c r="Z106" s="30"/>
      <c r="AA106" s="338"/>
      <c r="AB106" s="339"/>
      <c r="AC106" s="339"/>
      <c r="AD106" s="339"/>
      <c r="AE106" s="339"/>
      <c r="AF106" s="339"/>
      <c r="AG106" s="339"/>
      <c r="AH106" s="339"/>
      <c r="AI106" s="339"/>
      <c r="AJ106" s="339"/>
      <c r="AK106" s="339"/>
      <c r="AL106" s="339"/>
      <c r="AM106" s="339"/>
      <c r="AN106" s="339"/>
      <c r="AO106" s="339"/>
      <c r="AP106" s="16">
        <f t="shared" ref="AP106:BA106" si="71">AP80/$AP80-1</f>
        <v>0</v>
      </c>
      <c r="AQ106" s="16">
        <f t="shared" si="71"/>
        <v>-1.4269049273689993E-2</v>
      </c>
      <c r="AR106" s="16">
        <f t="shared" si="71"/>
        <v>-1.1753546754888933E-2</v>
      </c>
      <c r="AS106" s="16">
        <f t="shared" si="71"/>
        <v>-0.10549737478309429</v>
      </c>
      <c r="AT106" s="16">
        <f t="shared" si="71"/>
        <v>-0.1827883358167206</v>
      </c>
      <c r="AU106" s="16">
        <f t="shared" si="71"/>
        <v>-0.20568149545881509</v>
      </c>
      <c r="AV106" s="16">
        <f t="shared" si="71"/>
        <v>-0.23171169199011665</v>
      </c>
      <c r="AW106" s="16">
        <f t="shared" si="71"/>
        <v>-0.2290858489976012</v>
      </c>
      <c r="AX106" s="16">
        <f t="shared" si="71"/>
        <v>-0.22732121065719835</v>
      </c>
      <c r="AY106" s="16">
        <f t="shared" si="71"/>
        <v>-0.2502794688359028</v>
      </c>
      <c r="AZ106" s="16">
        <f t="shared" si="71"/>
        <v>-0.26195253868006441</v>
      </c>
      <c r="BA106" s="16">
        <f t="shared" si="71"/>
        <v>-0.27652345621435082</v>
      </c>
      <c r="BB106" s="16">
        <f t="shared" ref="BB106" si="72">BB80/$AP80-1</f>
        <v>-0.28802795619683497</v>
      </c>
      <c r="BC106" s="16">
        <f t="shared" si="58"/>
        <v>-1</v>
      </c>
      <c r="BD106" s="16">
        <f t="shared" si="58"/>
        <v>-1</v>
      </c>
      <c r="BE106" s="16">
        <f t="shared" si="58"/>
        <v>-1</v>
      </c>
      <c r="BF106" s="27"/>
      <c r="BG106" s="27"/>
      <c r="BH106" s="1612"/>
    </row>
    <row r="107" spans="1:61" s="26" customFormat="1" ht="15" thickTop="1">
      <c r="A107" s="203"/>
      <c r="B107" s="1"/>
      <c r="C107" s="1"/>
      <c r="D107" s="1"/>
      <c r="E107" s="1"/>
      <c r="F107" s="1"/>
      <c r="G107" s="1"/>
      <c r="H107" s="1"/>
      <c r="I107" s="1"/>
      <c r="J107" s="1"/>
      <c r="K107" s="1"/>
      <c r="L107" s="1"/>
      <c r="M107" s="1"/>
      <c r="N107" s="1"/>
      <c r="O107" s="1"/>
      <c r="P107" s="1"/>
      <c r="Q107" s="1"/>
      <c r="R107" s="1"/>
      <c r="S107" s="1"/>
      <c r="T107" s="716" t="s">
        <v>59</v>
      </c>
      <c r="U107" s="203"/>
      <c r="V107" s="1"/>
      <c r="W107" s="1"/>
      <c r="X107" s="1"/>
      <c r="Y107" s="716" t="s">
        <v>0</v>
      </c>
      <c r="Z107" s="31"/>
      <c r="AA107" s="340"/>
      <c r="AB107" s="341"/>
      <c r="AC107" s="341"/>
      <c r="AD107" s="341"/>
      <c r="AE107" s="341"/>
      <c r="AF107" s="341"/>
      <c r="AG107" s="341"/>
      <c r="AH107" s="341"/>
      <c r="AI107" s="341"/>
      <c r="AJ107" s="341"/>
      <c r="AK107" s="341"/>
      <c r="AL107" s="341"/>
      <c r="AM107" s="341"/>
      <c r="AN107" s="341"/>
      <c r="AO107" s="341"/>
      <c r="AP107" s="17">
        <f t="shared" ref="AP107:BA107" si="73">AP81/$AP81-1</f>
        <v>0</v>
      </c>
      <c r="AQ107" s="17">
        <f t="shared" si="73"/>
        <v>-1.7949852058689597E-2</v>
      </c>
      <c r="AR107" s="1753">
        <f t="shared" si="73"/>
        <v>9.5636649775472371E-3</v>
      </c>
      <c r="AS107" s="17">
        <f t="shared" si="73"/>
        <v>-4.5283472283152992E-2</v>
      </c>
      <c r="AT107" s="17">
        <f t="shared" si="73"/>
        <v>-9.9005810603996047E-2</v>
      </c>
      <c r="AU107" s="17">
        <f t="shared" si="73"/>
        <v>-5.927174905493815E-2</v>
      </c>
      <c r="AV107" s="17">
        <f t="shared" si="73"/>
        <v>-2.0613128871657782E-2</v>
      </c>
      <c r="AW107" s="17">
        <f t="shared" si="73"/>
        <v>1.1307215942716997E-2</v>
      </c>
      <c r="AX107" s="17">
        <f t="shared" si="73"/>
        <v>1.8415552783809908E-2</v>
      </c>
      <c r="AY107" s="17">
        <f t="shared" si="73"/>
        <v>-2.0448939124923737E-2</v>
      </c>
      <c r="AZ107" s="17">
        <f t="shared" si="73"/>
        <v>-5.164884412921189E-2</v>
      </c>
      <c r="BA107" s="17">
        <f t="shared" si="73"/>
        <v>-6.5890381594320035E-2</v>
      </c>
      <c r="BB107" s="17">
        <f t="shared" ref="BB107" si="74">BB81/$AP81-1</f>
        <v>-7.9827748283234468E-2</v>
      </c>
      <c r="BC107" s="17">
        <f t="shared" si="58"/>
        <v>-1</v>
      </c>
      <c r="BD107" s="17">
        <f t="shared" si="58"/>
        <v>-1</v>
      </c>
      <c r="BE107" s="17">
        <f t="shared" si="58"/>
        <v>-1</v>
      </c>
      <c r="BF107" s="28"/>
      <c r="BG107" s="28"/>
      <c r="BH107" s="203"/>
    </row>
    <row r="109" spans="1:61">
      <c r="T109" s="206" t="s">
        <v>291</v>
      </c>
      <c r="Y109" s="1" t="s">
        <v>820</v>
      </c>
      <c r="BH109" s="1592"/>
    </row>
    <row r="110" spans="1:61">
      <c r="T110" s="850" t="s">
        <v>100</v>
      </c>
      <c r="Y110" s="850" t="s">
        <v>573</v>
      </c>
      <c r="Z110" s="199"/>
      <c r="AA110" s="10">
        <v>1990</v>
      </c>
      <c r="AB110" s="10">
        <f t="shared" ref="AB110:BE110" si="75">AA110+1</f>
        <v>1991</v>
      </c>
      <c r="AC110" s="10">
        <f t="shared" si="75"/>
        <v>1992</v>
      </c>
      <c r="AD110" s="10">
        <f t="shared" si="75"/>
        <v>1993</v>
      </c>
      <c r="AE110" s="10">
        <f t="shared" si="75"/>
        <v>1994</v>
      </c>
      <c r="AF110" s="10">
        <f t="shared" si="75"/>
        <v>1995</v>
      </c>
      <c r="AG110" s="10">
        <f t="shared" si="75"/>
        <v>1996</v>
      </c>
      <c r="AH110" s="10">
        <f t="shared" si="75"/>
        <v>1997</v>
      </c>
      <c r="AI110" s="10">
        <f t="shared" si="75"/>
        <v>1998</v>
      </c>
      <c r="AJ110" s="10">
        <f t="shared" si="75"/>
        <v>1999</v>
      </c>
      <c r="AK110" s="10">
        <f t="shared" si="75"/>
        <v>2000</v>
      </c>
      <c r="AL110" s="10">
        <f t="shared" si="75"/>
        <v>2001</v>
      </c>
      <c r="AM110" s="10">
        <f t="shared" si="75"/>
        <v>2002</v>
      </c>
      <c r="AN110" s="10">
        <f t="shared" si="75"/>
        <v>2003</v>
      </c>
      <c r="AO110" s="10">
        <f t="shared" si="75"/>
        <v>2004</v>
      </c>
      <c r="AP110" s="10">
        <f t="shared" si="75"/>
        <v>2005</v>
      </c>
      <c r="AQ110" s="10">
        <f t="shared" si="75"/>
        <v>2006</v>
      </c>
      <c r="AR110" s="10">
        <f t="shared" si="75"/>
        <v>2007</v>
      </c>
      <c r="AS110" s="10">
        <f t="shared" si="75"/>
        <v>2008</v>
      </c>
      <c r="AT110" s="10">
        <f t="shared" si="75"/>
        <v>2009</v>
      </c>
      <c r="AU110" s="10">
        <f t="shared" si="75"/>
        <v>2010</v>
      </c>
      <c r="AV110" s="10">
        <f t="shared" si="75"/>
        <v>2011</v>
      </c>
      <c r="AW110" s="10">
        <f t="shared" si="75"/>
        <v>2012</v>
      </c>
      <c r="AX110" s="10">
        <f t="shared" si="75"/>
        <v>2013</v>
      </c>
      <c r="AY110" s="10">
        <f t="shared" si="75"/>
        <v>2014</v>
      </c>
      <c r="AZ110" s="10">
        <f t="shared" si="75"/>
        <v>2015</v>
      </c>
      <c r="BA110" s="10">
        <f t="shared" si="75"/>
        <v>2016</v>
      </c>
      <c r="BB110" s="10">
        <f t="shared" si="75"/>
        <v>2017</v>
      </c>
      <c r="BC110" s="10">
        <f>BB110+1</f>
        <v>2018</v>
      </c>
      <c r="BD110" s="10">
        <f t="shared" si="75"/>
        <v>2019</v>
      </c>
      <c r="BE110" s="10">
        <f t="shared" si="75"/>
        <v>2020</v>
      </c>
      <c r="BF110" s="10" t="s">
        <v>23</v>
      </c>
      <c r="BG110" s="10" t="s">
        <v>2</v>
      </c>
      <c r="BH110" s="1612"/>
    </row>
    <row r="111" spans="1:61">
      <c r="T111" s="851" t="s">
        <v>287</v>
      </c>
      <c r="Y111" s="1323" t="s">
        <v>577</v>
      </c>
      <c r="Z111" s="29"/>
      <c r="AA111" s="336"/>
      <c r="AB111" s="337"/>
      <c r="AC111" s="337"/>
      <c r="AD111" s="337"/>
      <c r="AE111" s="337"/>
      <c r="AF111" s="337"/>
      <c r="AG111" s="337"/>
      <c r="AH111" s="337"/>
      <c r="AI111" s="337"/>
      <c r="AJ111" s="337"/>
      <c r="AK111" s="337"/>
      <c r="AL111" s="337"/>
      <c r="AM111" s="337"/>
      <c r="AN111" s="337"/>
      <c r="AO111" s="337"/>
      <c r="AP111" s="337"/>
      <c r="AQ111" s="337"/>
      <c r="AR111" s="337"/>
      <c r="AS111" s="337"/>
      <c r="AT111" s="337"/>
      <c r="AU111" s="337"/>
      <c r="AV111" s="337"/>
      <c r="AW111" s="337"/>
      <c r="AX111" s="676" t="s">
        <v>84</v>
      </c>
      <c r="AY111" s="676" t="s">
        <v>84</v>
      </c>
      <c r="AZ111" s="676" t="s">
        <v>84</v>
      </c>
      <c r="BA111" s="676" t="s">
        <v>84</v>
      </c>
      <c r="BB111" s="676" t="s">
        <v>84</v>
      </c>
      <c r="BC111" s="676" t="s">
        <v>84</v>
      </c>
      <c r="BD111" s="676" t="s">
        <v>84</v>
      </c>
      <c r="BE111" s="676" t="s">
        <v>84</v>
      </c>
      <c r="BF111" s="25"/>
      <c r="BG111" s="25"/>
      <c r="BH111" s="1612"/>
    </row>
    <row r="112" spans="1:61" s="26" customFormat="1">
      <c r="A112" s="203"/>
      <c r="B112" s="1"/>
      <c r="C112" s="1"/>
      <c r="D112" s="1"/>
      <c r="E112" s="1"/>
      <c r="F112" s="1"/>
      <c r="G112" s="1"/>
      <c r="H112" s="1"/>
      <c r="I112" s="1"/>
      <c r="J112" s="1"/>
      <c r="K112" s="1"/>
      <c r="L112" s="1"/>
      <c r="M112" s="1"/>
      <c r="N112" s="1"/>
      <c r="O112" s="1"/>
      <c r="P112" s="1"/>
      <c r="Q112" s="1"/>
      <c r="R112" s="1"/>
      <c r="S112" s="1"/>
      <c r="T112" s="714" t="s">
        <v>141</v>
      </c>
      <c r="U112" s="1"/>
      <c r="V112" s="1"/>
      <c r="W112" s="1"/>
      <c r="X112" s="1"/>
      <c r="Y112" s="714" t="s">
        <v>511</v>
      </c>
      <c r="Z112" s="29"/>
      <c r="AA112" s="336"/>
      <c r="AB112" s="337"/>
      <c r="AC112" s="337"/>
      <c r="AD112" s="337"/>
      <c r="AE112" s="337"/>
      <c r="AF112" s="337"/>
      <c r="AG112" s="337"/>
      <c r="AH112" s="337"/>
      <c r="AI112" s="337"/>
      <c r="AJ112" s="337"/>
      <c r="AK112" s="337"/>
      <c r="AL112" s="337"/>
      <c r="AM112" s="337"/>
      <c r="AN112" s="337"/>
      <c r="AO112" s="337"/>
      <c r="AP112" s="337"/>
      <c r="AQ112" s="337"/>
      <c r="AR112" s="337"/>
      <c r="AS112" s="337"/>
      <c r="AT112" s="337"/>
      <c r="AU112" s="337"/>
      <c r="AV112" s="337"/>
      <c r="AW112" s="337"/>
      <c r="AX112" s="15">
        <f t="shared" ref="AX112:BA112" si="76">AX73/$AX73-1</f>
        <v>0</v>
      </c>
      <c r="AY112" s="15">
        <f t="shared" si="76"/>
        <v>-6.2822470517173268E-2</v>
      </c>
      <c r="AZ112" s="15">
        <f t="shared" si="76"/>
        <v>-9.1223808637864168E-2</v>
      </c>
      <c r="BA112" s="15">
        <f t="shared" si="76"/>
        <v>-3.040478469737129E-2</v>
      </c>
      <c r="BB112" s="15">
        <f t="shared" ref="BB112" si="77">BB73/$AX73-1</f>
        <v>-8.4469268287197141E-2</v>
      </c>
      <c r="BC112" s="15">
        <f t="shared" ref="BC112:BE120" si="78">BC73/$AX73-1</f>
        <v>-1</v>
      </c>
      <c r="BD112" s="15">
        <f t="shared" si="78"/>
        <v>-1</v>
      </c>
      <c r="BE112" s="15">
        <f t="shared" si="78"/>
        <v>-1</v>
      </c>
      <c r="BF112" s="25"/>
      <c r="BG112" s="25"/>
      <c r="BH112" s="1612"/>
    </row>
    <row r="113" spans="1:60" s="26" customFormat="1">
      <c r="A113" s="203"/>
      <c r="B113" s="1"/>
      <c r="C113" s="1"/>
      <c r="D113" s="1"/>
      <c r="E113" s="1"/>
      <c r="F113" s="1"/>
      <c r="G113" s="1"/>
      <c r="H113" s="1"/>
      <c r="I113" s="1"/>
      <c r="J113" s="1"/>
      <c r="K113" s="1"/>
      <c r="L113" s="1"/>
      <c r="M113" s="1"/>
      <c r="N113" s="1"/>
      <c r="O113" s="1"/>
      <c r="P113" s="1"/>
      <c r="Q113" s="1"/>
      <c r="R113" s="1"/>
      <c r="S113" s="1"/>
      <c r="T113" s="714" t="s">
        <v>142</v>
      </c>
      <c r="U113" s="1"/>
      <c r="V113" s="1"/>
      <c r="W113" s="1"/>
      <c r="X113" s="1"/>
      <c r="Y113" s="714" t="s">
        <v>512</v>
      </c>
      <c r="Z113" s="29"/>
      <c r="AA113" s="336"/>
      <c r="AB113" s="337"/>
      <c r="AC113" s="337"/>
      <c r="AD113" s="337"/>
      <c r="AE113" s="337"/>
      <c r="AF113" s="337"/>
      <c r="AG113" s="337"/>
      <c r="AH113" s="337"/>
      <c r="AI113" s="337"/>
      <c r="AJ113" s="337"/>
      <c r="AK113" s="337"/>
      <c r="AL113" s="337"/>
      <c r="AM113" s="337"/>
      <c r="AN113" s="337"/>
      <c r="AO113" s="337"/>
      <c r="AP113" s="337"/>
      <c r="AQ113" s="337"/>
      <c r="AR113" s="337"/>
      <c r="AS113" s="337"/>
      <c r="AT113" s="337"/>
      <c r="AU113" s="337"/>
      <c r="AV113" s="337"/>
      <c r="AW113" s="337"/>
      <c r="AX113" s="15">
        <f t="shared" ref="AX113:BA119" si="79">AX74/$AX74-1</f>
        <v>0</v>
      </c>
      <c r="AY113" s="15">
        <f t="shared" si="79"/>
        <v>-3.4580547425315356E-2</v>
      </c>
      <c r="AZ113" s="15">
        <f t="shared" si="79"/>
        <v>-7.01543733808907E-2</v>
      </c>
      <c r="BA113" s="15">
        <f t="shared" si="79"/>
        <v>-9.8184577448963584E-2</v>
      </c>
      <c r="BB113" s="15">
        <f t="shared" ref="BB113" si="80">BB74/$AX74-1</f>
        <v>-0.11175253602840096</v>
      </c>
      <c r="BC113" s="15">
        <f t="shared" si="78"/>
        <v>-1</v>
      </c>
      <c r="BD113" s="15">
        <f t="shared" si="78"/>
        <v>-1</v>
      </c>
      <c r="BE113" s="15">
        <f t="shared" si="78"/>
        <v>-1</v>
      </c>
      <c r="BF113" s="25"/>
      <c r="BG113" s="25"/>
      <c r="BH113" s="1612"/>
    </row>
    <row r="114" spans="1:60" s="26" customFormat="1">
      <c r="A114" s="203"/>
      <c r="B114" s="1"/>
      <c r="C114" s="1"/>
      <c r="D114" s="1"/>
      <c r="E114" s="1"/>
      <c r="F114" s="1"/>
      <c r="G114" s="1"/>
      <c r="H114" s="1"/>
      <c r="I114" s="1"/>
      <c r="J114" s="1"/>
      <c r="K114" s="1"/>
      <c r="L114" s="1"/>
      <c r="M114" s="1"/>
      <c r="N114" s="1"/>
      <c r="O114" s="1"/>
      <c r="P114" s="1"/>
      <c r="Q114" s="1"/>
      <c r="R114" s="1"/>
      <c r="S114" s="1"/>
      <c r="T114" s="714" t="s">
        <v>143</v>
      </c>
      <c r="U114" s="1"/>
      <c r="V114" s="1"/>
      <c r="W114" s="1"/>
      <c r="X114" s="1"/>
      <c r="Y114" s="714" t="s">
        <v>488</v>
      </c>
      <c r="Z114" s="29"/>
      <c r="AA114" s="336"/>
      <c r="AB114" s="337"/>
      <c r="AC114" s="337"/>
      <c r="AD114" s="337"/>
      <c r="AE114" s="337"/>
      <c r="AF114" s="337"/>
      <c r="AG114" s="337"/>
      <c r="AH114" s="337"/>
      <c r="AI114" s="337"/>
      <c r="AJ114" s="337"/>
      <c r="AK114" s="337"/>
      <c r="AL114" s="337"/>
      <c r="AM114" s="337"/>
      <c r="AN114" s="337"/>
      <c r="AO114" s="337"/>
      <c r="AP114" s="337"/>
      <c r="AQ114" s="337"/>
      <c r="AR114" s="337"/>
      <c r="AS114" s="337"/>
      <c r="AT114" s="337"/>
      <c r="AU114" s="337"/>
      <c r="AV114" s="337"/>
      <c r="AW114" s="337"/>
      <c r="AX114" s="15">
        <f t="shared" si="79"/>
        <v>0</v>
      </c>
      <c r="AY114" s="15">
        <f t="shared" si="79"/>
        <v>-2.3847769734730795E-2</v>
      </c>
      <c r="AZ114" s="15">
        <f t="shared" si="79"/>
        <v>-3.0418551920696535E-2</v>
      </c>
      <c r="BA114" s="15">
        <f t="shared" si="79"/>
        <v>-4.010116644187578E-2</v>
      </c>
      <c r="BB114" s="15">
        <f t="shared" ref="BB114" si="81">BB75/$AX75-1</f>
        <v>-4.9322401953203032E-2</v>
      </c>
      <c r="BC114" s="15">
        <f t="shared" si="78"/>
        <v>-1</v>
      </c>
      <c r="BD114" s="15">
        <f t="shared" si="78"/>
        <v>-1</v>
      </c>
      <c r="BE114" s="15">
        <f t="shared" si="78"/>
        <v>-1</v>
      </c>
      <c r="BF114" s="25"/>
      <c r="BG114" s="25"/>
      <c r="BH114" s="1612"/>
    </row>
    <row r="115" spans="1:60" s="26" customFormat="1">
      <c r="A115" s="203"/>
      <c r="B115" s="1"/>
      <c r="C115" s="1"/>
      <c r="D115" s="1"/>
      <c r="E115" s="1"/>
      <c r="F115" s="1"/>
      <c r="G115" s="1"/>
      <c r="H115" s="1"/>
      <c r="I115" s="1"/>
      <c r="J115" s="1"/>
      <c r="K115" s="1"/>
      <c r="L115" s="1"/>
      <c r="M115" s="1"/>
      <c r="N115" s="1"/>
      <c r="O115" s="1"/>
      <c r="P115" s="1"/>
      <c r="Q115" s="1"/>
      <c r="R115" s="1"/>
      <c r="S115" s="1"/>
      <c r="T115" s="714" t="s">
        <v>144</v>
      </c>
      <c r="U115" s="1"/>
      <c r="V115" s="1"/>
      <c r="W115" s="1"/>
      <c r="X115" s="1"/>
      <c r="Y115" s="40" t="s">
        <v>600</v>
      </c>
      <c r="Z115" s="29"/>
      <c r="AA115" s="336"/>
      <c r="AB115" s="337"/>
      <c r="AC115" s="337"/>
      <c r="AD115" s="337"/>
      <c r="AE115" s="337"/>
      <c r="AF115" s="337"/>
      <c r="AG115" s="337"/>
      <c r="AH115" s="337"/>
      <c r="AI115" s="337"/>
      <c r="AJ115" s="337"/>
      <c r="AK115" s="337"/>
      <c r="AL115" s="337"/>
      <c r="AM115" s="337"/>
      <c r="AN115" s="337"/>
      <c r="AO115" s="337"/>
      <c r="AP115" s="337"/>
      <c r="AQ115" s="337"/>
      <c r="AR115" s="337"/>
      <c r="AS115" s="337"/>
      <c r="AT115" s="337"/>
      <c r="AU115" s="337"/>
      <c r="AV115" s="337"/>
      <c r="AW115" s="337"/>
      <c r="AX115" s="15">
        <f t="shared" si="79"/>
        <v>0</v>
      </c>
      <c r="AY115" s="15">
        <f t="shared" si="79"/>
        <v>-3.0972516511430404E-2</v>
      </c>
      <c r="AZ115" s="15">
        <f t="shared" si="79"/>
        <v>-7.6592765119265382E-2</v>
      </c>
      <c r="BA115" s="15">
        <f t="shared" si="79"/>
        <v>-0.10118229609770713</v>
      </c>
      <c r="BB115" s="15">
        <f t="shared" ref="BB115" si="82">BB76/$AX76-1</f>
        <v>-0.1222352759181905</v>
      </c>
      <c r="BC115" s="15">
        <f t="shared" si="78"/>
        <v>-1</v>
      </c>
      <c r="BD115" s="15">
        <f t="shared" si="78"/>
        <v>-1</v>
      </c>
      <c r="BE115" s="15">
        <f t="shared" si="78"/>
        <v>-1</v>
      </c>
      <c r="BF115" s="25"/>
      <c r="BG115" s="25"/>
      <c r="BH115" s="1612"/>
    </row>
    <row r="116" spans="1:60" s="26" customFormat="1">
      <c r="A116" s="203"/>
      <c r="B116" s="1"/>
      <c r="C116" s="1"/>
      <c r="D116" s="1"/>
      <c r="E116" s="1"/>
      <c r="F116" s="1"/>
      <c r="G116" s="1"/>
      <c r="H116" s="1"/>
      <c r="I116" s="1"/>
      <c r="J116" s="1"/>
      <c r="K116" s="1"/>
      <c r="L116" s="1"/>
      <c r="M116" s="1"/>
      <c r="N116" s="1"/>
      <c r="O116" s="1"/>
      <c r="P116" s="1"/>
      <c r="Q116" s="1"/>
      <c r="R116" s="1"/>
      <c r="S116" s="1"/>
      <c r="T116" s="714" t="s">
        <v>145</v>
      </c>
      <c r="U116" s="1"/>
      <c r="V116" s="1"/>
      <c r="W116" s="1"/>
      <c r="X116" s="1"/>
      <c r="Y116" s="714" t="s">
        <v>513</v>
      </c>
      <c r="Z116" s="29"/>
      <c r="AA116" s="336"/>
      <c r="AB116" s="337"/>
      <c r="AC116" s="337"/>
      <c r="AD116" s="337"/>
      <c r="AE116" s="337"/>
      <c r="AF116" s="337"/>
      <c r="AG116" s="337"/>
      <c r="AH116" s="337"/>
      <c r="AI116" s="337"/>
      <c r="AJ116" s="337"/>
      <c r="AK116" s="337"/>
      <c r="AL116" s="337"/>
      <c r="AM116" s="337"/>
      <c r="AN116" s="337"/>
      <c r="AO116" s="337"/>
      <c r="AP116" s="337"/>
      <c r="AQ116" s="337"/>
      <c r="AR116" s="337"/>
      <c r="AS116" s="337"/>
      <c r="AT116" s="337"/>
      <c r="AU116" s="337"/>
      <c r="AV116" s="337"/>
      <c r="AW116" s="337"/>
      <c r="AX116" s="15">
        <f t="shared" si="79"/>
        <v>0</v>
      </c>
      <c r="AY116" s="15">
        <f t="shared" si="79"/>
        <v>-6.7839393407543414E-2</v>
      </c>
      <c r="AZ116" s="15">
        <f t="shared" si="79"/>
        <v>-0.10085638488465354</v>
      </c>
      <c r="BA116" s="15">
        <f t="shared" si="79"/>
        <v>-0.11169911006704547</v>
      </c>
      <c r="BB116" s="15">
        <f t="shared" ref="BB116" si="83">BB77/$AX77-1</f>
        <v>-0.10676525466204445</v>
      </c>
      <c r="BC116" s="15">
        <f t="shared" si="78"/>
        <v>-1</v>
      </c>
      <c r="BD116" s="15">
        <f t="shared" si="78"/>
        <v>-1</v>
      </c>
      <c r="BE116" s="15">
        <f t="shared" si="78"/>
        <v>-1</v>
      </c>
      <c r="BF116" s="25"/>
      <c r="BG116" s="25"/>
      <c r="BH116" s="1612"/>
    </row>
    <row r="117" spans="1:60" s="26" customFormat="1">
      <c r="A117" s="203"/>
      <c r="B117" s="1"/>
      <c r="C117" s="1"/>
      <c r="D117" s="1"/>
      <c r="E117" s="1"/>
      <c r="F117" s="1"/>
      <c r="G117" s="1"/>
      <c r="H117" s="1"/>
      <c r="I117" s="1"/>
      <c r="J117" s="1"/>
      <c r="K117" s="1"/>
      <c r="L117" s="1"/>
      <c r="M117" s="1"/>
      <c r="N117" s="1"/>
      <c r="O117" s="1"/>
      <c r="P117" s="1"/>
      <c r="Q117" s="1"/>
      <c r="R117" s="1"/>
      <c r="S117" s="1"/>
      <c r="T117" s="1573" t="s">
        <v>1205</v>
      </c>
      <c r="U117" s="1"/>
      <c r="V117" s="1"/>
      <c r="W117" s="1"/>
      <c r="X117" s="1"/>
      <c r="Y117" s="714" t="s">
        <v>1422</v>
      </c>
      <c r="Z117" s="29"/>
      <c r="AA117" s="336"/>
      <c r="AB117" s="337"/>
      <c r="AC117" s="337"/>
      <c r="AD117" s="337"/>
      <c r="AE117" s="337"/>
      <c r="AF117" s="337"/>
      <c r="AG117" s="337"/>
      <c r="AH117" s="337"/>
      <c r="AI117" s="337"/>
      <c r="AJ117" s="337"/>
      <c r="AK117" s="337"/>
      <c r="AL117" s="337"/>
      <c r="AM117" s="337"/>
      <c r="AN117" s="337"/>
      <c r="AO117" s="337"/>
      <c r="AP117" s="337"/>
      <c r="AQ117" s="337"/>
      <c r="AR117" s="337"/>
      <c r="AS117" s="337"/>
      <c r="AT117" s="337"/>
      <c r="AU117" s="337"/>
      <c r="AV117" s="337"/>
      <c r="AW117" s="337"/>
      <c r="AX117" s="15">
        <f t="shared" si="79"/>
        <v>0</v>
      </c>
      <c r="AY117" s="15">
        <f t="shared" si="79"/>
        <v>-1.2761023205516975E-2</v>
      </c>
      <c r="AZ117" s="15">
        <f t="shared" si="79"/>
        <v>-4.3288054390842823E-2</v>
      </c>
      <c r="BA117" s="15">
        <f t="shared" si="79"/>
        <v>-5.1873681083836276E-2</v>
      </c>
      <c r="BB117" s="15">
        <f t="shared" ref="BB117" si="84">BB78/$AX78-1</f>
        <v>-4.017293022470203E-2</v>
      </c>
      <c r="BC117" s="15">
        <f t="shared" si="78"/>
        <v>-1</v>
      </c>
      <c r="BD117" s="15">
        <f t="shared" si="78"/>
        <v>-1</v>
      </c>
      <c r="BE117" s="15">
        <f t="shared" si="78"/>
        <v>-1</v>
      </c>
      <c r="BF117" s="25"/>
      <c r="BG117" s="25"/>
      <c r="BH117" s="1612"/>
    </row>
    <row r="118" spans="1:60" s="26" customFormat="1">
      <c r="A118" s="203"/>
      <c r="B118" s="1"/>
      <c r="C118" s="1"/>
      <c r="D118" s="1"/>
      <c r="E118" s="1"/>
      <c r="F118" s="1"/>
      <c r="G118" s="1"/>
      <c r="H118" s="1"/>
      <c r="I118" s="1"/>
      <c r="J118" s="1"/>
      <c r="K118" s="1"/>
      <c r="L118" s="1"/>
      <c r="M118" s="1"/>
      <c r="N118" s="1"/>
      <c r="O118" s="1"/>
      <c r="P118" s="1"/>
      <c r="Q118" s="1"/>
      <c r="R118" s="1"/>
      <c r="S118" s="1"/>
      <c r="T118" s="714" t="s">
        <v>146</v>
      </c>
      <c r="U118" s="1"/>
      <c r="V118" s="1"/>
      <c r="W118" s="1"/>
      <c r="X118" s="1"/>
      <c r="Y118" s="714" t="s">
        <v>514</v>
      </c>
      <c r="Z118" s="29"/>
      <c r="AA118" s="336"/>
      <c r="AB118" s="337"/>
      <c r="AC118" s="337"/>
      <c r="AD118" s="337"/>
      <c r="AE118" s="337"/>
      <c r="AF118" s="337"/>
      <c r="AG118" s="337"/>
      <c r="AH118" s="337"/>
      <c r="AI118" s="337"/>
      <c r="AJ118" s="337"/>
      <c r="AK118" s="337"/>
      <c r="AL118" s="337"/>
      <c r="AM118" s="337"/>
      <c r="AN118" s="337"/>
      <c r="AO118" s="337"/>
      <c r="AP118" s="337"/>
      <c r="AQ118" s="337"/>
      <c r="AR118" s="337"/>
      <c r="AS118" s="337"/>
      <c r="AT118" s="337"/>
      <c r="AU118" s="337"/>
      <c r="AV118" s="337"/>
      <c r="AW118" s="337"/>
      <c r="AX118" s="15">
        <f t="shared" si="79"/>
        <v>0</v>
      </c>
      <c r="AY118" s="15">
        <f t="shared" si="79"/>
        <v>-2.9396545269577135E-2</v>
      </c>
      <c r="AZ118" s="15">
        <f t="shared" si="79"/>
        <v>-1.327369599171857E-2</v>
      </c>
      <c r="BA118" s="1746">
        <f t="shared" si="79"/>
        <v>-8.051739701039895E-3</v>
      </c>
      <c r="BB118" s="15">
        <f t="shared" ref="BB118" si="85">BB79/$AX79-1</f>
        <v>-1.8243282587201648E-2</v>
      </c>
      <c r="BC118" s="15">
        <f t="shared" si="78"/>
        <v>-1</v>
      </c>
      <c r="BD118" s="15">
        <f t="shared" si="78"/>
        <v>-1</v>
      </c>
      <c r="BE118" s="15">
        <f t="shared" si="78"/>
        <v>-1</v>
      </c>
      <c r="BF118" s="25"/>
      <c r="BG118" s="25"/>
      <c r="BH118" s="1612"/>
    </row>
    <row r="119" spans="1:60" s="26" customFormat="1" ht="19.5" thickBot="1">
      <c r="A119" s="203"/>
      <c r="B119" s="203"/>
      <c r="C119" s="203"/>
      <c r="D119" s="203"/>
      <c r="E119" s="203"/>
      <c r="F119" s="203"/>
      <c r="G119" s="203"/>
      <c r="H119" s="203"/>
      <c r="I119" s="203"/>
      <c r="J119" s="203"/>
      <c r="K119" s="203"/>
      <c r="L119" s="203"/>
      <c r="M119" s="203"/>
      <c r="N119" s="203"/>
      <c r="O119" s="203"/>
      <c r="P119" s="203"/>
      <c r="Q119" s="203"/>
      <c r="R119" s="203"/>
      <c r="S119" s="203"/>
      <c r="T119" s="852" t="s">
        <v>182</v>
      </c>
      <c r="U119" s="1"/>
      <c r="V119" s="203"/>
      <c r="W119" s="203"/>
      <c r="X119" s="203"/>
      <c r="Y119" s="715" t="s">
        <v>818</v>
      </c>
      <c r="Z119" s="30"/>
      <c r="AA119" s="338"/>
      <c r="AB119" s="339"/>
      <c r="AC119" s="339"/>
      <c r="AD119" s="339"/>
      <c r="AE119" s="339"/>
      <c r="AF119" s="339"/>
      <c r="AG119" s="339"/>
      <c r="AH119" s="339"/>
      <c r="AI119" s="339"/>
      <c r="AJ119" s="339"/>
      <c r="AK119" s="339"/>
      <c r="AL119" s="339"/>
      <c r="AM119" s="339"/>
      <c r="AN119" s="339"/>
      <c r="AO119" s="339"/>
      <c r="AP119" s="339"/>
      <c r="AQ119" s="339"/>
      <c r="AR119" s="339"/>
      <c r="AS119" s="339"/>
      <c r="AT119" s="339"/>
      <c r="AU119" s="339"/>
      <c r="AV119" s="339"/>
      <c r="AW119" s="339"/>
      <c r="AX119" s="16">
        <f t="shared" si="79"/>
        <v>0</v>
      </c>
      <c r="AY119" s="16">
        <f t="shared" si="79"/>
        <v>-2.9712551315445701E-2</v>
      </c>
      <c r="AZ119" s="16">
        <f t="shared" si="79"/>
        <v>-4.481982487486369E-2</v>
      </c>
      <c r="BA119" s="16">
        <f t="shared" si="79"/>
        <v>-6.3677489580115432E-2</v>
      </c>
      <c r="BB119" s="16">
        <f t="shared" ref="BB119" si="86">BB80/$AX80-1</f>
        <v>-7.8566600218533789E-2</v>
      </c>
      <c r="BC119" s="16">
        <f t="shared" si="78"/>
        <v>-1</v>
      </c>
      <c r="BD119" s="16">
        <f t="shared" si="78"/>
        <v>-1</v>
      </c>
      <c r="BE119" s="16">
        <f t="shared" si="78"/>
        <v>-1</v>
      </c>
      <c r="BF119" s="27"/>
      <c r="BG119" s="27"/>
      <c r="BH119" s="1612"/>
    </row>
    <row r="120" spans="1:60" s="26" customFormat="1" ht="15" thickTop="1">
      <c r="A120" s="203"/>
      <c r="B120" s="1"/>
      <c r="C120" s="1"/>
      <c r="D120" s="1"/>
      <c r="E120" s="1"/>
      <c r="F120" s="1"/>
      <c r="G120" s="1"/>
      <c r="H120" s="1"/>
      <c r="I120" s="1"/>
      <c r="J120" s="1"/>
      <c r="K120" s="1"/>
      <c r="L120" s="1"/>
      <c r="M120" s="1"/>
      <c r="N120" s="1"/>
      <c r="O120" s="1"/>
      <c r="P120" s="1"/>
      <c r="Q120" s="1"/>
      <c r="R120" s="1"/>
      <c r="S120" s="1"/>
      <c r="T120" s="716" t="s">
        <v>59</v>
      </c>
      <c r="U120" s="203"/>
      <c r="V120" s="1"/>
      <c r="W120" s="1"/>
      <c r="X120" s="1"/>
      <c r="Y120" s="716" t="s">
        <v>0</v>
      </c>
      <c r="Z120" s="31"/>
      <c r="AA120" s="340"/>
      <c r="AB120" s="341"/>
      <c r="AC120" s="341"/>
      <c r="AD120" s="341"/>
      <c r="AE120" s="341"/>
      <c r="AF120" s="341"/>
      <c r="AG120" s="341"/>
      <c r="AH120" s="341"/>
      <c r="AI120" s="341"/>
      <c r="AJ120" s="341"/>
      <c r="AK120" s="341"/>
      <c r="AL120" s="341"/>
      <c r="AM120" s="341"/>
      <c r="AN120" s="341"/>
      <c r="AO120" s="341"/>
      <c r="AP120" s="341"/>
      <c r="AQ120" s="341"/>
      <c r="AR120" s="341"/>
      <c r="AS120" s="341"/>
      <c r="AT120" s="341"/>
      <c r="AU120" s="341"/>
      <c r="AV120" s="341"/>
      <c r="AW120" s="341"/>
      <c r="AX120" s="17">
        <f>AX81/$AX81-1</f>
        <v>0</v>
      </c>
      <c r="AY120" s="17">
        <f>AY81/$AX81-1</f>
        <v>-3.8161722690211008E-2</v>
      </c>
      <c r="AZ120" s="17">
        <f>AZ81/$AX81-1</f>
        <v>-6.8797453771697326E-2</v>
      </c>
      <c r="BA120" s="17">
        <f>BA81/$AX81-1</f>
        <v>-8.2781467886740456E-2</v>
      </c>
      <c r="BB120" s="17">
        <f>BB81/$AX81-1</f>
        <v>-9.6466811409644193E-2</v>
      </c>
      <c r="BC120" s="17">
        <f t="shared" si="78"/>
        <v>-1</v>
      </c>
      <c r="BD120" s="17">
        <f t="shared" si="78"/>
        <v>-1</v>
      </c>
      <c r="BE120" s="17">
        <f t="shared" si="78"/>
        <v>-1</v>
      </c>
      <c r="BF120" s="28"/>
      <c r="BG120" s="28"/>
      <c r="BH120" s="203"/>
    </row>
    <row r="122" spans="1:60">
      <c r="T122" s="206" t="s">
        <v>99</v>
      </c>
      <c r="Y122" s="1" t="s">
        <v>784</v>
      </c>
      <c r="BH122" s="1592"/>
    </row>
    <row r="123" spans="1:60">
      <c r="T123" s="850" t="s">
        <v>100</v>
      </c>
      <c r="Y123" s="850" t="s">
        <v>573</v>
      </c>
      <c r="Z123" s="199"/>
      <c r="AA123" s="10">
        <v>1990</v>
      </c>
      <c r="AB123" s="10">
        <f t="shared" ref="AB123:BE123" si="87">AA123+1</f>
        <v>1991</v>
      </c>
      <c r="AC123" s="10">
        <f t="shared" si="87"/>
        <v>1992</v>
      </c>
      <c r="AD123" s="10">
        <f t="shared" si="87"/>
        <v>1993</v>
      </c>
      <c r="AE123" s="10">
        <f t="shared" si="87"/>
        <v>1994</v>
      </c>
      <c r="AF123" s="10">
        <f t="shared" si="87"/>
        <v>1995</v>
      </c>
      <c r="AG123" s="10">
        <f t="shared" si="87"/>
        <v>1996</v>
      </c>
      <c r="AH123" s="10">
        <f t="shared" si="87"/>
        <v>1997</v>
      </c>
      <c r="AI123" s="10">
        <f t="shared" si="87"/>
        <v>1998</v>
      </c>
      <c r="AJ123" s="10">
        <f t="shared" si="87"/>
        <v>1999</v>
      </c>
      <c r="AK123" s="10">
        <f t="shared" si="87"/>
        <v>2000</v>
      </c>
      <c r="AL123" s="10">
        <f t="shared" si="87"/>
        <v>2001</v>
      </c>
      <c r="AM123" s="10">
        <f t="shared" si="87"/>
        <v>2002</v>
      </c>
      <c r="AN123" s="10">
        <f t="shared" si="87"/>
        <v>2003</v>
      </c>
      <c r="AO123" s="10">
        <f t="shared" si="87"/>
        <v>2004</v>
      </c>
      <c r="AP123" s="10">
        <f t="shared" si="87"/>
        <v>2005</v>
      </c>
      <c r="AQ123" s="10">
        <f t="shared" si="87"/>
        <v>2006</v>
      </c>
      <c r="AR123" s="10">
        <f t="shared" si="87"/>
        <v>2007</v>
      </c>
      <c r="AS123" s="10">
        <f t="shared" si="87"/>
        <v>2008</v>
      </c>
      <c r="AT123" s="10">
        <f t="shared" si="87"/>
        <v>2009</v>
      </c>
      <c r="AU123" s="10">
        <f t="shared" si="87"/>
        <v>2010</v>
      </c>
      <c r="AV123" s="10">
        <f t="shared" si="87"/>
        <v>2011</v>
      </c>
      <c r="AW123" s="10">
        <f t="shared" si="87"/>
        <v>2012</v>
      </c>
      <c r="AX123" s="10">
        <f t="shared" si="87"/>
        <v>2013</v>
      </c>
      <c r="AY123" s="10">
        <f t="shared" si="87"/>
        <v>2014</v>
      </c>
      <c r="AZ123" s="10">
        <f t="shared" si="87"/>
        <v>2015</v>
      </c>
      <c r="BA123" s="10">
        <f t="shared" si="87"/>
        <v>2016</v>
      </c>
      <c r="BB123" s="10">
        <f t="shared" si="87"/>
        <v>2017</v>
      </c>
      <c r="BC123" s="10">
        <f>BB123+1</f>
        <v>2018</v>
      </c>
      <c r="BD123" s="10">
        <f t="shared" si="87"/>
        <v>2019</v>
      </c>
      <c r="BE123" s="10">
        <f t="shared" si="87"/>
        <v>2020</v>
      </c>
      <c r="BF123" s="10" t="s">
        <v>23</v>
      </c>
      <c r="BG123" s="10" t="s">
        <v>2</v>
      </c>
      <c r="BH123" s="1612"/>
    </row>
    <row r="124" spans="1:60">
      <c r="T124" s="851" t="s">
        <v>287</v>
      </c>
      <c r="Y124" s="1323" t="s">
        <v>577</v>
      </c>
      <c r="Z124" s="3"/>
      <c r="AA124" s="676" t="s">
        <v>84</v>
      </c>
      <c r="AB124" s="1324" t="s">
        <v>451</v>
      </c>
      <c r="AC124" s="1324" t="s">
        <v>451</v>
      </c>
      <c r="AD124" s="1324" t="s">
        <v>450</v>
      </c>
      <c r="AE124" s="1324" t="s">
        <v>450</v>
      </c>
      <c r="AF124" s="1324" t="s">
        <v>451</v>
      </c>
      <c r="AG124" s="1324" t="s">
        <v>451</v>
      </c>
      <c r="AH124" s="1324" t="s">
        <v>450</v>
      </c>
      <c r="AI124" s="1324" t="s">
        <v>450</v>
      </c>
      <c r="AJ124" s="1324" t="s">
        <v>451</v>
      </c>
      <c r="AK124" s="1324" t="s">
        <v>451</v>
      </c>
      <c r="AL124" s="1324" t="s">
        <v>450</v>
      </c>
      <c r="AM124" s="1324" t="s">
        <v>450</v>
      </c>
      <c r="AN124" s="1324" t="s">
        <v>451</v>
      </c>
      <c r="AO124" s="1324" t="s">
        <v>451</v>
      </c>
      <c r="AP124" s="1324" t="s">
        <v>450</v>
      </c>
      <c r="AQ124" s="1324" t="s">
        <v>450</v>
      </c>
      <c r="AR124" s="1324" t="s">
        <v>451</v>
      </c>
      <c r="AS124" s="1324" t="s">
        <v>451</v>
      </c>
      <c r="AT124" s="1324" t="s">
        <v>450</v>
      </c>
      <c r="AU124" s="1324" t="s">
        <v>450</v>
      </c>
      <c r="AV124" s="1324" t="s">
        <v>451</v>
      </c>
      <c r="AW124" s="1324" t="s">
        <v>451</v>
      </c>
      <c r="AX124" s="1324" t="s">
        <v>450</v>
      </c>
      <c r="AY124" s="1324" t="s">
        <v>450</v>
      </c>
      <c r="AZ124" s="1324" t="s">
        <v>451</v>
      </c>
      <c r="BA124" s="1324" t="s">
        <v>451</v>
      </c>
      <c r="BB124" s="1324" t="s">
        <v>450</v>
      </c>
      <c r="BC124" s="1324" t="s">
        <v>450</v>
      </c>
      <c r="BD124" s="1324" t="s">
        <v>451</v>
      </c>
      <c r="BE124" s="1324" t="s">
        <v>451</v>
      </c>
      <c r="BF124" s="25"/>
      <c r="BG124" s="25"/>
      <c r="BH124" s="1612"/>
    </row>
    <row r="125" spans="1:60" s="26" customFormat="1">
      <c r="A125" s="203"/>
      <c r="B125" s="1"/>
      <c r="C125" s="1"/>
      <c r="D125" s="1"/>
      <c r="E125" s="1"/>
      <c r="F125" s="1"/>
      <c r="G125" s="1"/>
      <c r="H125" s="1"/>
      <c r="I125" s="1"/>
      <c r="J125" s="1"/>
      <c r="K125" s="1"/>
      <c r="L125" s="1"/>
      <c r="M125" s="1"/>
      <c r="N125" s="1"/>
      <c r="O125" s="1"/>
      <c r="P125" s="1"/>
      <c r="Q125" s="1"/>
      <c r="R125" s="1"/>
      <c r="S125" s="1"/>
      <c r="T125" s="714" t="s">
        <v>141</v>
      </c>
      <c r="U125" s="1"/>
      <c r="V125" s="1"/>
      <c r="W125" s="1"/>
      <c r="X125" s="1"/>
      <c r="Y125" s="714" t="s">
        <v>511</v>
      </c>
      <c r="Z125" s="29"/>
      <c r="AA125" s="29"/>
      <c r="AB125" s="1746">
        <f t="shared" ref="AB125:BA125" si="88">AB73/AA73-1</f>
        <v>-8.432241036277488E-3</v>
      </c>
      <c r="AC125" s="15">
        <f t="shared" si="88"/>
        <v>-1.1322203562941668E-2</v>
      </c>
      <c r="AD125" s="1746">
        <f t="shared" si="88"/>
        <v>1.1464064608639468E-3</v>
      </c>
      <c r="AE125" s="1746">
        <f t="shared" si="88"/>
        <v>1.4796900115876532E-3</v>
      </c>
      <c r="AF125" s="15">
        <f t="shared" si="88"/>
        <v>-1.425643824311118E-2</v>
      </c>
      <c r="AG125" s="1746">
        <f t="shared" si="88"/>
        <v>2.888501142345401E-3</v>
      </c>
      <c r="AH125" s="15">
        <f t="shared" si="88"/>
        <v>2.5616833908361336E-2</v>
      </c>
      <c r="AI125" s="15">
        <f t="shared" si="88"/>
        <v>-4.4763987280716955E-2</v>
      </c>
      <c r="AJ125" s="15">
        <f t="shared" si="88"/>
        <v>3.9739327462857466E-2</v>
      </c>
      <c r="AK125" s="1746">
        <f t="shared" si="88"/>
        <v>4.6250943615322448E-4</v>
      </c>
      <c r="AL125" s="15">
        <f t="shared" si="88"/>
        <v>-2.3531663953199833E-2</v>
      </c>
      <c r="AM125" s="15">
        <f t="shared" si="88"/>
        <v>2.6804884183461164E-2</v>
      </c>
      <c r="AN125" s="15">
        <f t="shared" si="88"/>
        <v>1.3739370422430008E-2</v>
      </c>
      <c r="AO125" s="1746">
        <f t="shared" si="88"/>
        <v>1.1922573224252275E-3</v>
      </c>
      <c r="AP125" s="15">
        <f t="shared" si="88"/>
        <v>5.6392039571053765E-2</v>
      </c>
      <c r="AQ125" s="15">
        <f t="shared" si="88"/>
        <v>-1.7132980927103025E-2</v>
      </c>
      <c r="AR125" s="15">
        <f t="shared" si="88"/>
        <v>4.9315127435087147E-2</v>
      </c>
      <c r="AS125" s="15">
        <f t="shared" si="88"/>
        <v>-2.0174206840507414E-2</v>
      </c>
      <c r="AT125" s="15">
        <f t="shared" si="88"/>
        <v>-2.688259731845144E-2</v>
      </c>
      <c r="AU125" s="15">
        <f t="shared" si="88"/>
        <v>3.3543755777284412E-2</v>
      </c>
      <c r="AV125" s="15">
        <f t="shared" si="88"/>
        <v>1.0066745568156676E-2</v>
      </c>
      <c r="AW125" s="15">
        <f t="shared" si="88"/>
        <v>1.8124334089581806E-2</v>
      </c>
      <c r="AX125" s="15">
        <f t="shared" si="88"/>
        <v>-1.8724910879194923E-2</v>
      </c>
      <c r="AY125" s="15">
        <f t="shared" si="88"/>
        <v>-6.2822470517173268E-2</v>
      </c>
      <c r="AZ125" s="15">
        <f t="shared" si="88"/>
        <v>-3.0305184692556497E-2</v>
      </c>
      <c r="BA125" s="15">
        <f t="shared" si="88"/>
        <v>6.6924094753553209E-2</v>
      </c>
      <c r="BB125" s="15">
        <f t="shared" ref="BB125:BB133" si="89">BB73/BA73-1</f>
        <v>-5.5759849818309282E-2</v>
      </c>
      <c r="BC125" s="15">
        <f t="shared" ref="BC125:BC133" si="90">BC73/BB73-1</f>
        <v>-1</v>
      </c>
      <c r="BD125" s="15" t="e">
        <f t="shared" ref="BD125:BD133" si="91">BD73/BC73-1</f>
        <v>#DIV/0!</v>
      </c>
      <c r="BE125" s="15" t="e">
        <f t="shared" ref="BE125:BE133" si="92">BE73/BD73-1</f>
        <v>#DIV/0!</v>
      </c>
      <c r="BF125" s="25"/>
      <c r="BG125" s="25"/>
      <c r="BH125" s="1612"/>
    </row>
    <row r="126" spans="1:60" s="26" customFormat="1">
      <c r="A126" s="203"/>
      <c r="B126" s="1"/>
      <c r="C126" s="1"/>
      <c r="D126" s="1"/>
      <c r="E126" s="1"/>
      <c r="F126" s="1"/>
      <c r="G126" s="1"/>
      <c r="H126" s="1"/>
      <c r="I126" s="1"/>
      <c r="J126" s="1"/>
      <c r="K126" s="1"/>
      <c r="L126" s="1"/>
      <c r="M126" s="1"/>
      <c r="N126" s="1"/>
      <c r="O126" s="1"/>
      <c r="P126" s="1"/>
      <c r="Q126" s="1"/>
      <c r="R126" s="1"/>
      <c r="S126" s="1"/>
      <c r="T126" s="714" t="s">
        <v>142</v>
      </c>
      <c r="U126" s="1"/>
      <c r="V126" s="1"/>
      <c r="W126" s="1"/>
      <c r="X126" s="1"/>
      <c r="Y126" s="714" t="s">
        <v>512</v>
      </c>
      <c r="Z126" s="29"/>
      <c r="AA126" s="29"/>
      <c r="AB126" s="15">
        <f t="shared" ref="AB126:BA126" si="93">AB74/AA74-1</f>
        <v>-1.2409905093644591E-2</v>
      </c>
      <c r="AC126" s="15">
        <f t="shared" si="93"/>
        <v>-1.7031151243288134E-2</v>
      </c>
      <c r="AD126" s="15">
        <f t="shared" si="93"/>
        <v>-2.4958671365363005E-2</v>
      </c>
      <c r="AE126" s="15">
        <f t="shared" si="93"/>
        <v>3.5369659816678389E-2</v>
      </c>
      <c r="AF126" s="1746">
        <f t="shared" si="93"/>
        <v>-6.694986250024515E-3</v>
      </c>
      <c r="AG126" s="1746">
        <f t="shared" si="93"/>
        <v>7.3354051448966118E-3</v>
      </c>
      <c r="AH126" s="15">
        <f t="shared" si="93"/>
        <v>-1.9409535353102303E-2</v>
      </c>
      <c r="AI126" s="15">
        <f t="shared" si="93"/>
        <v>-6.1812665168795911E-2</v>
      </c>
      <c r="AJ126" s="15">
        <f t="shared" si="93"/>
        <v>2.3354083562272754E-2</v>
      </c>
      <c r="AK126" s="15">
        <f t="shared" si="93"/>
        <v>2.7638252846670985E-2</v>
      </c>
      <c r="AL126" s="15">
        <f t="shared" si="93"/>
        <v>-2.5003779233096823E-2</v>
      </c>
      <c r="AM126" s="15">
        <f t="shared" si="93"/>
        <v>1.6620263812791469E-2</v>
      </c>
      <c r="AN126" s="1746">
        <f t="shared" si="93"/>
        <v>3.3188631661320578E-3</v>
      </c>
      <c r="AO126" s="1746">
        <f t="shared" si="93"/>
        <v>-7.9018475731406079E-3</v>
      </c>
      <c r="AP126" s="1746">
        <f t="shared" si="93"/>
        <v>-8.0542841342160498E-3</v>
      </c>
      <c r="AQ126" s="15">
        <f t="shared" si="93"/>
        <v>-1.3371661698970638E-2</v>
      </c>
      <c r="AR126" s="15">
        <f t="shared" si="93"/>
        <v>2.4536509036299448E-2</v>
      </c>
      <c r="AS126" s="15">
        <f t="shared" si="93"/>
        <v>-9.3397522445705095E-2</v>
      </c>
      <c r="AT126" s="15">
        <f t="shared" si="93"/>
        <v>-5.8909746437275312E-2</v>
      </c>
      <c r="AU126" s="15">
        <f t="shared" si="93"/>
        <v>6.737199775055247E-2</v>
      </c>
      <c r="AV126" s="15">
        <f t="shared" si="93"/>
        <v>3.3905437157258467E-2</v>
      </c>
      <c r="AW126" s="15">
        <f t="shared" si="93"/>
        <v>2.6056311986174086E-2</v>
      </c>
      <c r="AX126" s="15">
        <f t="shared" si="93"/>
        <v>1.8234585040813656E-2</v>
      </c>
      <c r="AY126" s="15">
        <f t="shared" si="93"/>
        <v>-3.4580547425315356E-2</v>
      </c>
      <c r="AZ126" s="15">
        <f t="shared" si="93"/>
        <v>-3.684805175688477E-2</v>
      </c>
      <c r="BA126" s="15">
        <f t="shared" si="93"/>
        <v>-3.0145008231086456E-2</v>
      </c>
      <c r="BB126" s="15">
        <f t="shared" si="89"/>
        <v>-1.5045161393510753E-2</v>
      </c>
      <c r="BC126" s="15">
        <f t="shared" si="90"/>
        <v>-1</v>
      </c>
      <c r="BD126" s="15" t="e">
        <f t="shared" si="91"/>
        <v>#DIV/0!</v>
      </c>
      <c r="BE126" s="15" t="e">
        <f t="shared" si="92"/>
        <v>#DIV/0!</v>
      </c>
      <c r="BF126" s="25"/>
      <c r="BG126" s="25"/>
      <c r="BH126" s="1612"/>
    </row>
    <row r="127" spans="1:60" s="26" customFormat="1">
      <c r="A127" s="203"/>
      <c r="B127" s="1"/>
      <c r="C127" s="1"/>
      <c r="D127" s="1"/>
      <c r="E127" s="1"/>
      <c r="F127" s="1"/>
      <c r="G127" s="1"/>
      <c r="H127" s="1"/>
      <c r="I127" s="1"/>
      <c r="J127" s="1"/>
      <c r="K127" s="1"/>
      <c r="L127" s="1"/>
      <c r="M127" s="1"/>
      <c r="N127" s="1"/>
      <c r="O127" s="1"/>
      <c r="P127" s="1"/>
      <c r="Q127" s="1"/>
      <c r="R127" s="1"/>
      <c r="S127" s="1"/>
      <c r="T127" s="714" t="s">
        <v>143</v>
      </c>
      <c r="U127" s="1"/>
      <c r="V127" s="1"/>
      <c r="W127" s="1"/>
      <c r="X127" s="1"/>
      <c r="Y127" s="714" t="s">
        <v>488</v>
      </c>
      <c r="Z127" s="29"/>
      <c r="AA127" s="29"/>
      <c r="AB127" s="15">
        <f t="shared" ref="AB127:BA127" si="94">AB75/AA75-1</f>
        <v>5.758819299278839E-2</v>
      </c>
      <c r="AC127" s="15">
        <f t="shared" si="94"/>
        <v>3.0715612192425246E-2</v>
      </c>
      <c r="AD127" s="15">
        <f t="shared" si="94"/>
        <v>1.538562427586454E-2</v>
      </c>
      <c r="AE127" s="15">
        <f t="shared" si="94"/>
        <v>4.2913422268965551E-2</v>
      </c>
      <c r="AF127" s="15">
        <f t="shared" si="94"/>
        <v>3.8241498496783377E-2</v>
      </c>
      <c r="AG127" s="15">
        <f t="shared" si="94"/>
        <v>2.6667999579559787E-2</v>
      </c>
      <c r="AH127" s="1746">
        <f t="shared" si="94"/>
        <v>6.3033000174292919E-3</v>
      </c>
      <c r="AI127" s="1746">
        <f t="shared" si="94"/>
        <v>-8.3823183187875516E-3</v>
      </c>
      <c r="AJ127" s="15">
        <f t="shared" si="94"/>
        <v>1.7202730694052537E-2</v>
      </c>
      <c r="AK127" s="1746">
        <f t="shared" si="94"/>
        <v>-2.1341118679868432E-3</v>
      </c>
      <c r="AL127" s="15">
        <f t="shared" si="94"/>
        <v>1.5956114424314993E-2</v>
      </c>
      <c r="AM127" s="15">
        <f t="shared" si="94"/>
        <v>-1.2192459762232044E-2</v>
      </c>
      <c r="AN127" s="15">
        <f t="shared" si="94"/>
        <v>-1.4035385547442103E-2</v>
      </c>
      <c r="AO127" s="15">
        <f t="shared" si="94"/>
        <v>-2.3890442315581462E-2</v>
      </c>
      <c r="AP127" s="15">
        <f t="shared" si="94"/>
        <v>-2.1391680435099092E-2</v>
      </c>
      <c r="AQ127" s="15">
        <f t="shared" si="94"/>
        <v>-1.1864334558673306E-2</v>
      </c>
      <c r="AR127" s="1746">
        <f t="shared" si="94"/>
        <v>-8.3769094745671513E-3</v>
      </c>
      <c r="AS127" s="15">
        <f t="shared" si="94"/>
        <v>-3.2098222118501218E-2</v>
      </c>
      <c r="AT127" s="15">
        <f t="shared" si="94"/>
        <v>-1.5640072828591478E-2</v>
      </c>
      <c r="AU127" s="1746">
        <f t="shared" si="94"/>
        <v>3.666570512738776E-3</v>
      </c>
      <c r="AV127" s="15">
        <f t="shared" si="94"/>
        <v>-1.5741095045202713E-2</v>
      </c>
      <c r="AW127" s="1746">
        <f t="shared" si="94"/>
        <v>7.9674151748589939E-3</v>
      </c>
      <c r="AX127" s="15">
        <f t="shared" si="94"/>
        <v>-1.2012434730019894E-2</v>
      </c>
      <c r="AY127" s="15">
        <f t="shared" si="94"/>
        <v>-2.3847769734730795E-2</v>
      </c>
      <c r="AZ127" s="1746">
        <f t="shared" si="94"/>
        <v>-6.7313088903973028E-3</v>
      </c>
      <c r="BA127" s="15">
        <f t="shared" si="94"/>
        <v>-9.986385919780294E-3</v>
      </c>
      <c r="BB127" s="1746">
        <f t="shared" si="89"/>
        <v>-9.6064660034497207E-3</v>
      </c>
      <c r="BC127" s="15">
        <f t="shared" si="90"/>
        <v>-1</v>
      </c>
      <c r="BD127" s="15" t="e">
        <f t="shared" si="91"/>
        <v>#DIV/0!</v>
      </c>
      <c r="BE127" s="15" t="e">
        <f t="shared" si="92"/>
        <v>#DIV/0!</v>
      </c>
      <c r="BF127" s="25"/>
      <c r="BG127" s="25"/>
      <c r="BH127" s="1612"/>
    </row>
    <row r="128" spans="1:60" s="26" customFormat="1">
      <c r="A128" s="203"/>
      <c r="B128" s="1"/>
      <c r="C128" s="1"/>
      <c r="D128" s="1"/>
      <c r="E128" s="1"/>
      <c r="F128" s="1"/>
      <c r="G128" s="1"/>
      <c r="H128" s="1"/>
      <c r="I128" s="1"/>
      <c r="J128" s="1"/>
      <c r="K128" s="1"/>
      <c r="L128" s="1"/>
      <c r="M128" s="1"/>
      <c r="N128" s="1"/>
      <c r="O128" s="1"/>
      <c r="P128" s="1"/>
      <c r="Q128" s="1"/>
      <c r="R128" s="1"/>
      <c r="S128" s="1"/>
      <c r="T128" s="714" t="s">
        <v>144</v>
      </c>
      <c r="U128" s="1"/>
      <c r="V128" s="1"/>
      <c r="W128" s="1"/>
      <c r="X128" s="1"/>
      <c r="Y128" s="40" t="s">
        <v>599</v>
      </c>
      <c r="Z128" s="29"/>
      <c r="AA128" s="29"/>
      <c r="AB128" s="15">
        <f t="shared" ref="AB128:BA128" si="95">AB76/AA76-1</f>
        <v>3.1431028905857028E-2</v>
      </c>
      <c r="AC128" s="15">
        <f t="shared" si="95"/>
        <v>3.1934385884417438E-2</v>
      </c>
      <c r="AD128" s="15">
        <f t="shared" si="95"/>
        <v>3.1436761264765689E-2</v>
      </c>
      <c r="AE128" s="15">
        <f t="shared" si="95"/>
        <v>9.8837800895532624E-2</v>
      </c>
      <c r="AF128" s="15">
        <f t="shared" si="95"/>
        <v>3.2093054135246435E-2</v>
      </c>
      <c r="AG128" s="15">
        <f t="shared" si="95"/>
        <v>-1.3995304961038957E-2</v>
      </c>
      <c r="AH128" s="15">
        <f t="shared" si="95"/>
        <v>3.0829777707283235E-2</v>
      </c>
      <c r="AI128" s="15">
        <f t="shared" si="95"/>
        <v>4.8746634527105481E-2</v>
      </c>
      <c r="AJ128" s="15">
        <f t="shared" si="95"/>
        <v>6.1653793084962993E-2</v>
      </c>
      <c r="AK128" s="15">
        <f t="shared" si="95"/>
        <v>3.672559925284169E-2</v>
      </c>
      <c r="AL128" s="1746">
        <f t="shared" si="95"/>
        <v>2.9408003893272028E-3</v>
      </c>
      <c r="AM128" s="15">
        <f t="shared" si="95"/>
        <v>4.967585556165055E-2</v>
      </c>
      <c r="AN128" s="15">
        <f t="shared" si="95"/>
        <v>3.2140225584475157E-2</v>
      </c>
      <c r="AO128" s="15">
        <f t="shared" si="95"/>
        <v>3.5388305719037394E-2</v>
      </c>
      <c r="AP128" s="15">
        <f t="shared" si="95"/>
        <v>3.1946022065043378E-2</v>
      </c>
      <c r="AQ128" s="15">
        <f t="shared" si="95"/>
        <v>-1.465528100809621E-2</v>
      </c>
      <c r="AR128" s="15">
        <f t="shared" si="95"/>
        <v>4.4515722523876589E-2</v>
      </c>
      <c r="AS128" s="15">
        <f t="shared" si="95"/>
        <v>-3.0838580683809735E-2</v>
      </c>
      <c r="AT128" s="15">
        <f t="shared" si="95"/>
        <v>-0.10762556171933135</v>
      </c>
      <c r="AU128" s="15">
        <f t="shared" si="95"/>
        <v>1.9858341192285023E-2</v>
      </c>
      <c r="AV128" s="15">
        <f t="shared" si="95"/>
        <v>0.11500077244100271</v>
      </c>
      <c r="AW128" s="15">
        <f t="shared" si="95"/>
        <v>2.2234760201475634E-2</v>
      </c>
      <c r="AX128" s="15">
        <f t="shared" si="95"/>
        <v>3.6432550409247089E-2</v>
      </c>
      <c r="AY128" s="15">
        <f t="shared" si="95"/>
        <v>-3.0972516511430404E-2</v>
      </c>
      <c r="AZ128" s="15">
        <f t="shared" si="95"/>
        <v>-4.7078384653858052E-2</v>
      </c>
      <c r="BA128" s="15">
        <f t="shared" si="95"/>
        <v>-2.6629129651142169E-2</v>
      </c>
      <c r="BB128" s="15">
        <f t="shared" si="89"/>
        <v>-2.3422969673472127E-2</v>
      </c>
      <c r="BC128" s="15">
        <f t="shared" si="90"/>
        <v>-1</v>
      </c>
      <c r="BD128" s="15" t="e">
        <f t="shared" si="91"/>
        <v>#DIV/0!</v>
      </c>
      <c r="BE128" s="15" t="e">
        <f t="shared" si="92"/>
        <v>#DIV/0!</v>
      </c>
      <c r="BF128" s="25"/>
      <c r="BG128" s="25"/>
      <c r="BH128" s="1612"/>
    </row>
    <row r="129" spans="1:60" s="26" customFormat="1">
      <c r="A129" s="203"/>
      <c r="B129" s="1"/>
      <c r="C129" s="1"/>
      <c r="D129" s="1"/>
      <c r="E129" s="1"/>
      <c r="F129" s="1"/>
      <c r="G129" s="1"/>
      <c r="H129" s="1"/>
      <c r="I129" s="1"/>
      <c r="J129" s="1"/>
      <c r="K129" s="1"/>
      <c r="L129" s="1"/>
      <c r="M129" s="1"/>
      <c r="N129" s="1"/>
      <c r="O129" s="1"/>
      <c r="P129" s="1"/>
      <c r="Q129" s="1"/>
      <c r="R129" s="1"/>
      <c r="S129" s="1"/>
      <c r="T129" s="714" t="s">
        <v>145</v>
      </c>
      <c r="U129" s="1"/>
      <c r="V129" s="1"/>
      <c r="W129" s="1"/>
      <c r="X129" s="1"/>
      <c r="Y129" s="714" t="s">
        <v>513</v>
      </c>
      <c r="Z129" s="29"/>
      <c r="AA129" s="29"/>
      <c r="AB129" s="15">
        <f t="shared" ref="AB129:BA129" si="96">AB77/AA77-1</f>
        <v>1.399850755349541E-2</v>
      </c>
      <c r="AC129" s="15">
        <f t="shared" si="96"/>
        <v>5.1776554868703029E-2</v>
      </c>
      <c r="AD129" s="1746">
        <f t="shared" si="96"/>
        <v>-3.9533394650088649E-3</v>
      </c>
      <c r="AE129" s="15">
        <f t="shared" si="96"/>
        <v>6.8514852762714629E-2</v>
      </c>
      <c r="AF129" s="15">
        <f t="shared" si="96"/>
        <v>1.3398705297529734E-2</v>
      </c>
      <c r="AG129" s="15">
        <f t="shared" si="96"/>
        <v>1.8115518726462998E-2</v>
      </c>
      <c r="AH129" s="15">
        <f t="shared" si="96"/>
        <v>-3.1942183459248596E-2</v>
      </c>
      <c r="AI129" s="15">
        <f t="shared" si="96"/>
        <v>-1.7536070591644082E-2</v>
      </c>
      <c r="AJ129" s="15">
        <f t="shared" si="96"/>
        <v>4.9041498965912034E-2</v>
      </c>
      <c r="AK129" s="15">
        <f t="shared" si="96"/>
        <v>1.9058279259208444E-2</v>
      </c>
      <c r="AL129" s="15">
        <f t="shared" si="96"/>
        <v>-2.0302759913637503E-2</v>
      </c>
      <c r="AM129" s="15">
        <f t="shared" si="96"/>
        <v>7.099250415052305E-2</v>
      </c>
      <c r="AN129" s="15">
        <f t="shared" si="96"/>
        <v>1.4968937203277299E-2</v>
      </c>
      <c r="AO129" s="1746">
        <f t="shared" si="96"/>
        <v>-9.7190534901636649E-3</v>
      </c>
      <c r="AP129" s="15">
        <f t="shared" si="96"/>
        <v>3.8936256484433773E-2</v>
      </c>
      <c r="AQ129" s="15">
        <f t="shared" si="96"/>
        <v>-5.0101966180505664E-2</v>
      </c>
      <c r="AR129" s="15">
        <f t="shared" si="96"/>
        <v>6.71342639448953E-2</v>
      </c>
      <c r="AS129" s="15">
        <f t="shared" si="96"/>
        <v>-2.7731574221940281E-2</v>
      </c>
      <c r="AT129" s="15">
        <f t="shared" si="96"/>
        <v>-3.652046588344493E-2</v>
      </c>
      <c r="AU129" s="15">
        <f t="shared" si="96"/>
        <v>0.10489116665861919</v>
      </c>
      <c r="AV129" s="15">
        <f t="shared" si="96"/>
        <v>8.370273942435591E-2</v>
      </c>
      <c r="AW129" s="15">
        <f t="shared" si="96"/>
        <v>9.309062271608548E-2</v>
      </c>
      <c r="AX129" s="15">
        <f t="shared" si="96"/>
        <v>-1.9066610161958319E-2</v>
      </c>
      <c r="AY129" s="15">
        <f t="shared" si="96"/>
        <v>-6.7839393407543414E-2</v>
      </c>
      <c r="AZ129" s="15">
        <f t="shared" si="96"/>
        <v>-3.5419852806057639E-2</v>
      </c>
      <c r="BA129" s="15">
        <f t="shared" si="96"/>
        <v>-1.2058946980345264E-2</v>
      </c>
      <c r="BB129" s="1746">
        <f t="shared" si="89"/>
        <v>5.5542614680634816E-3</v>
      </c>
      <c r="BC129" s="15">
        <f t="shared" si="90"/>
        <v>-1</v>
      </c>
      <c r="BD129" s="15" t="e">
        <f t="shared" si="91"/>
        <v>#DIV/0!</v>
      </c>
      <c r="BE129" s="15" t="e">
        <f t="shared" si="92"/>
        <v>#DIV/0!</v>
      </c>
      <c r="BF129" s="25"/>
      <c r="BG129" s="25"/>
      <c r="BH129" s="1612"/>
    </row>
    <row r="130" spans="1:60" s="26" customFormat="1">
      <c r="A130" s="203"/>
      <c r="B130" s="1"/>
      <c r="C130" s="1"/>
      <c r="D130" s="1"/>
      <c r="E130" s="1"/>
      <c r="F130" s="1"/>
      <c r="G130" s="1"/>
      <c r="H130" s="1"/>
      <c r="I130" s="1"/>
      <c r="J130" s="1"/>
      <c r="K130" s="1"/>
      <c r="L130" s="1"/>
      <c r="M130" s="1"/>
      <c r="N130" s="1"/>
      <c r="O130" s="1"/>
      <c r="P130" s="1"/>
      <c r="Q130" s="1"/>
      <c r="R130" s="1"/>
      <c r="S130" s="1"/>
      <c r="T130" s="1573" t="s">
        <v>1205</v>
      </c>
      <c r="U130" s="1"/>
      <c r="V130" s="1"/>
      <c r="W130" s="1"/>
      <c r="X130" s="1"/>
      <c r="Y130" s="714" t="s">
        <v>1422</v>
      </c>
      <c r="Z130" s="29"/>
      <c r="AA130" s="29"/>
      <c r="AB130" s="15">
        <f t="shared" ref="AB130:BA130" si="97">AB78/AA78-1</f>
        <v>1.6585537709348674E-2</v>
      </c>
      <c r="AC130" s="1746">
        <f t="shared" si="97"/>
        <v>-9.3209293608564892E-4</v>
      </c>
      <c r="AD130" s="15">
        <f t="shared" si="97"/>
        <v>-1.8739992710615549E-2</v>
      </c>
      <c r="AE130" s="15">
        <f t="shared" si="97"/>
        <v>2.548977405944175E-2</v>
      </c>
      <c r="AF130" s="1746">
        <f t="shared" si="97"/>
        <v>5.0206904278911058E-3</v>
      </c>
      <c r="AG130" s="15">
        <f t="shared" si="97"/>
        <v>1.0623106460287079E-2</v>
      </c>
      <c r="AH130" s="15">
        <f t="shared" si="97"/>
        <v>-3.7943393269866288E-2</v>
      </c>
      <c r="AI130" s="15">
        <f t="shared" si="97"/>
        <v>-9.3007535865718194E-2</v>
      </c>
      <c r="AJ130" s="1746">
        <f t="shared" si="97"/>
        <v>5.4023553175102101E-3</v>
      </c>
      <c r="AK130" s="1746">
        <f t="shared" si="97"/>
        <v>7.9607446889076172E-3</v>
      </c>
      <c r="AL130" s="15">
        <f t="shared" si="97"/>
        <v>-2.2010325402672448E-2</v>
      </c>
      <c r="AM130" s="15">
        <f t="shared" si="97"/>
        <v>-4.4953961085679173E-2</v>
      </c>
      <c r="AN130" s="15">
        <f t="shared" si="97"/>
        <v>-1.4120676103020369E-2</v>
      </c>
      <c r="AO130" s="1747">
        <f t="shared" si="97"/>
        <v>-4.625895443144401E-6</v>
      </c>
      <c r="AP130" s="15">
        <f t="shared" si="97"/>
        <v>2.1454850962192351E-2</v>
      </c>
      <c r="AQ130" s="1746">
        <f t="shared" si="97"/>
        <v>7.0019823980622675E-3</v>
      </c>
      <c r="AR130" s="15">
        <f t="shared" si="97"/>
        <v>-1.3457694974327028E-2</v>
      </c>
      <c r="AS130" s="15">
        <f t="shared" si="97"/>
        <v>-7.839349998456846E-2</v>
      </c>
      <c r="AT130" s="15">
        <f t="shared" si="97"/>
        <v>-0.10752083986341898</v>
      </c>
      <c r="AU130" s="15">
        <f t="shared" si="97"/>
        <v>2.3405489677887026E-2</v>
      </c>
      <c r="AV130" s="1746">
        <f t="shared" si="97"/>
        <v>-3.1191458220997115E-3</v>
      </c>
      <c r="AW130" s="1746">
        <f t="shared" si="97"/>
        <v>3.0847788761458883E-3</v>
      </c>
      <c r="AX130" s="15">
        <f t="shared" si="97"/>
        <v>3.7215660745663293E-2</v>
      </c>
      <c r="AY130" s="15">
        <f t="shared" si="97"/>
        <v>-1.2761023205516975E-2</v>
      </c>
      <c r="AZ130" s="15">
        <f t="shared" si="97"/>
        <v>-3.0921622730542553E-2</v>
      </c>
      <c r="BA130" s="1746">
        <f t="shared" si="97"/>
        <v>-8.9740979323998937E-3</v>
      </c>
      <c r="BB130" s="15">
        <f t="shared" si="89"/>
        <v>1.2340919796963057E-2</v>
      </c>
      <c r="BC130" s="15">
        <f t="shared" si="90"/>
        <v>-1</v>
      </c>
      <c r="BD130" s="15" t="e">
        <f t="shared" si="91"/>
        <v>#DIV/0!</v>
      </c>
      <c r="BE130" s="15" t="e">
        <f t="shared" si="92"/>
        <v>#DIV/0!</v>
      </c>
      <c r="BF130" s="25"/>
      <c r="BG130" s="25"/>
      <c r="BH130" s="1612"/>
    </row>
    <row r="131" spans="1:60" s="26" customFormat="1">
      <c r="A131" s="203"/>
      <c r="B131" s="1"/>
      <c r="C131" s="1"/>
      <c r="D131" s="1"/>
      <c r="E131" s="1"/>
      <c r="F131" s="1"/>
      <c r="G131" s="1"/>
      <c r="H131" s="1"/>
      <c r="I131" s="1"/>
      <c r="J131" s="1"/>
      <c r="K131" s="1"/>
      <c r="L131" s="1"/>
      <c r="M131" s="1"/>
      <c r="N131" s="1"/>
      <c r="O131" s="1"/>
      <c r="P131" s="1"/>
      <c r="Q131" s="1"/>
      <c r="R131" s="1"/>
      <c r="S131" s="1"/>
      <c r="T131" s="714" t="s">
        <v>146</v>
      </c>
      <c r="U131" s="1"/>
      <c r="V131" s="1"/>
      <c r="W131" s="1"/>
      <c r="X131" s="1"/>
      <c r="Y131" s="714" t="s">
        <v>514</v>
      </c>
      <c r="Z131" s="29"/>
      <c r="AA131" s="29"/>
      <c r="AB131" s="1746">
        <f t="shared" ref="AB131:BA131" si="98">AB79/AA79-1</f>
        <v>7.8514875941506634E-3</v>
      </c>
      <c r="AC131" s="15">
        <f t="shared" si="98"/>
        <v>7.4570192273330393E-2</v>
      </c>
      <c r="AD131" s="15">
        <f t="shared" si="98"/>
        <v>-3.7609952107546585E-2</v>
      </c>
      <c r="AE131" s="15">
        <f t="shared" si="98"/>
        <v>0.14300212375007781</v>
      </c>
      <c r="AF131" s="15">
        <f t="shared" si="98"/>
        <v>1.8921743821261883E-2</v>
      </c>
      <c r="AG131" s="15">
        <f t="shared" si="98"/>
        <v>1.7506320986387935E-2</v>
      </c>
      <c r="AH131" s="15">
        <f t="shared" si="98"/>
        <v>5.2398397744490177E-2</v>
      </c>
      <c r="AI131" s="1746">
        <f t="shared" si="98"/>
        <v>7.7808771701322055E-3</v>
      </c>
      <c r="AJ131" s="1746">
        <f t="shared" si="98"/>
        <v>-2.6625972168560219E-3</v>
      </c>
      <c r="AK131" s="15">
        <f t="shared" si="98"/>
        <v>4.7498354058924885E-2</v>
      </c>
      <c r="AL131" s="15">
        <f t="shared" si="98"/>
        <v>-1.0187627642612718E-2</v>
      </c>
      <c r="AM131" s="1746">
        <f t="shared" si="98"/>
        <v>7.5323325165186361E-3</v>
      </c>
      <c r="AN131" s="15">
        <f t="shared" si="98"/>
        <v>2.2835825356271267E-2</v>
      </c>
      <c r="AO131" s="15">
        <f t="shared" si="98"/>
        <v>-2.4238364447616845E-2</v>
      </c>
      <c r="AP131" s="15">
        <f t="shared" si="98"/>
        <v>-3.210561933953171E-2</v>
      </c>
      <c r="AQ131" s="15">
        <f t="shared" si="98"/>
        <v>-5.5192743274732115E-2</v>
      </c>
      <c r="AR131" s="15">
        <f t="shared" si="98"/>
        <v>1.9219290422081814E-2</v>
      </c>
      <c r="AS131" s="15">
        <f t="shared" si="98"/>
        <v>4.499789284385769E-2</v>
      </c>
      <c r="AT131" s="15">
        <f t="shared" si="98"/>
        <v>-0.11489516186864412</v>
      </c>
      <c r="AU131" s="15">
        <f t="shared" si="98"/>
        <v>1.8323693348861969E-2</v>
      </c>
      <c r="AV131" s="15">
        <f t="shared" si="98"/>
        <v>-2.3818756784437012E-2</v>
      </c>
      <c r="AW131" s="15">
        <f t="shared" si="98"/>
        <v>6.4245511717875958E-2</v>
      </c>
      <c r="AX131" s="15">
        <f t="shared" si="98"/>
        <v>-1.5480270558996811E-2</v>
      </c>
      <c r="AY131" s="15">
        <f t="shared" si="98"/>
        <v>-2.9396545269577135E-2</v>
      </c>
      <c r="AZ131" s="15">
        <f t="shared" si="98"/>
        <v>1.6611159994620817E-2</v>
      </c>
      <c r="BA131" s="1746">
        <f t="shared" si="98"/>
        <v>5.292203389598571E-3</v>
      </c>
      <c r="BB131" s="15">
        <f t="shared" si="89"/>
        <v>-1.0274268622730509E-2</v>
      </c>
      <c r="BC131" s="15">
        <f t="shared" si="90"/>
        <v>-1</v>
      </c>
      <c r="BD131" s="15" t="e">
        <f t="shared" si="91"/>
        <v>#DIV/0!</v>
      </c>
      <c r="BE131" s="15" t="e">
        <f t="shared" si="92"/>
        <v>#DIV/0!</v>
      </c>
      <c r="BF131" s="25"/>
      <c r="BG131" s="25"/>
      <c r="BH131" s="1612"/>
    </row>
    <row r="132" spans="1:60" s="26" customFormat="1" ht="19.5" thickBot="1">
      <c r="A132" s="203"/>
      <c r="B132" s="203"/>
      <c r="C132" s="203"/>
      <c r="D132" s="203"/>
      <c r="E132" s="203"/>
      <c r="F132" s="203"/>
      <c r="G132" s="203"/>
      <c r="H132" s="203"/>
      <c r="I132" s="203"/>
      <c r="J132" s="203"/>
      <c r="K132" s="203"/>
      <c r="L132" s="203"/>
      <c r="M132" s="203"/>
      <c r="N132" s="203"/>
      <c r="O132" s="203"/>
      <c r="P132" s="203"/>
      <c r="Q132" s="203"/>
      <c r="R132" s="203"/>
      <c r="S132" s="203"/>
      <c r="T132" s="852" t="s">
        <v>182</v>
      </c>
      <c r="U132" s="1"/>
      <c r="V132" s="1"/>
      <c r="W132" s="1"/>
      <c r="X132" s="1"/>
      <c r="Y132" s="715" t="s">
        <v>817</v>
      </c>
      <c r="Z132" s="30"/>
      <c r="AA132" s="30"/>
      <c r="AB132" s="16">
        <f t="shared" ref="AB132:BA132" si="99">AB80/AA80-1</f>
        <v>-3.0865957062234828E-2</v>
      </c>
      <c r="AC132" s="16">
        <f t="shared" si="99"/>
        <v>-4.0262136142231952E-2</v>
      </c>
      <c r="AD132" s="16">
        <f t="shared" si="99"/>
        <v>-3.4307175192819672E-2</v>
      </c>
      <c r="AE132" s="16">
        <f t="shared" si="99"/>
        <v>-3.5272350388566687E-2</v>
      </c>
      <c r="AF132" s="16">
        <f t="shared" si="99"/>
        <v>3.323223957351451E-2</v>
      </c>
      <c r="AG132" s="16">
        <f t="shared" si="99"/>
        <v>1.8945006657685504E-2</v>
      </c>
      <c r="AH132" s="1754">
        <f t="shared" si="99"/>
        <v>-6.6579681809791902E-3</v>
      </c>
      <c r="AI132" s="16">
        <f t="shared" si="99"/>
        <v>-7.3192682078834337E-2</v>
      </c>
      <c r="AJ132" s="1754">
        <f t="shared" si="99"/>
        <v>4.1611525216296297E-3</v>
      </c>
      <c r="AK132" s="16">
        <f t="shared" si="99"/>
        <v>1.2957139763364767E-2</v>
      </c>
      <c r="AL132" s="16">
        <f t="shared" si="99"/>
        <v>-8.3394015341561323E-2</v>
      </c>
      <c r="AM132" s="16">
        <f t="shared" si="99"/>
        <v>-5.0432055389448505E-2</v>
      </c>
      <c r="AN132" s="16">
        <f t="shared" si="99"/>
        <v>-3.6316063468271986E-2</v>
      </c>
      <c r="AO132" s="16">
        <f t="shared" si="99"/>
        <v>-3.2955450687858434E-2</v>
      </c>
      <c r="AP132" s="16">
        <f t="shared" si="99"/>
        <v>-1.2445430961546378E-2</v>
      </c>
      <c r="AQ132" s="16">
        <f t="shared" si="99"/>
        <v>-1.4269049273689993E-2</v>
      </c>
      <c r="AR132" s="1754">
        <f t="shared" si="99"/>
        <v>2.5519159329912E-3</v>
      </c>
      <c r="AS132" s="16">
        <f t="shared" si="99"/>
        <v>-9.4858754838307968E-2</v>
      </c>
      <c r="AT132" s="16">
        <f t="shared" si="99"/>
        <v>-8.6406634094432277E-2</v>
      </c>
      <c r="AU132" s="16">
        <f t="shared" si="99"/>
        <v>-2.8013745575907745E-2</v>
      </c>
      <c r="AV132" s="16">
        <f t="shared" si="99"/>
        <v>-3.2770477311663604E-2</v>
      </c>
      <c r="AW132" s="1754">
        <f t="shared" si="99"/>
        <v>3.4177833570281368E-3</v>
      </c>
      <c r="AX132" s="1754">
        <f t="shared" si="99"/>
        <v>2.2890205583960821E-3</v>
      </c>
      <c r="AY132" s="16">
        <f t="shared" si="99"/>
        <v>-2.9712551315445701E-2</v>
      </c>
      <c r="AZ132" s="16">
        <f t="shared" si="99"/>
        <v>-1.5569894859404187E-2</v>
      </c>
      <c r="BA132" s="16">
        <f t="shared" si="99"/>
        <v>-1.9742521040892802E-2</v>
      </c>
      <c r="BB132" s="16">
        <f t="shared" si="89"/>
        <v>-1.590169036066591E-2</v>
      </c>
      <c r="BC132" s="16">
        <f t="shared" si="90"/>
        <v>-1</v>
      </c>
      <c r="BD132" s="16" t="e">
        <f t="shared" si="91"/>
        <v>#DIV/0!</v>
      </c>
      <c r="BE132" s="16" t="e">
        <f t="shared" si="92"/>
        <v>#DIV/0!</v>
      </c>
      <c r="BF132" s="27"/>
      <c r="BG132" s="27"/>
      <c r="BH132" s="1612"/>
    </row>
    <row r="133" spans="1:60" s="26" customFormat="1" ht="15" thickTop="1">
      <c r="A133" s="203"/>
      <c r="B133" s="1"/>
      <c r="C133" s="1"/>
      <c r="D133" s="1"/>
      <c r="E133" s="1"/>
      <c r="F133" s="1"/>
      <c r="G133" s="1"/>
      <c r="H133" s="1"/>
      <c r="I133" s="1"/>
      <c r="J133" s="1"/>
      <c r="K133" s="1"/>
      <c r="L133" s="1"/>
      <c r="M133" s="1"/>
      <c r="N133" s="1"/>
      <c r="O133" s="1"/>
      <c r="P133" s="1"/>
      <c r="Q133" s="1"/>
      <c r="R133" s="1"/>
      <c r="S133" s="1"/>
      <c r="T133" s="716" t="s">
        <v>59</v>
      </c>
      <c r="U133" s="203"/>
      <c r="V133" s="1"/>
      <c r="W133" s="1"/>
      <c r="X133" s="1"/>
      <c r="Y133" s="716" t="s">
        <v>0</v>
      </c>
      <c r="Z133" s="31"/>
      <c r="AA133" s="31"/>
      <c r="AB133" s="1753">
        <f t="shared" ref="AB133:AN133" si="100">AB81/AA81-1</f>
        <v>9.7403205213337785E-3</v>
      </c>
      <c r="AC133" s="1753">
        <f t="shared" si="100"/>
        <v>8.055827213204747E-3</v>
      </c>
      <c r="AD133" s="1753">
        <f t="shared" si="100"/>
        <v>-6.129666421588631E-3</v>
      </c>
      <c r="AE133" s="17">
        <f t="shared" si="100"/>
        <v>4.6607290708873705E-2</v>
      </c>
      <c r="AF133" s="17">
        <f t="shared" si="100"/>
        <v>9.9535713100389334E-3</v>
      </c>
      <c r="AG133" s="1753">
        <f t="shared" si="100"/>
        <v>9.7158620915962501E-3</v>
      </c>
      <c r="AH133" s="1753">
        <f t="shared" si="100"/>
        <v>-5.5011099312239908E-3</v>
      </c>
      <c r="AI133" s="17">
        <f t="shared" si="100"/>
        <v>-3.2094854869163414E-2</v>
      </c>
      <c r="AJ133" s="17">
        <f t="shared" si="100"/>
        <v>3.0247169021497156E-2</v>
      </c>
      <c r="AK133" s="17">
        <f t="shared" si="100"/>
        <v>1.8342415926021927E-2</v>
      </c>
      <c r="AL133" s="17">
        <f t="shared" si="100"/>
        <v>-1.1879758428807952E-2</v>
      </c>
      <c r="AM133" s="17">
        <f t="shared" si="100"/>
        <v>2.3091354178708112E-2</v>
      </c>
      <c r="AN133" s="1753">
        <f t="shared" si="100"/>
        <v>6.2972150109752434E-3</v>
      </c>
      <c r="AO133" s="1753">
        <f>AO81/AN81-1</f>
        <v>-3.7375708011605502E-3</v>
      </c>
      <c r="AP133" s="1753">
        <f>AP81/AO81-1</f>
        <v>5.5688922433672072E-3</v>
      </c>
      <c r="AQ133" s="17">
        <f>AQ81/AP81-1</f>
        <v>-1.7949852058689597E-2</v>
      </c>
      <c r="AR133" s="17">
        <f t="shared" ref="AR133:BA133" si="101">AR81/AQ81-1</f>
        <v>2.8016407404361177E-2</v>
      </c>
      <c r="AS133" s="17">
        <f t="shared" si="101"/>
        <v>-5.4327566614553291E-2</v>
      </c>
      <c r="AT133" s="17">
        <f t="shared" si="101"/>
        <v>-5.6270460143093004E-2</v>
      </c>
      <c r="AU133" s="17">
        <f t="shared" si="101"/>
        <v>4.4100241729299272E-2</v>
      </c>
      <c r="AV133" s="17">
        <f t="shared" si="101"/>
        <v>4.1094354447677617E-2</v>
      </c>
      <c r="AW133" s="17">
        <f t="shared" si="101"/>
        <v>3.259217144456894E-2</v>
      </c>
      <c r="AX133" s="1753">
        <f t="shared" si="101"/>
        <v>7.0288600032055726E-3</v>
      </c>
      <c r="AY133" s="17">
        <f t="shared" si="101"/>
        <v>-3.8161722690211008E-2</v>
      </c>
      <c r="AZ133" s="17">
        <f t="shared" si="101"/>
        <v>-3.1851228843972512E-2</v>
      </c>
      <c r="BA133" s="17">
        <f t="shared" si="101"/>
        <v>-1.5017156226304618E-2</v>
      </c>
      <c r="BB133" s="17">
        <f t="shared" si="89"/>
        <v>-1.4920483007874741E-2</v>
      </c>
      <c r="BC133" s="17">
        <f t="shared" si="90"/>
        <v>-1</v>
      </c>
      <c r="BD133" s="17" t="e">
        <f t="shared" si="91"/>
        <v>#DIV/0!</v>
      </c>
      <c r="BE133" s="17" t="e">
        <f t="shared" si="92"/>
        <v>#DIV/0!</v>
      </c>
      <c r="BF133" s="28"/>
      <c r="BG133" s="28"/>
      <c r="BH133" s="203"/>
    </row>
    <row r="137" spans="1:60" s="26" customFormat="1">
      <c r="A137" s="203"/>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203"/>
    </row>
    <row r="138" spans="1:60" s="26" customFormat="1">
      <c r="A138" s="203"/>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203"/>
    </row>
    <row r="139" spans="1:60" s="26" customFormat="1">
      <c r="A139" s="203"/>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203"/>
    </row>
    <row r="140" spans="1:60" s="26" customFormat="1">
      <c r="A140" s="203"/>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203"/>
    </row>
    <row r="141" spans="1:60" s="26" customFormat="1">
      <c r="A141" s="203"/>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36"/>
      <c r="AM141" s="1"/>
      <c r="AN141" s="1"/>
      <c r="AO141" s="1"/>
      <c r="AP141" s="1"/>
      <c r="AQ141" s="1"/>
      <c r="AR141" s="1"/>
      <c r="AS141" s="1"/>
      <c r="AT141" s="1"/>
      <c r="AU141" s="1"/>
      <c r="AV141" s="1"/>
      <c r="AW141" s="1"/>
      <c r="AX141" s="1"/>
      <c r="AY141" s="1"/>
      <c r="AZ141" s="1"/>
      <c r="BA141" s="1"/>
      <c r="BB141" s="1"/>
      <c r="BC141" s="1"/>
      <c r="BD141" s="1"/>
      <c r="BE141" s="1"/>
      <c r="BF141" s="1"/>
      <c r="BG141" s="1"/>
      <c r="BH141" s="203"/>
    </row>
    <row r="142" spans="1:60" s="26" customFormat="1">
      <c r="A142" s="203"/>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36"/>
      <c r="AM142" s="36"/>
      <c r="AN142" s="1"/>
      <c r="AO142" s="1"/>
      <c r="AP142" s="1"/>
      <c r="AQ142" s="1"/>
      <c r="AR142" s="1"/>
      <c r="AS142" s="1"/>
      <c r="AT142" s="1"/>
      <c r="AU142" s="1"/>
      <c r="AV142" s="1"/>
      <c r="AW142" s="1"/>
      <c r="AX142" s="1"/>
      <c r="AY142" s="1"/>
      <c r="AZ142" s="1"/>
      <c r="BA142" s="1"/>
      <c r="BB142" s="1"/>
      <c r="BC142" s="1"/>
      <c r="BD142" s="1"/>
      <c r="BE142" s="1"/>
      <c r="BF142" s="1"/>
      <c r="BG142" s="1"/>
      <c r="BH142" s="203"/>
    </row>
    <row r="143" spans="1:60" s="26" customFormat="1">
      <c r="A143" s="203"/>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36"/>
      <c r="AN143" s="1"/>
      <c r="AO143" s="1"/>
      <c r="AP143" s="1"/>
      <c r="AQ143" s="1"/>
      <c r="AR143" s="1"/>
      <c r="AS143" s="1"/>
      <c r="AT143" s="1"/>
      <c r="AU143" s="1"/>
      <c r="AV143" s="1"/>
      <c r="AW143" s="1"/>
      <c r="AX143" s="1"/>
      <c r="AY143" s="1"/>
      <c r="AZ143" s="1"/>
      <c r="BA143" s="1"/>
      <c r="BB143" s="1"/>
      <c r="BC143" s="1"/>
      <c r="BD143" s="1"/>
      <c r="BE143" s="1"/>
      <c r="BF143" s="1"/>
      <c r="BG143" s="1"/>
      <c r="BH143" s="203"/>
    </row>
    <row r="144" spans="1:60" s="26" customFormat="1">
      <c r="A144" s="203"/>
      <c r="B144" s="203"/>
      <c r="C144" s="203"/>
      <c r="D144" s="203"/>
      <c r="E144" s="203"/>
      <c r="F144" s="203"/>
      <c r="G144" s="203"/>
      <c r="H144" s="203"/>
      <c r="I144" s="203"/>
      <c r="J144" s="203"/>
      <c r="K144" s="203"/>
      <c r="L144" s="203"/>
      <c r="M144" s="203"/>
      <c r="N144" s="203"/>
      <c r="O144" s="203"/>
      <c r="P144" s="203"/>
      <c r="Q144" s="1"/>
      <c r="R144" s="1"/>
      <c r="S144" s="1"/>
      <c r="T144" s="1"/>
      <c r="U144" s="1"/>
      <c r="V144" s="1"/>
      <c r="W144" s="1"/>
      <c r="X144" s="1"/>
      <c r="Y144" s="1"/>
      <c r="Z144" s="1"/>
      <c r="AA144" s="1"/>
      <c r="AB144" s="1"/>
      <c r="AC144" s="1"/>
      <c r="AD144" s="1"/>
      <c r="AE144" s="1"/>
      <c r="AF144" s="1"/>
      <c r="AG144" s="1"/>
      <c r="AH144" s="1"/>
      <c r="AI144" s="1"/>
      <c r="AJ144" s="1"/>
      <c r="AK144" s="1"/>
      <c r="AL144" s="1"/>
      <c r="AM144" s="36"/>
      <c r="AN144" s="1"/>
      <c r="AO144" s="1"/>
      <c r="AP144" s="1"/>
      <c r="AQ144" s="1"/>
      <c r="AR144" s="1"/>
      <c r="AS144" s="1"/>
      <c r="AT144" s="1"/>
      <c r="AU144" s="1"/>
      <c r="AV144" s="1"/>
      <c r="AW144" s="1"/>
      <c r="AX144" s="1"/>
      <c r="AY144" s="1"/>
      <c r="AZ144" s="1"/>
      <c r="BA144" s="1"/>
      <c r="BB144" s="1"/>
      <c r="BC144" s="1"/>
      <c r="BD144" s="1"/>
      <c r="BE144" s="1"/>
      <c r="BF144" s="1"/>
      <c r="BG144" s="1"/>
      <c r="BH144" s="203"/>
    </row>
    <row r="145" spans="1:60" s="26" customFormat="1">
      <c r="A145" s="203"/>
      <c r="B145" s="1"/>
      <c r="C145" s="1"/>
      <c r="D145" s="1"/>
      <c r="E145" s="1"/>
      <c r="F145" s="1"/>
      <c r="G145" s="1"/>
      <c r="H145" s="1"/>
      <c r="I145" s="1"/>
      <c r="J145" s="1"/>
      <c r="K145" s="1"/>
      <c r="L145" s="1"/>
      <c r="M145" s="1"/>
      <c r="N145" s="1"/>
      <c r="O145" s="1"/>
      <c r="P145" s="1"/>
      <c r="Q145" s="1"/>
      <c r="R145" s="1"/>
      <c r="S145" s="1"/>
      <c r="T145" s="1"/>
      <c r="U145" s="203"/>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203"/>
    </row>
  </sheetData>
  <mergeCells count="22">
    <mergeCell ref="X57:Y57"/>
    <mergeCell ref="Q1:T1"/>
    <mergeCell ref="S32:T32"/>
    <mergeCell ref="X33:Y33"/>
    <mergeCell ref="X34:Y34"/>
    <mergeCell ref="V1:Y1"/>
    <mergeCell ref="X58:Y58"/>
    <mergeCell ref="X54:Y54"/>
    <mergeCell ref="S13:T13"/>
    <mergeCell ref="S33:T33"/>
    <mergeCell ref="S34:T34"/>
    <mergeCell ref="S31:T31"/>
    <mergeCell ref="S19:T19"/>
    <mergeCell ref="S30:T30"/>
    <mergeCell ref="S15:T15"/>
    <mergeCell ref="X13:Y13"/>
    <mergeCell ref="X15:Y15"/>
    <mergeCell ref="X30:Y30"/>
    <mergeCell ref="X31:Y31"/>
    <mergeCell ref="X32:Y32"/>
    <mergeCell ref="S54:T54"/>
    <mergeCell ref="S57:T57"/>
  </mergeCells>
  <phoneticPr fontId="9"/>
  <pageMargins left="0.78740157480314965" right="0.78740157480314965" top="0.98425196850393704" bottom="0.98425196850393704" header="0.51181102362204722" footer="0.51181102362204722"/>
  <pageSetup paperSize="9" scale="2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BI141"/>
  <sheetViews>
    <sheetView topLeftCell="P1" zoomScale="75" zoomScaleNormal="75" workbookViewId="0">
      <pane xSplit="5" ySplit="4" topLeftCell="AQ5" activePane="bottomRight" state="frozen"/>
      <selection activeCell="P1" sqref="P1"/>
      <selection pane="topRight" activeCell="U1" sqref="U1"/>
      <selection pane="bottomLeft" activeCell="P5" sqref="P5"/>
      <selection pane="bottomRight" activeCell="BI1" sqref="BI1"/>
    </sheetView>
  </sheetViews>
  <sheetFormatPr defaultRowHeight="14.25"/>
  <cols>
    <col min="1" max="1" width="1.625" style="203" customWidth="1"/>
    <col min="2" max="15" width="1.625" style="1" hidden="1" customWidth="1"/>
    <col min="16" max="19" width="1.625" style="1" customWidth="1"/>
    <col min="20" max="20" width="40.125" style="1" customWidth="1"/>
    <col min="21" max="24" width="1.625" style="1" customWidth="1"/>
    <col min="25" max="25" width="44.375" style="1" customWidth="1"/>
    <col min="26" max="26" width="11.125" style="1" hidden="1" customWidth="1"/>
    <col min="27" max="54" width="10.5" style="1" customWidth="1"/>
    <col min="55" max="59" width="10.5" style="1" hidden="1" customWidth="1"/>
    <col min="60" max="60" width="10.375" style="1" customWidth="1"/>
    <col min="61" max="16384" width="9" style="1"/>
  </cols>
  <sheetData>
    <row r="1" spans="1:61" ht="49.5" customHeight="1">
      <c r="Q1" s="1923" t="s">
        <v>1173</v>
      </c>
      <c r="R1" s="1883"/>
      <c r="S1" s="1883"/>
      <c r="T1" s="1883"/>
      <c r="U1" s="1289"/>
      <c r="V1" s="1932" t="s">
        <v>1324</v>
      </c>
      <c r="W1" s="1933"/>
      <c r="X1" s="1933"/>
      <c r="Y1" s="1933"/>
      <c r="Z1" s="739"/>
    </row>
    <row r="2" spans="1:61" ht="14.25" customHeight="1">
      <c r="A2" s="740"/>
      <c r="Q2" s="1557" t="str">
        <f>'0.Contents'!$C2</f>
        <v>＜確報値＞</v>
      </c>
      <c r="Z2" s="739"/>
    </row>
    <row r="3" spans="1:61" ht="18.75" customHeight="1" thickBot="1">
      <c r="O3" s="255"/>
      <c r="Q3" s="1" t="s">
        <v>148</v>
      </c>
      <c r="V3" s="1473" t="s">
        <v>793</v>
      </c>
    </row>
    <row r="4" spans="1:61" ht="15" thickBot="1">
      <c r="O4" s="255"/>
      <c r="Q4" s="741" t="s">
        <v>100</v>
      </c>
      <c r="R4" s="742"/>
      <c r="S4" s="743"/>
      <c r="T4" s="744"/>
      <c r="V4" s="741" t="s">
        <v>573</v>
      </c>
      <c r="W4" s="742"/>
      <c r="X4" s="743"/>
      <c r="Y4" s="744"/>
      <c r="Z4" s="209"/>
      <c r="AA4" s="22">
        <v>1990</v>
      </c>
      <c r="AB4" s="22">
        <f t="shared" ref="AB4:BE4" si="0">AA4+1</f>
        <v>1991</v>
      </c>
      <c r="AC4" s="22">
        <f t="shared" si="0"/>
        <v>1992</v>
      </c>
      <c r="AD4" s="22">
        <f t="shared" si="0"/>
        <v>1993</v>
      </c>
      <c r="AE4" s="22">
        <f t="shared" si="0"/>
        <v>1994</v>
      </c>
      <c r="AF4" s="22">
        <f t="shared" si="0"/>
        <v>1995</v>
      </c>
      <c r="AG4" s="22">
        <f t="shared" si="0"/>
        <v>1996</v>
      </c>
      <c r="AH4" s="22">
        <f t="shared" si="0"/>
        <v>1997</v>
      </c>
      <c r="AI4" s="22">
        <f t="shared" si="0"/>
        <v>1998</v>
      </c>
      <c r="AJ4" s="22">
        <f t="shared" si="0"/>
        <v>1999</v>
      </c>
      <c r="AK4" s="22">
        <f t="shared" si="0"/>
        <v>2000</v>
      </c>
      <c r="AL4" s="22">
        <f t="shared" si="0"/>
        <v>2001</v>
      </c>
      <c r="AM4" s="22">
        <f t="shared" si="0"/>
        <v>2002</v>
      </c>
      <c r="AN4" s="22">
        <f t="shared" si="0"/>
        <v>2003</v>
      </c>
      <c r="AO4" s="22">
        <f t="shared" si="0"/>
        <v>2004</v>
      </c>
      <c r="AP4" s="22">
        <f t="shared" si="0"/>
        <v>2005</v>
      </c>
      <c r="AQ4" s="22">
        <f t="shared" si="0"/>
        <v>2006</v>
      </c>
      <c r="AR4" s="22">
        <f t="shared" si="0"/>
        <v>2007</v>
      </c>
      <c r="AS4" s="22">
        <f t="shared" si="0"/>
        <v>2008</v>
      </c>
      <c r="AT4" s="22">
        <f t="shared" si="0"/>
        <v>2009</v>
      </c>
      <c r="AU4" s="22">
        <f t="shared" si="0"/>
        <v>2010</v>
      </c>
      <c r="AV4" s="22">
        <f t="shared" si="0"/>
        <v>2011</v>
      </c>
      <c r="AW4" s="22">
        <f t="shared" si="0"/>
        <v>2012</v>
      </c>
      <c r="AX4" s="22">
        <f t="shared" si="0"/>
        <v>2013</v>
      </c>
      <c r="AY4" s="22">
        <f t="shared" si="0"/>
        <v>2014</v>
      </c>
      <c r="AZ4" s="22">
        <f t="shared" si="0"/>
        <v>2015</v>
      </c>
      <c r="BA4" s="83">
        <f t="shared" si="0"/>
        <v>2016</v>
      </c>
      <c r="BB4" s="23">
        <f t="shared" si="0"/>
        <v>2017</v>
      </c>
      <c r="BC4" s="21">
        <f t="shared" si="0"/>
        <v>2018</v>
      </c>
      <c r="BD4" s="22">
        <f t="shared" si="0"/>
        <v>2019</v>
      </c>
      <c r="BE4" s="22">
        <f t="shared" si="0"/>
        <v>2020</v>
      </c>
      <c r="BF4" s="22" t="s">
        <v>23</v>
      </c>
      <c r="BG4" s="23" t="s">
        <v>2</v>
      </c>
    </row>
    <row r="5" spans="1:61" ht="18.75">
      <c r="O5" s="745"/>
      <c r="Q5" s="746" t="s">
        <v>101</v>
      </c>
      <c r="R5" s="747"/>
      <c r="S5" s="748"/>
      <c r="T5" s="749"/>
      <c r="V5" s="1290" t="s">
        <v>794</v>
      </c>
      <c r="W5" s="747"/>
      <c r="X5" s="748"/>
      <c r="Y5" s="749"/>
      <c r="Z5" s="124"/>
      <c r="AA5" s="275">
        <f>SUM(AA6,AA14,AA77,AA56,AA101)</f>
        <v>1067571.6801084999</v>
      </c>
      <c r="AB5" s="275">
        <f t="shared" ref="AB5:BE5" si="1">SUM(AB6,AB14,AB77,AB56,AB101)</f>
        <v>1077836.074957436</v>
      </c>
      <c r="AC5" s="275">
        <f t="shared" si="1"/>
        <v>1085822.1219052449</v>
      </c>
      <c r="AD5" s="275">
        <f t="shared" si="1"/>
        <v>1081001.6257430208</v>
      </c>
      <c r="AE5" s="275">
        <f t="shared" si="1"/>
        <v>1130845.6022770428</v>
      </c>
      <c r="AF5" s="275">
        <f t="shared" si="1"/>
        <v>1142042.0610701256</v>
      </c>
      <c r="AG5" s="275">
        <f t="shared" si="1"/>
        <v>1152794.6075477321</v>
      </c>
      <c r="AH5" s="275">
        <f t="shared" si="1"/>
        <v>1146957.0057227174</v>
      </c>
      <c r="AI5" s="275">
        <f t="shared" si="1"/>
        <v>1113148.5420953049</v>
      </c>
      <c r="AJ5" s="275">
        <f t="shared" si="1"/>
        <v>1149478.6834938733</v>
      </c>
      <c r="AK5" s="275">
        <f t="shared" si="1"/>
        <v>1170300.1609849171</v>
      </c>
      <c r="AL5" s="275">
        <f t="shared" si="1"/>
        <v>1157360.1408356461</v>
      </c>
      <c r="AM5" s="275">
        <f t="shared" si="1"/>
        <v>1188990.8054189971</v>
      </c>
      <c r="AN5" s="275">
        <f t="shared" si="1"/>
        <v>1197298.2133972209</v>
      </c>
      <c r="AO5" s="275">
        <f t="shared" si="1"/>
        <v>1193442.4110291954</v>
      </c>
      <c r="AP5" s="275">
        <f t="shared" si="1"/>
        <v>1200521.0723981916</v>
      </c>
      <c r="AQ5" s="275">
        <f t="shared" si="1"/>
        <v>1178717.6815800872</v>
      </c>
      <c r="AR5" s="275">
        <f t="shared" si="1"/>
        <v>1214489.3158623695</v>
      </c>
      <c r="AS5" s="275">
        <f t="shared" si="1"/>
        <v>1147021.1880210279</v>
      </c>
      <c r="AT5" s="275">
        <f t="shared" si="1"/>
        <v>1087131.5649887184</v>
      </c>
      <c r="AU5" s="275">
        <f t="shared" si="1"/>
        <v>1137029.6587623225</v>
      </c>
      <c r="AV5" s="275">
        <f t="shared" si="1"/>
        <v>1187985.0775239856</v>
      </c>
      <c r="AW5" s="275">
        <f t="shared" si="1"/>
        <v>1227315.4456416422</v>
      </c>
      <c r="AX5" s="275">
        <f t="shared" si="1"/>
        <v>1235197.2867747634</v>
      </c>
      <c r="AY5" s="275">
        <f t="shared" si="1"/>
        <v>1186522.3460353336</v>
      </c>
      <c r="AZ5" s="275">
        <f t="shared" si="1"/>
        <v>1147248.0339538166</v>
      </c>
      <c r="BA5" s="1487">
        <f t="shared" si="1"/>
        <v>1129162.4300611655</v>
      </c>
      <c r="BB5" s="494">
        <f t="shared" ref="BB5" si="2">SUM(BB6,BB14,BB77,BB56,BB101)</f>
        <v>1110910.1721328718</v>
      </c>
      <c r="BC5" s="554">
        <f t="shared" si="1"/>
        <v>0</v>
      </c>
      <c r="BD5" s="275">
        <f t="shared" si="1"/>
        <v>0</v>
      </c>
      <c r="BE5" s="275">
        <f t="shared" si="1"/>
        <v>0</v>
      </c>
      <c r="BF5" s="275"/>
      <c r="BG5" s="494"/>
    </row>
    <row r="6" spans="1:61">
      <c r="O6" s="255"/>
      <c r="Q6" s="750"/>
      <c r="R6" s="751" t="s">
        <v>102</v>
      </c>
      <c r="S6" s="752"/>
      <c r="T6" s="753"/>
      <c r="V6" s="1291"/>
      <c r="W6" s="1292" t="s">
        <v>463</v>
      </c>
      <c r="X6" s="1293"/>
      <c r="Y6" s="753"/>
      <c r="Z6" s="125"/>
      <c r="AA6" s="274">
        <f>SUM(AA7,AA13)</f>
        <v>96219.934651070289</v>
      </c>
      <c r="AB6" s="274">
        <f t="shared" ref="AB6:AX6" si="3">SUM(AB8:AB13)</f>
        <v>94881.816167466503</v>
      </c>
      <c r="AC6" s="274">
        <f>SUM(AC7,AC13)</f>
        <v>93462.039819521087</v>
      </c>
      <c r="AD6" s="274">
        <f t="shared" si="3"/>
        <v>93566.04588192224</v>
      </c>
      <c r="AE6" s="274">
        <f t="shared" si="3"/>
        <v>93098.339373088646</v>
      </c>
      <c r="AF6" s="274">
        <f t="shared" si="3"/>
        <v>91429.708091148525</v>
      </c>
      <c r="AG6" s="274">
        <f t="shared" si="3"/>
        <v>91504.204455285071</v>
      </c>
      <c r="AH6" s="274">
        <f t="shared" si="3"/>
        <v>93610.619371065957</v>
      </c>
      <c r="AI6" s="274">
        <f t="shared" si="3"/>
        <v>86458.279478800701</v>
      </c>
      <c r="AJ6" s="274">
        <f t="shared" si="3"/>
        <v>90032.291001822538</v>
      </c>
      <c r="AK6" s="274">
        <f t="shared" si="3"/>
        <v>88925.79948772442</v>
      </c>
      <c r="AL6" s="274">
        <f t="shared" si="3"/>
        <v>86407.191663828475</v>
      </c>
      <c r="AM6" s="274">
        <f t="shared" si="3"/>
        <v>93218.792233696906</v>
      </c>
      <c r="AN6" s="274">
        <f t="shared" si="3"/>
        <v>94726.696656342741</v>
      </c>
      <c r="AO6" s="274">
        <f t="shared" si="3"/>
        <v>95041.554310204752</v>
      </c>
      <c r="AP6" s="274">
        <f t="shared" si="3"/>
        <v>98041.528972370419</v>
      </c>
      <c r="AQ6" s="274">
        <f t="shared" si="3"/>
        <v>97156.38878029953</v>
      </c>
      <c r="AR6" s="274">
        <f t="shared" si="3"/>
        <v>103094.5511100969</v>
      </c>
      <c r="AS6" s="274">
        <f t="shared" si="3"/>
        <v>99225.079999145324</v>
      </c>
      <c r="AT6" s="274">
        <f t="shared" si="3"/>
        <v>97989.10726583215</v>
      </c>
      <c r="AU6" s="274">
        <f t="shared" si="3"/>
        <v>99015.639949600663</v>
      </c>
      <c r="AV6" s="274">
        <f t="shared" si="3"/>
        <v>101003.56622827375</v>
      </c>
      <c r="AW6" s="274">
        <f t="shared" si="3"/>
        <v>103944.26120511293</v>
      </c>
      <c r="AX6" s="274">
        <f t="shared" si="3"/>
        <v>101959.99325119944</v>
      </c>
      <c r="AY6" s="274">
        <f t="shared" ref="AY6:BE6" si="4">SUM(AY8:AY13)</f>
        <v>96125.498303620057</v>
      </c>
      <c r="AZ6" s="274">
        <f t="shared" si="4"/>
        <v>92504.085837585822</v>
      </c>
      <c r="BA6" s="1488">
        <f t="shared" si="4"/>
        <v>97683.827634398098</v>
      </c>
      <c r="BB6" s="481">
        <f t="shared" si="4"/>
        <v>91756.505136687949</v>
      </c>
      <c r="BC6" s="523">
        <f t="shared" si="4"/>
        <v>0</v>
      </c>
      <c r="BD6" s="274">
        <f t="shared" si="4"/>
        <v>0</v>
      </c>
      <c r="BE6" s="274">
        <f t="shared" si="4"/>
        <v>0</v>
      </c>
      <c r="BF6" s="274"/>
      <c r="BG6" s="481"/>
    </row>
    <row r="7" spans="1:61">
      <c r="O7" s="255"/>
      <c r="Q7" s="750"/>
      <c r="R7" s="754"/>
      <c r="S7" s="755" t="s">
        <v>184</v>
      </c>
      <c r="T7" s="125"/>
      <c r="V7" s="1291"/>
      <c r="W7" s="1294"/>
      <c r="X7" s="1292" t="s">
        <v>574</v>
      </c>
      <c r="Y7" s="753"/>
      <c r="Z7" s="125"/>
      <c r="AA7" s="274">
        <f>SUM(AA8:AA12)</f>
        <v>96226.531970894415</v>
      </c>
      <c r="AB7" s="274">
        <f>SUM(AB8:AB12)</f>
        <v>95415.126659230766</v>
      </c>
      <c r="AC7" s="274">
        <f>SUM(AC8:AC12)</f>
        <v>94334.817172211086</v>
      </c>
      <c r="AD7" s="274">
        <f t="shared" ref="AD7:BA7" si="5">SUM(AD8:AD12)</f>
        <v>94442.963216101736</v>
      </c>
      <c r="AE7" s="274">
        <f t="shared" si="5"/>
        <v>94582.709525437342</v>
      </c>
      <c r="AF7" s="274">
        <f t="shared" si="5"/>
        <v>93234.29696822181</v>
      </c>
      <c r="AG7" s="274">
        <f t="shared" si="5"/>
        <v>93503.604341520302</v>
      </c>
      <c r="AH7" s="274">
        <f t="shared" si="5"/>
        <v>95898.870643770162</v>
      </c>
      <c r="AI7" s="274">
        <f t="shared" si="5"/>
        <v>91606.054818037315</v>
      </c>
      <c r="AJ7" s="274">
        <f t="shared" si="5"/>
        <v>95246.417828031786</v>
      </c>
      <c r="AK7" s="274">
        <f t="shared" si="5"/>
        <v>95290.470195037036</v>
      </c>
      <c r="AL7" s="274">
        <f t="shared" si="5"/>
        <v>93048.126872465014</v>
      </c>
      <c r="AM7" s="274">
        <f t="shared" si="5"/>
        <v>95542.271136769443</v>
      </c>
      <c r="AN7" s="274">
        <f t="shared" si="5"/>
        <v>96854.961790917761</v>
      </c>
      <c r="AO7" s="274">
        <f t="shared" si="5"/>
        <v>96970.43782832619</v>
      </c>
      <c r="AP7" s="274">
        <f t="shared" si="5"/>
        <v>102438.79859556357</v>
      </c>
      <c r="AQ7" s="274">
        <f t="shared" si="5"/>
        <v>100683.71661303042</v>
      </c>
      <c r="AR7" s="274">
        <f t="shared" si="5"/>
        <v>105648.94692844023</v>
      </c>
      <c r="AS7" s="274">
        <f t="shared" si="5"/>
        <v>103517.56322062408</v>
      </c>
      <c r="AT7" s="274">
        <f t="shared" si="5"/>
        <v>100734.74225317671</v>
      </c>
      <c r="AU7" s="274">
        <f t="shared" si="5"/>
        <v>104113.76384560495</v>
      </c>
      <c r="AV7" s="274">
        <f t="shared" si="5"/>
        <v>105161.85061638181</v>
      </c>
      <c r="AW7" s="274">
        <f t="shared" si="5"/>
        <v>107067.83913043181</v>
      </c>
      <c r="AX7" s="274">
        <f t="shared" si="5"/>
        <v>105063.0033846865</v>
      </c>
      <c r="AY7" s="274">
        <f t="shared" si="5"/>
        <v>98462.68595210636</v>
      </c>
      <c r="AZ7" s="274">
        <f t="shared" si="5"/>
        <v>95478.756069002586</v>
      </c>
      <c r="BA7" s="1488">
        <f t="shared" si="5"/>
        <v>101868.58538711592</v>
      </c>
      <c r="BB7" s="481">
        <f t="shared" ref="BB7" si="6">SUM(BB8:BB12)</f>
        <v>96188.408364726711</v>
      </c>
      <c r="BC7" s="523"/>
      <c r="BD7" s="274"/>
      <c r="BE7" s="274"/>
      <c r="BF7" s="274"/>
      <c r="BG7" s="481"/>
    </row>
    <row r="8" spans="1:61">
      <c r="O8" s="255"/>
      <c r="Q8" s="750"/>
      <c r="R8" s="756"/>
      <c r="S8" s="757"/>
      <c r="T8" s="470" t="s">
        <v>795</v>
      </c>
      <c r="V8" s="750"/>
      <c r="W8" s="756"/>
      <c r="X8" s="757"/>
      <c r="Y8" s="524" t="s">
        <v>575</v>
      </c>
      <c r="Z8" s="312"/>
      <c r="AA8" s="312">
        <f>'3.Allocated_CO2-Sector'!AA8</f>
        <v>27758.47098295431</v>
      </c>
      <c r="AB8" s="312">
        <f>'3.Allocated_CO2-Sector'!AB8</f>
        <v>25805.721359606483</v>
      </c>
      <c r="AC8" s="312">
        <f>'3.Allocated_CO2-Sector'!AC8</f>
        <v>23042.951867936696</v>
      </c>
      <c r="AD8" s="312">
        <f>'3.Allocated_CO2-Sector'!AD8</f>
        <v>22954.523658293198</v>
      </c>
      <c r="AE8" s="312">
        <f>'3.Allocated_CO2-Sector'!AE8</f>
        <v>19618.555630236209</v>
      </c>
      <c r="AF8" s="312">
        <f>'3.Allocated_CO2-Sector'!AF8</f>
        <v>18824.146739546508</v>
      </c>
      <c r="AG8" s="312">
        <f>'3.Allocated_CO2-Sector'!AG8</f>
        <v>18313.876561137942</v>
      </c>
      <c r="AH8" s="312">
        <f>'3.Allocated_CO2-Sector'!AH8</f>
        <v>17170.34331751565</v>
      </c>
      <c r="AI8" s="312">
        <f>'3.Allocated_CO2-Sector'!AI8</f>
        <v>15308.917030313338</v>
      </c>
      <c r="AJ8" s="312">
        <f>'3.Allocated_CO2-Sector'!AJ8</f>
        <v>16355.56346031915</v>
      </c>
      <c r="AK8" s="312">
        <f>'3.Allocated_CO2-Sector'!AK8</f>
        <v>17169.721524939989</v>
      </c>
      <c r="AL8" s="312">
        <f>'3.Allocated_CO2-Sector'!AL8</f>
        <v>16494.55284742354</v>
      </c>
      <c r="AM8" s="312">
        <f>'3.Allocated_CO2-Sector'!AM8</f>
        <v>16305.642392602591</v>
      </c>
      <c r="AN8" s="312">
        <f>'3.Allocated_CO2-Sector'!AN8</f>
        <v>15870.723866040764</v>
      </c>
      <c r="AO8" s="312">
        <f>'3.Allocated_CO2-Sector'!AO8</f>
        <v>16167.09644809782</v>
      </c>
      <c r="AP8" s="312">
        <f>'3.Allocated_CO2-Sector'!AP8</f>
        <v>18780.732284674959</v>
      </c>
      <c r="AQ8" s="312">
        <f>'3.Allocated_CO2-Sector'!AQ8</f>
        <v>19366.793018590673</v>
      </c>
      <c r="AR8" s="312">
        <f>'3.Allocated_CO2-Sector'!AR8</f>
        <v>19342.251249290428</v>
      </c>
      <c r="AS8" s="312">
        <f>'3.Allocated_CO2-Sector'!AS8</f>
        <v>19043.258130069971</v>
      </c>
      <c r="AT8" s="312">
        <f>'3.Allocated_CO2-Sector'!AT8</f>
        <v>18788.198907065766</v>
      </c>
      <c r="AU8" s="312">
        <f>'3.Allocated_CO2-Sector'!AU8</f>
        <v>19474.477445552526</v>
      </c>
      <c r="AV8" s="312">
        <f>'3.Allocated_CO2-Sector'!AV8</f>
        <v>18234.764630118923</v>
      </c>
      <c r="AW8" s="312">
        <f>'3.Allocated_CO2-Sector'!AW8</f>
        <v>17674.774004083331</v>
      </c>
      <c r="AX8" s="312">
        <f>'3.Allocated_CO2-Sector'!AX8</f>
        <v>15838.802055679396</v>
      </c>
      <c r="AY8" s="312">
        <f>'3.Allocated_CO2-Sector'!AY8</f>
        <v>15597.891903385513</v>
      </c>
      <c r="AZ8" s="312">
        <f>'3.Allocated_CO2-Sector'!AZ8</f>
        <v>15121.278092534714</v>
      </c>
      <c r="BA8" s="1489">
        <f>'3.Allocated_CO2-Sector'!BA8</f>
        <v>15430.396239867066</v>
      </c>
      <c r="BB8" s="473">
        <f>'3.Allocated_CO2-Sector'!BB8</f>
        <v>15190.306211630212</v>
      </c>
      <c r="BC8" s="524">
        <f>'3.Allocated_CO2-Sector'!BC8</f>
        <v>0</v>
      </c>
      <c r="BD8" s="312">
        <f>'3.Allocated_CO2-Sector'!BD8</f>
        <v>0</v>
      </c>
      <c r="BE8" s="312">
        <f>'3.Allocated_CO2-Sector'!BE8</f>
        <v>0</v>
      </c>
      <c r="BF8" s="312"/>
      <c r="BG8" s="473"/>
      <c r="BH8" s="108"/>
      <c r="BI8" s="108"/>
    </row>
    <row r="9" spans="1:61">
      <c r="O9" s="255"/>
      <c r="Q9" s="750"/>
      <c r="R9" s="756"/>
      <c r="S9" s="757"/>
      <c r="T9" s="525" t="s">
        <v>796</v>
      </c>
      <c r="V9" s="750"/>
      <c r="W9" s="756"/>
      <c r="X9" s="757"/>
      <c r="Y9" s="525" t="s">
        <v>670</v>
      </c>
      <c r="Z9" s="127"/>
      <c r="AA9" s="127">
        <f>'3.Allocated_CO2-Sector'!AA9</f>
        <v>36100.63118421557</v>
      </c>
      <c r="AB9" s="127">
        <f>'3.Allocated_CO2-Sector'!AB9</f>
        <v>36690.651358703471</v>
      </c>
      <c r="AC9" s="127">
        <f>'3.Allocated_CO2-Sector'!AC9</f>
        <v>37395.872323575008</v>
      </c>
      <c r="AD9" s="127">
        <f>'3.Allocated_CO2-Sector'!AD9</f>
        <v>39631.921989957817</v>
      </c>
      <c r="AE9" s="127">
        <f>'3.Allocated_CO2-Sector'!AE9</f>
        <v>39598.221010898298</v>
      </c>
      <c r="AF9" s="127">
        <f>'3.Allocated_CO2-Sector'!AF9</f>
        <v>39965.373921660459</v>
      </c>
      <c r="AG9" s="127">
        <f>'3.Allocated_CO2-Sector'!AG9</f>
        <v>41380.937803756955</v>
      </c>
      <c r="AH9" s="127">
        <f>'3.Allocated_CO2-Sector'!AH9</f>
        <v>44281.012977261198</v>
      </c>
      <c r="AI9" s="127">
        <f>'3.Allocated_CO2-Sector'!AI9</f>
        <v>44086.951806932397</v>
      </c>
      <c r="AJ9" s="127">
        <f>'3.Allocated_CO2-Sector'!AJ9</f>
        <v>44974.823894797606</v>
      </c>
      <c r="AK9" s="127">
        <f>'3.Allocated_CO2-Sector'!AK9</f>
        <v>45137.630308856948</v>
      </c>
      <c r="AL9" s="127">
        <f>'3.Allocated_CO2-Sector'!AL9</f>
        <v>44261.102195528198</v>
      </c>
      <c r="AM9" s="127">
        <f>'3.Allocated_CO2-Sector'!AM9</f>
        <v>43232.674749467966</v>
      </c>
      <c r="AN9" s="127">
        <f>'3.Allocated_CO2-Sector'!AN9</f>
        <v>43505.156540879078</v>
      </c>
      <c r="AO9" s="127">
        <f>'3.Allocated_CO2-Sector'!AO9</f>
        <v>44277.135602799426</v>
      </c>
      <c r="AP9" s="127">
        <f>'3.Allocated_CO2-Sector'!AP9</f>
        <v>45828.387463903535</v>
      </c>
      <c r="AQ9" s="127">
        <f>'3.Allocated_CO2-Sector'!AQ9</f>
        <v>45312.462005593537</v>
      </c>
      <c r="AR9" s="127">
        <f>'3.Allocated_CO2-Sector'!AR9</f>
        <v>45040.442319221882</v>
      </c>
      <c r="AS9" s="127">
        <f>'3.Allocated_CO2-Sector'!AS9</f>
        <v>42792.949011398705</v>
      </c>
      <c r="AT9" s="127">
        <f>'3.Allocated_CO2-Sector'!AT9</f>
        <v>42299.377692690323</v>
      </c>
      <c r="AU9" s="127">
        <f>'3.Allocated_CO2-Sector'!AU9</f>
        <v>43167.283169296825</v>
      </c>
      <c r="AV9" s="127">
        <f>'3.Allocated_CO2-Sector'!AV9</f>
        <v>40131.207565937308</v>
      </c>
      <c r="AW9" s="127">
        <f>'3.Allocated_CO2-Sector'!AW9</f>
        <v>39533.385647394971</v>
      </c>
      <c r="AX9" s="127">
        <f>'3.Allocated_CO2-Sector'!AX9</f>
        <v>37678.894902911547</v>
      </c>
      <c r="AY9" s="127">
        <f>'3.Allocated_CO2-Sector'!AY9</f>
        <v>36071.472017806329</v>
      </c>
      <c r="AZ9" s="127">
        <f>'3.Allocated_CO2-Sector'!AZ9</f>
        <v>36706.370647326126</v>
      </c>
      <c r="BA9" s="1490">
        <f>'3.Allocated_CO2-Sector'!BA9</f>
        <v>33876.610100843507</v>
      </c>
      <c r="BB9" s="370">
        <f>'3.Allocated_CO2-Sector'!BB9</f>
        <v>33258.785470487273</v>
      </c>
      <c r="BC9" s="525">
        <f>'3.Allocated_CO2-Sector'!BC9</f>
        <v>0</v>
      </c>
      <c r="BD9" s="127">
        <f>'3.Allocated_CO2-Sector'!BD9</f>
        <v>0</v>
      </c>
      <c r="BE9" s="127">
        <f>'3.Allocated_CO2-Sector'!BE9</f>
        <v>0</v>
      </c>
      <c r="BF9" s="127"/>
      <c r="BG9" s="370"/>
      <c r="BH9" s="108"/>
      <c r="BI9" s="108"/>
    </row>
    <row r="10" spans="1:61" ht="13.5" customHeight="1">
      <c r="O10" s="255"/>
      <c r="Q10" s="750"/>
      <c r="R10" s="756"/>
      <c r="S10" s="757"/>
      <c r="T10" s="525" t="s">
        <v>185</v>
      </c>
      <c r="V10" s="750"/>
      <c r="W10" s="756"/>
      <c r="X10" s="757"/>
      <c r="Y10" s="525" t="s">
        <v>576</v>
      </c>
      <c r="Z10" s="127"/>
      <c r="AA10" s="127">
        <f>'3.Allocated_CO2-Sector'!AA10</f>
        <v>1489.2244129893777</v>
      </c>
      <c r="AB10" s="127">
        <f>'3.Allocated_CO2-Sector'!AB10</f>
        <v>1467.0580146000532</v>
      </c>
      <c r="AC10" s="127">
        <f>'3.Allocated_CO2-Sector'!AC10</f>
        <v>1648.6466969140031</v>
      </c>
      <c r="AD10" s="127">
        <f>'3.Allocated_CO2-Sector'!AD10</f>
        <v>1559.4768030058954</v>
      </c>
      <c r="AE10" s="127">
        <f>'3.Allocated_CO2-Sector'!AE10</f>
        <v>1277.000766041989</v>
      </c>
      <c r="AF10" s="127">
        <f>'3.Allocated_CO2-Sector'!AF10</f>
        <v>1318.2907201441294</v>
      </c>
      <c r="AG10" s="127">
        <f>'3.Allocated_CO2-Sector'!AG10</f>
        <v>1117.3825321890633</v>
      </c>
      <c r="AH10" s="127">
        <f>'3.Allocated_CO2-Sector'!AH10</f>
        <v>1221.0650906651695</v>
      </c>
      <c r="AI10" s="127">
        <f>'3.Allocated_CO2-Sector'!AI10</f>
        <v>1189.1000235531883</v>
      </c>
      <c r="AJ10" s="127">
        <f>'3.Allocated_CO2-Sector'!AJ10</f>
        <v>1243.3091922752101</v>
      </c>
      <c r="AK10" s="127">
        <f>'3.Allocated_CO2-Sector'!AK10</f>
        <v>1118.7614111952403</v>
      </c>
      <c r="AL10" s="127">
        <f>'3.Allocated_CO2-Sector'!AL10</f>
        <v>1083.3387511030478</v>
      </c>
      <c r="AM10" s="127">
        <f>'3.Allocated_CO2-Sector'!AM10</f>
        <v>1324.9452080967651</v>
      </c>
      <c r="AN10" s="127">
        <f>'3.Allocated_CO2-Sector'!AN10</f>
        <v>935.39104986434052</v>
      </c>
      <c r="AO10" s="127">
        <f>'3.Allocated_CO2-Sector'!AO10</f>
        <v>1452.2365199487433</v>
      </c>
      <c r="AP10" s="127">
        <f>'3.Allocated_CO2-Sector'!AP10</f>
        <v>1629.0714711826902</v>
      </c>
      <c r="AQ10" s="127">
        <f>'3.Allocated_CO2-Sector'!AQ10</f>
        <v>1163.5032259873344</v>
      </c>
      <c r="AR10" s="127">
        <f>'3.Allocated_CO2-Sector'!AR10</f>
        <v>2413.5880347643447</v>
      </c>
      <c r="AS10" s="127">
        <f>'3.Allocated_CO2-Sector'!AS10</f>
        <v>2511.2195551673735</v>
      </c>
      <c r="AT10" s="127">
        <f>'3.Allocated_CO2-Sector'!AT10</f>
        <v>2587.3471540750438</v>
      </c>
      <c r="AU10" s="127">
        <f>'3.Allocated_CO2-Sector'!AU10</f>
        <v>2902.7221338633335</v>
      </c>
      <c r="AV10" s="127">
        <f>'3.Allocated_CO2-Sector'!AV10</f>
        <v>3112.9943457948743</v>
      </c>
      <c r="AW10" s="127">
        <f>'3.Allocated_CO2-Sector'!AW10</f>
        <v>4122.906570155722</v>
      </c>
      <c r="AX10" s="127">
        <f>'3.Allocated_CO2-Sector'!AX10</f>
        <v>3078.1729296058643</v>
      </c>
      <c r="AY10" s="127">
        <f>'3.Allocated_CO2-Sector'!AY10</f>
        <v>3190.9426345730053</v>
      </c>
      <c r="AZ10" s="127">
        <f>'3.Allocated_CO2-Sector'!AZ10</f>
        <v>2955.5258645197559</v>
      </c>
      <c r="BA10" s="1490">
        <f>'3.Allocated_CO2-Sector'!BA10</f>
        <v>3456.3927833347061</v>
      </c>
      <c r="BB10" s="370">
        <f>'3.Allocated_CO2-Sector'!BB10</f>
        <v>2577.6380672436012</v>
      </c>
      <c r="BC10" s="525">
        <f>'3.Allocated_CO2-Sector'!BC10</f>
        <v>0</v>
      </c>
      <c r="BD10" s="127">
        <f>'3.Allocated_CO2-Sector'!BD10</f>
        <v>0</v>
      </c>
      <c r="BE10" s="127">
        <f>'3.Allocated_CO2-Sector'!BE10</f>
        <v>0</v>
      </c>
      <c r="BF10" s="127"/>
      <c r="BG10" s="370"/>
      <c r="BH10" s="108"/>
      <c r="BI10" s="108"/>
    </row>
    <row r="11" spans="1:61">
      <c r="O11" s="255"/>
      <c r="Q11" s="750"/>
      <c r="R11" s="756"/>
      <c r="S11" s="757"/>
      <c r="T11" s="525" t="s">
        <v>186</v>
      </c>
      <c r="V11" s="750"/>
      <c r="W11" s="756"/>
      <c r="X11" s="757"/>
      <c r="Y11" s="525" t="s">
        <v>607</v>
      </c>
      <c r="Z11" s="127"/>
      <c r="AA11" s="127">
        <f>'3.Allocated_CO2-Sector'!AA11</f>
        <v>30871.107203934811</v>
      </c>
      <c r="AB11" s="127">
        <f>'3.Allocated_CO2-Sector'!AB11</f>
        <v>31444.482904017041</v>
      </c>
      <c r="AC11" s="127">
        <f>'3.Allocated_CO2-Sector'!AC11</f>
        <v>32239.592590170072</v>
      </c>
      <c r="AD11" s="127">
        <f>'3.Allocated_CO2-Sector'!AD11</f>
        <v>30288.73657759629</v>
      </c>
      <c r="AE11" s="127">
        <f>'3.Allocated_CO2-Sector'!AE11</f>
        <v>34078.842440694702</v>
      </c>
      <c r="AF11" s="127">
        <f>'3.Allocated_CO2-Sector'!AF11</f>
        <v>33116.257767082076</v>
      </c>
      <c r="AG11" s="127">
        <f>'3.Allocated_CO2-Sector'!AG11</f>
        <v>32680.707414198961</v>
      </c>
      <c r="AH11" s="127">
        <f>'3.Allocated_CO2-Sector'!AH11</f>
        <v>33213.141064915268</v>
      </c>
      <c r="AI11" s="127">
        <f>'3.Allocated_CO2-Sector'!AI11</f>
        <v>31007.368394196805</v>
      </c>
      <c r="AJ11" s="127">
        <f>'3.Allocated_CO2-Sector'!AJ11</f>
        <v>32657.690333948703</v>
      </c>
      <c r="AK11" s="127">
        <f>'3.Allocated_CO2-Sector'!AK11</f>
        <v>31849.5154022809</v>
      </c>
      <c r="AL11" s="127">
        <f>'3.Allocated_CO2-Sector'!AL11</f>
        <v>31194.306110487702</v>
      </c>
      <c r="AM11" s="127">
        <f>'3.Allocated_CO2-Sector'!AM11</f>
        <v>34666.816710251653</v>
      </c>
      <c r="AN11" s="127">
        <f>'3.Allocated_CO2-Sector'!AN11</f>
        <v>36532.007764412083</v>
      </c>
      <c r="AO11" s="127">
        <f>'3.Allocated_CO2-Sector'!AO11</f>
        <v>35060.011240847452</v>
      </c>
      <c r="AP11" s="127">
        <f>'3.Allocated_CO2-Sector'!AP11</f>
        <v>36179.624113238206</v>
      </c>
      <c r="AQ11" s="127">
        <f>'3.Allocated_CO2-Sector'!AQ11</f>
        <v>34820.583478114109</v>
      </c>
      <c r="AR11" s="127">
        <f>'3.Allocated_CO2-Sector'!AR11</f>
        <v>38831.629909195093</v>
      </c>
      <c r="AS11" s="127">
        <f>'3.Allocated_CO2-Sector'!AS11</f>
        <v>39151.527710732611</v>
      </c>
      <c r="AT11" s="127">
        <f>'3.Allocated_CO2-Sector'!AT11</f>
        <v>37037.635770641406</v>
      </c>
      <c r="AU11" s="127">
        <f>'3.Allocated_CO2-Sector'!AU11</f>
        <v>38541.383441750426</v>
      </c>
      <c r="AV11" s="127">
        <f>'3.Allocated_CO2-Sector'!AV11</f>
        <v>43660.672073519971</v>
      </c>
      <c r="AW11" s="127">
        <f>'3.Allocated_CO2-Sector'!AW11</f>
        <v>45713.867194752354</v>
      </c>
      <c r="AX11" s="127">
        <f>'3.Allocated_CO2-Sector'!AX11</f>
        <v>48446.472768421532</v>
      </c>
      <c r="AY11" s="127">
        <f>'3.Allocated_CO2-Sector'!AY11</f>
        <v>43581.439810379765</v>
      </c>
      <c r="AZ11" s="127">
        <f>'3.Allocated_CO2-Sector'!AZ11</f>
        <v>40670.475435026223</v>
      </c>
      <c r="BA11" s="1490">
        <f>'3.Allocated_CO2-Sector'!BA11</f>
        <v>49078.616094850018</v>
      </c>
      <c r="BB11" s="370">
        <f>'3.Allocated_CO2-Sector'!BB11</f>
        <v>45125.668725566167</v>
      </c>
      <c r="BC11" s="525">
        <f>'3.Allocated_CO2-Sector'!BC11</f>
        <v>0</v>
      </c>
      <c r="BD11" s="127">
        <f>'3.Allocated_CO2-Sector'!BD11</f>
        <v>0</v>
      </c>
      <c r="BE11" s="127">
        <f>'3.Allocated_CO2-Sector'!BE11</f>
        <v>0</v>
      </c>
      <c r="BF11" s="127"/>
      <c r="BG11" s="370"/>
    </row>
    <row r="12" spans="1:61">
      <c r="O12" s="255"/>
      <c r="Q12" s="750"/>
      <c r="R12" s="756"/>
      <c r="S12" s="758"/>
      <c r="T12" s="759" t="s">
        <v>187</v>
      </c>
      <c r="V12" s="750"/>
      <c r="W12" s="756"/>
      <c r="X12" s="757"/>
      <c r="Y12" s="759" t="s">
        <v>608</v>
      </c>
      <c r="Z12" s="760"/>
      <c r="AA12" s="1831">
        <f>'3.Allocated_CO2-Sector'!AA12</f>
        <v>7.0981868003457018</v>
      </c>
      <c r="AB12" s="1831">
        <f>'3.Allocated_CO2-Sector'!AB12</f>
        <v>7.21302230372899</v>
      </c>
      <c r="AC12" s="1831">
        <f>'3.Allocated_CO2-Sector'!AC12</f>
        <v>7.7536936153065419</v>
      </c>
      <c r="AD12" s="1831">
        <f>'3.Allocated_CO2-Sector'!AD12</f>
        <v>8.3041872485368184</v>
      </c>
      <c r="AE12" s="1831">
        <f>'3.Allocated_CO2-Sector'!AE12</f>
        <v>10.089677566153114</v>
      </c>
      <c r="AF12" s="1831">
        <f>'3.Allocated_CO2-Sector'!AF12</f>
        <v>10.227819788646663</v>
      </c>
      <c r="AG12" s="1831">
        <f>'3.Allocated_CO2-Sector'!AG12</f>
        <v>10.700030237381505</v>
      </c>
      <c r="AH12" s="1831">
        <f>'3.Allocated_CO2-Sector'!AH12</f>
        <v>13.308193412870612</v>
      </c>
      <c r="AI12" s="1831">
        <f>'3.Allocated_CO2-Sector'!AI12</f>
        <v>13.717563041584828</v>
      </c>
      <c r="AJ12" s="1831">
        <f>'3.Allocated_CO2-Sector'!AJ12</f>
        <v>15.030946691112771</v>
      </c>
      <c r="AK12" s="1831">
        <f>'3.Allocated_CO2-Sector'!AK12</f>
        <v>14.841547763949173</v>
      </c>
      <c r="AL12" s="1831">
        <f>'3.Allocated_CO2-Sector'!AL12</f>
        <v>14.826967922541014</v>
      </c>
      <c r="AM12" s="1831">
        <f>'3.Allocated_CO2-Sector'!AM12</f>
        <v>12.192076350471293</v>
      </c>
      <c r="AN12" s="1831">
        <f>'3.Allocated_CO2-Sector'!AN12</f>
        <v>11.682569721506653</v>
      </c>
      <c r="AO12" s="1831">
        <f>'3.Allocated_CO2-Sector'!AO12</f>
        <v>13.958016632733004</v>
      </c>
      <c r="AP12" s="1831">
        <f>'3.Allocated_CO2-Sector'!AP12</f>
        <v>20.983262564175316</v>
      </c>
      <c r="AQ12" s="1831">
        <f>'3.Allocated_CO2-Sector'!AQ12</f>
        <v>20.374884744767616</v>
      </c>
      <c r="AR12" s="1831">
        <f>'3.Allocated_CO2-Sector'!AR12</f>
        <v>21.035415968486181</v>
      </c>
      <c r="AS12" s="1831">
        <f>'3.Allocated_CO2-Sector'!AS12</f>
        <v>18.60881325541461</v>
      </c>
      <c r="AT12" s="1831">
        <f>'3.Allocated_CO2-Sector'!AT12</f>
        <v>22.182728704160986</v>
      </c>
      <c r="AU12" s="1831">
        <f>'3.Allocated_CO2-Sector'!AU12</f>
        <v>27.897655141834914</v>
      </c>
      <c r="AV12" s="1831">
        <f>'3.Allocated_CO2-Sector'!AV12</f>
        <v>22.212001010729377</v>
      </c>
      <c r="AW12" s="1831">
        <f>'3.Allocated_CO2-Sector'!AW12</f>
        <v>22.905714045434451</v>
      </c>
      <c r="AX12" s="1831">
        <f>'3.Allocated_CO2-Sector'!AX12</f>
        <v>20.660728068169131</v>
      </c>
      <c r="AY12" s="1831">
        <f>'3.Allocated_CO2-Sector'!AY12</f>
        <v>20.939585961746676</v>
      </c>
      <c r="AZ12" s="1831">
        <f>'3.Allocated_CO2-Sector'!AZ12</f>
        <v>25.106029595778111</v>
      </c>
      <c r="BA12" s="1832">
        <f>'3.Allocated_CO2-Sector'!BA12</f>
        <v>26.570168220618918</v>
      </c>
      <c r="BB12" s="1833">
        <f>'3.Allocated_CO2-Sector'!BB12</f>
        <v>36.009889799459273</v>
      </c>
      <c r="BC12" s="525">
        <f>'3.Allocated_CO2-Sector'!BC12</f>
        <v>0</v>
      </c>
      <c r="BD12" s="127">
        <f>'3.Allocated_CO2-Sector'!BD12</f>
        <v>0</v>
      </c>
      <c r="BE12" s="127">
        <f>'3.Allocated_CO2-Sector'!BE12</f>
        <v>0</v>
      </c>
      <c r="BF12" s="127"/>
      <c r="BG12" s="370"/>
    </row>
    <row r="13" spans="1:61" ht="28.5" customHeight="1">
      <c r="O13" s="255"/>
      <c r="Q13" s="750"/>
      <c r="R13" s="756"/>
      <c r="S13" s="761" t="s">
        <v>188</v>
      </c>
      <c r="T13" s="1445"/>
      <c r="V13" s="750"/>
      <c r="W13" s="756"/>
      <c r="X13" s="1934" t="s">
        <v>577</v>
      </c>
      <c r="Y13" s="1935"/>
      <c r="Z13" s="763"/>
      <c r="AA13" s="1821">
        <f>'3.Allocated_CO2-Sector'!AA13</f>
        <v>-6.5973198241306932</v>
      </c>
      <c r="AB13" s="469">
        <f>'3.Allocated_CO2-Sector'!AB13</f>
        <v>-533.31049176426461</v>
      </c>
      <c r="AC13" s="469">
        <f>'3.Allocated_CO2-Sector'!AC13</f>
        <v>-872.77735268999857</v>
      </c>
      <c r="AD13" s="469">
        <f>'3.Allocated_CO2-Sector'!AD13</f>
        <v>-876.91733417948865</v>
      </c>
      <c r="AE13" s="469">
        <f>'3.Allocated_CO2-Sector'!AE13</f>
        <v>-1484.3701523487011</v>
      </c>
      <c r="AF13" s="469">
        <f>'3.Allocated_CO2-Sector'!AF13</f>
        <v>-1804.5888770732854</v>
      </c>
      <c r="AG13" s="469">
        <f>'3.Allocated_CO2-Sector'!AG13</f>
        <v>-1999.3998862352255</v>
      </c>
      <c r="AH13" s="469">
        <f>'3.Allocated_CO2-Sector'!AH13</f>
        <v>-2288.2512727042017</v>
      </c>
      <c r="AI13" s="469">
        <f>'3.Allocated_CO2-Sector'!AI13</f>
        <v>-5147.7753392366158</v>
      </c>
      <c r="AJ13" s="469">
        <f>'3.Allocated_CO2-Sector'!AJ13</f>
        <v>-5214.1268262092426</v>
      </c>
      <c r="AK13" s="469">
        <f>'3.Allocated_CO2-Sector'!AK13</f>
        <v>-6364.6707073126117</v>
      </c>
      <c r="AL13" s="469">
        <f>'3.Allocated_CO2-Sector'!AL13</f>
        <v>-6640.9352086365434</v>
      </c>
      <c r="AM13" s="469">
        <f>'3.Allocated_CO2-Sector'!AM13</f>
        <v>-2323.4789030725415</v>
      </c>
      <c r="AN13" s="469">
        <f>'3.Allocated_CO2-Sector'!AN13</f>
        <v>-2128.265134575026</v>
      </c>
      <c r="AO13" s="469">
        <f>'3.Allocated_CO2-Sector'!AO13</f>
        <v>-1928.883518121439</v>
      </c>
      <c r="AP13" s="469">
        <f>'3.Allocated_CO2-Sector'!AP13</f>
        <v>-4397.2696231931432</v>
      </c>
      <c r="AQ13" s="469">
        <f>'3.Allocated_CO2-Sector'!AQ13</f>
        <v>-3527.3278327308999</v>
      </c>
      <c r="AR13" s="469">
        <f>'3.Allocated_CO2-Sector'!AR13</f>
        <v>-2554.3958183433274</v>
      </c>
      <c r="AS13" s="469">
        <f>'3.Allocated_CO2-Sector'!AS13</f>
        <v>-4292.4832214787575</v>
      </c>
      <c r="AT13" s="469">
        <f>'3.Allocated_CO2-Sector'!AT13</f>
        <v>-2745.6349873445638</v>
      </c>
      <c r="AU13" s="469">
        <f>'3.Allocated_CO2-Sector'!AU13</f>
        <v>-5098.1238960042774</v>
      </c>
      <c r="AV13" s="469">
        <f>'3.Allocated_CO2-Sector'!AV13</f>
        <v>-4158.2843881080644</v>
      </c>
      <c r="AW13" s="469">
        <f>'3.Allocated_CO2-Sector'!AW13</f>
        <v>-3123.5779253188862</v>
      </c>
      <c r="AX13" s="469">
        <f>'3.Allocated_CO2-Sector'!AX13</f>
        <v>-3103.0101334870624</v>
      </c>
      <c r="AY13" s="469">
        <f>'3.Allocated_CO2-Sector'!AY13</f>
        <v>-2337.1876484863028</v>
      </c>
      <c r="AZ13" s="469">
        <f>'3.Allocated_CO2-Sector'!AZ13</f>
        <v>-2974.6702314167615</v>
      </c>
      <c r="BA13" s="1509">
        <f>'3.Allocated_CO2-Sector'!BA13</f>
        <v>-4184.7577527178182</v>
      </c>
      <c r="BB13" s="472">
        <f>'3.Allocated_CO2-Sector'!BB13</f>
        <v>-4431.9032280387573</v>
      </c>
      <c r="BC13" s="555">
        <f>'3.Allocated_CO2-Sector'!BC13</f>
        <v>0</v>
      </c>
      <c r="BD13" s="469">
        <f>'3.Allocated_CO2-Sector'!BD13</f>
        <v>0</v>
      </c>
      <c r="BE13" s="469">
        <f>'3.Allocated_CO2-Sector'!BE13</f>
        <v>0</v>
      </c>
      <c r="BF13" s="469"/>
      <c r="BG13" s="472"/>
    </row>
    <row r="14" spans="1:61">
      <c r="O14" s="255"/>
      <c r="Q14" s="750"/>
      <c r="R14" s="764" t="s">
        <v>109</v>
      </c>
      <c r="S14" s="765"/>
      <c r="T14" s="766"/>
      <c r="V14" s="750"/>
      <c r="W14" s="764" t="s">
        <v>471</v>
      </c>
      <c r="X14" s="765"/>
      <c r="Y14" s="766"/>
      <c r="Z14" s="128"/>
      <c r="AA14" s="273">
        <f>SUM(AA15,AA26)</f>
        <v>503455.18821843556</v>
      </c>
      <c r="AB14" s="273">
        <f>SUM(AB15,AB26)</f>
        <v>497207.3571137418</v>
      </c>
      <c r="AC14" s="273">
        <f t="shared" ref="AC14:BA14" si="7">SUM(AC15,AC26)</f>
        <v>488739.34341546206</v>
      </c>
      <c r="AD14" s="273">
        <f t="shared" si="7"/>
        <v>476541.05875983229</v>
      </c>
      <c r="AE14" s="273">
        <f t="shared" si="7"/>
        <v>493396.15389684722</v>
      </c>
      <c r="AF14" s="273">
        <f t="shared" si="7"/>
        <v>490092.87343069288</v>
      </c>
      <c r="AG14" s="273">
        <f t="shared" si="7"/>
        <v>493687.90321593353</v>
      </c>
      <c r="AH14" s="273">
        <f t="shared" si="7"/>
        <v>484105.65040506492</v>
      </c>
      <c r="AI14" s="273">
        <f t="shared" si="7"/>
        <v>454181.78993025445</v>
      </c>
      <c r="AJ14" s="273">
        <f t="shared" si="7"/>
        <v>464788.78940474818</v>
      </c>
      <c r="AK14" s="273">
        <f t="shared" si="7"/>
        <v>477634.73948661488</v>
      </c>
      <c r="AL14" s="273">
        <f t="shared" si="7"/>
        <v>465692.06590643374</v>
      </c>
      <c r="AM14" s="273">
        <f t="shared" si="7"/>
        <v>473431.99089732266</v>
      </c>
      <c r="AN14" s="273">
        <f t="shared" si="7"/>
        <v>475003.2468935803</v>
      </c>
      <c r="AO14" s="273">
        <f t="shared" si="7"/>
        <v>471249.84363988036</v>
      </c>
      <c r="AP14" s="273">
        <f t="shared" si="7"/>
        <v>467454.26350099983</v>
      </c>
      <c r="AQ14" s="273">
        <f>SUM(AQ15,AQ26)</f>
        <v>461203.62322972302</v>
      </c>
      <c r="AR14" s="273">
        <f t="shared" si="7"/>
        <v>472519.95009867311</v>
      </c>
      <c r="AS14" s="273">
        <f t="shared" si="7"/>
        <v>428387.75745328894</v>
      </c>
      <c r="AT14" s="273">
        <f t="shared" si="7"/>
        <v>403151.54328488262</v>
      </c>
      <c r="AU14" s="273">
        <f t="shared" si="7"/>
        <v>430312.66815220338</v>
      </c>
      <c r="AV14" s="273">
        <f t="shared" si="7"/>
        <v>444902.60728021007</v>
      </c>
      <c r="AW14" s="273">
        <f t="shared" si="7"/>
        <v>456495.1284189655</v>
      </c>
      <c r="AX14" s="273">
        <f t="shared" si="7"/>
        <v>464819.12765883829</v>
      </c>
      <c r="AY14" s="273">
        <f t="shared" si="7"/>
        <v>448745.42777063826</v>
      </c>
      <c r="AZ14" s="273">
        <f t="shared" si="7"/>
        <v>432210.03302248032</v>
      </c>
      <c r="BA14" s="1492">
        <f t="shared" si="7"/>
        <v>419181.05801945942</v>
      </c>
      <c r="BB14" s="371">
        <f t="shared" ref="BB14" si="8">SUM(BB15,BB26)</f>
        <v>412874.41134845413</v>
      </c>
      <c r="BC14" s="527">
        <f>SUM(BC15,BC26)</f>
        <v>0</v>
      </c>
      <c r="BD14" s="273">
        <f>SUM(BD15,BD26)</f>
        <v>0</v>
      </c>
      <c r="BE14" s="273">
        <f>SUM(BE15,BE26)</f>
        <v>0</v>
      </c>
      <c r="BF14" s="273"/>
      <c r="BG14" s="371"/>
    </row>
    <row r="15" spans="1:61" ht="27" customHeight="1">
      <c r="O15" s="255"/>
      <c r="Q15" s="750"/>
      <c r="R15" s="767"/>
      <c r="S15" s="764" t="s">
        <v>110</v>
      </c>
      <c r="T15" s="128"/>
      <c r="V15" s="750"/>
      <c r="W15" s="767"/>
      <c r="X15" s="1936" t="s">
        <v>578</v>
      </c>
      <c r="Y15" s="1937"/>
      <c r="Z15" s="128"/>
      <c r="AA15" s="273">
        <f>SUM(AA16,AA21,AA22)</f>
        <v>40604.135061330206</v>
      </c>
      <c r="AB15" s="273">
        <f>SUM(AB16,AB21,AB22)</f>
        <v>40392.89652289635</v>
      </c>
      <c r="AC15" s="273">
        <f t="shared" ref="AC15:BA15" si="9">SUM(AC16,AC21,AC22)</f>
        <v>40277.989750286957</v>
      </c>
      <c r="AD15" s="273">
        <f t="shared" si="9"/>
        <v>39080.992606261716</v>
      </c>
      <c r="AE15" s="273">
        <f t="shared" si="9"/>
        <v>38660.440175243581</v>
      </c>
      <c r="AF15" s="273">
        <f t="shared" si="9"/>
        <v>37750.161594041027</v>
      </c>
      <c r="AG15" s="273">
        <f t="shared" si="9"/>
        <v>37862.567318127905</v>
      </c>
      <c r="AH15" s="273">
        <f t="shared" si="9"/>
        <v>36605.973173528757</v>
      </c>
      <c r="AI15" s="273">
        <f t="shared" si="9"/>
        <v>35712.927956928586</v>
      </c>
      <c r="AJ15" s="273">
        <f t="shared" si="9"/>
        <v>34912.31590697058</v>
      </c>
      <c r="AK15" s="273">
        <f t="shared" si="9"/>
        <v>34292.366582766866</v>
      </c>
      <c r="AL15" s="273">
        <f t="shared" si="9"/>
        <v>34404.645165348542</v>
      </c>
      <c r="AM15" s="273">
        <f t="shared" si="9"/>
        <v>33305.440908657503</v>
      </c>
      <c r="AN15" s="273">
        <f t="shared" si="9"/>
        <v>32923.959082297544</v>
      </c>
      <c r="AO15" s="273">
        <f t="shared" si="9"/>
        <v>32814.534804831019</v>
      </c>
      <c r="AP15" s="273">
        <f t="shared" si="9"/>
        <v>31641.316577903181</v>
      </c>
      <c r="AQ15" s="273">
        <f t="shared" si="9"/>
        <v>30070.877341297142</v>
      </c>
      <c r="AR15" s="273">
        <f t="shared" si="9"/>
        <v>30108.687116134144</v>
      </c>
      <c r="AS15" s="273">
        <f t="shared" si="9"/>
        <v>25236.751499372294</v>
      </c>
      <c r="AT15" s="273">
        <f t="shared" si="9"/>
        <v>27907.823763588422</v>
      </c>
      <c r="AU15" s="273">
        <f t="shared" si="9"/>
        <v>27182.782913864314</v>
      </c>
      <c r="AV15" s="273">
        <f t="shared" si="9"/>
        <v>29282.013813950609</v>
      </c>
      <c r="AW15" s="273">
        <f t="shared" si="9"/>
        <v>28810.968156730181</v>
      </c>
      <c r="AX15" s="273">
        <f t="shared" si="9"/>
        <v>25830.411525033414</v>
      </c>
      <c r="AY15" s="273">
        <f t="shared" si="9"/>
        <v>25485.270601777811</v>
      </c>
      <c r="AZ15" s="273">
        <f t="shared" si="9"/>
        <v>26737.664348406321</v>
      </c>
      <c r="BA15" s="1492">
        <f t="shared" si="9"/>
        <v>27494.026558055848</v>
      </c>
      <c r="BB15" s="371">
        <f t="shared" ref="BB15" si="10">SUM(BB16,BB21,BB22)</f>
        <v>27357.761225237518</v>
      </c>
      <c r="BC15" s="527">
        <f>'3.Allocated_CO2-Sector'!BC15</f>
        <v>0</v>
      </c>
      <c r="BD15" s="273">
        <f>'3.Allocated_CO2-Sector'!BD15</f>
        <v>0</v>
      </c>
      <c r="BE15" s="273">
        <f>'3.Allocated_CO2-Sector'!BE15</f>
        <v>0</v>
      </c>
      <c r="BF15" s="273"/>
      <c r="BG15" s="371"/>
    </row>
    <row r="16" spans="1:61">
      <c r="O16" s="255"/>
      <c r="Q16" s="750"/>
      <c r="R16" s="767"/>
      <c r="S16" s="768" t="s">
        <v>111</v>
      </c>
      <c r="T16" s="520"/>
      <c r="V16" s="750"/>
      <c r="W16" s="767"/>
      <c r="X16" s="768" t="s">
        <v>473</v>
      </c>
      <c r="Y16" s="330"/>
      <c r="Z16" s="520"/>
      <c r="AA16" s="330">
        <f>SUM(AA17:AA20)</f>
        <v>23466.080094941033</v>
      </c>
      <c r="AB16" s="330">
        <f t="shared" ref="AB16:BE16" si="11">SUM(AB17:AB20)</f>
        <v>23983.664292098532</v>
      </c>
      <c r="AC16" s="330">
        <f t="shared" si="11"/>
        <v>23977.401522341515</v>
      </c>
      <c r="AD16" s="330">
        <f t="shared" si="11"/>
        <v>23294.853935497238</v>
      </c>
      <c r="AE16" s="330">
        <f t="shared" si="11"/>
        <v>22155.106281362543</v>
      </c>
      <c r="AF16" s="330">
        <f t="shared" si="11"/>
        <v>21796.800424365527</v>
      </c>
      <c r="AG16" s="330">
        <f t="shared" si="11"/>
        <v>22627.701000451856</v>
      </c>
      <c r="AH16" s="330">
        <f t="shared" si="11"/>
        <v>22191.138804808241</v>
      </c>
      <c r="AI16" s="330">
        <f t="shared" si="11"/>
        <v>21919.222847760619</v>
      </c>
      <c r="AJ16" s="330">
        <f t="shared" si="11"/>
        <v>21443.091564802977</v>
      </c>
      <c r="AK16" s="330">
        <f t="shared" si="11"/>
        <v>21342.153285586701</v>
      </c>
      <c r="AL16" s="330">
        <f t="shared" si="11"/>
        <v>22126.299729258011</v>
      </c>
      <c r="AM16" s="330">
        <f t="shared" si="11"/>
        <v>21351.585001002019</v>
      </c>
      <c r="AN16" s="330">
        <f t="shared" si="11"/>
        <v>21381.279366242819</v>
      </c>
      <c r="AO16" s="330">
        <f t="shared" si="11"/>
        <v>21700.825740400316</v>
      </c>
      <c r="AP16" s="330">
        <f t="shared" si="11"/>
        <v>21037.87226477305</v>
      </c>
      <c r="AQ16" s="330">
        <f t="shared" si="11"/>
        <v>19940.822313375727</v>
      </c>
      <c r="AR16" s="330">
        <f t="shared" si="11"/>
        <v>20195.493787991763</v>
      </c>
      <c r="AS16" s="330">
        <f t="shared" si="11"/>
        <v>17512.374006039674</v>
      </c>
      <c r="AT16" s="330">
        <f t="shared" si="11"/>
        <v>20322.126366401444</v>
      </c>
      <c r="AU16" s="330">
        <f t="shared" si="11"/>
        <v>19087.938312756825</v>
      </c>
      <c r="AV16" s="330">
        <f t="shared" si="11"/>
        <v>18217.559857002034</v>
      </c>
      <c r="AW16" s="330">
        <f t="shared" si="11"/>
        <v>18124.734442851881</v>
      </c>
      <c r="AX16" s="330">
        <f t="shared" si="11"/>
        <v>16648.28079602664</v>
      </c>
      <c r="AY16" s="330">
        <f t="shared" si="11"/>
        <v>16343.974682806569</v>
      </c>
      <c r="AZ16" s="330">
        <f t="shared" si="11"/>
        <v>17710.208006955971</v>
      </c>
      <c r="BA16" s="1517">
        <f t="shared" si="11"/>
        <v>18578.674788950058</v>
      </c>
      <c r="BB16" s="495">
        <f t="shared" ref="BB16" si="12">SUM(BB17:BB20)</f>
        <v>18285.567826439325</v>
      </c>
      <c r="BC16" s="569">
        <f t="shared" si="11"/>
        <v>0</v>
      </c>
      <c r="BD16" s="520">
        <f t="shared" si="11"/>
        <v>0</v>
      </c>
      <c r="BE16" s="520">
        <f t="shared" si="11"/>
        <v>0</v>
      </c>
      <c r="BF16" s="330"/>
      <c r="BG16" s="495"/>
    </row>
    <row r="17" spans="15:59">
      <c r="O17" s="255"/>
      <c r="Q17" s="750"/>
      <c r="R17" s="767"/>
      <c r="S17" s="769"/>
      <c r="T17" s="312" t="s">
        <v>189</v>
      </c>
      <c r="V17" s="750"/>
      <c r="W17" s="767"/>
      <c r="X17" s="769"/>
      <c r="Y17" s="312" t="s">
        <v>605</v>
      </c>
      <c r="Z17" s="312"/>
      <c r="AA17" s="312">
        <v>12171.56351631176</v>
      </c>
      <c r="AB17" s="312">
        <v>12349.504968975669</v>
      </c>
      <c r="AC17" s="312">
        <v>12642.847273446519</v>
      </c>
      <c r="AD17" s="312">
        <v>12573.99918454856</v>
      </c>
      <c r="AE17" s="312">
        <v>12967.611133035327</v>
      </c>
      <c r="AF17" s="312">
        <v>12946.693243233245</v>
      </c>
      <c r="AG17" s="312">
        <v>13543.878522290479</v>
      </c>
      <c r="AH17" s="312">
        <v>13356.136400123256</v>
      </c>
      <c r="AI17" s="312">
        <v>13192.256737273141</v>
      </c>
      <c r="AJ17" s="312">
        <v>13497.561110337512</v>
      </c>
      <c r="AK17" s="312">
        <v>13596.700208008118</v>
      </c>
      <c r="AL17" s="312">
        <v>14091.067479423327</v>
      </c>
      <c r="AM17" s="312">
        <v>13849.850808062569</v>
      </c>
      <c r="AN17" s="312">
        <v>13313.039368064172</v>
      </c>
      <c r="AO17" s="312">
        <v>13904.317421808446</v>
      </c>
      <c r="AP17" s="312">
        <v>13504.206217701263</v>
      </c>
      <c r="AQ17" s="312">
        <v>12425.410389921377</v>
      </c>
      <c r="AR17" s="312">
        <v>12698.044860355867</v>
      </c>
      <c r="AS17" s="312">
        <v>11413.40004172563</v>
      </c>
      <c r="AT17" s="312">
        <v>13160.791204790943</v>
      </c>
      <c r="AU17" s="312">
        <v>12760.212392090434</v>
      </c>
      <c r="AV17" s="312">
        <v>12134.008054348491</v>
      </c>
      <c r="AW17" s="312">
        <v>12324.737591125238</v>
      </c>
      <c r="AX17" s="312">
        <v>11321.982177507272</v>
      </c>
      <c r="AY17" s="312">
        <v>11046.389182057297</v>
      </c>
      <c r="AZ17" s="312">
        <v>12068.733778454462</v>
      </c>
      <c r="BA17" s="1489">
        <v>12721.743386703354</v>
      </c>
      <c r="BB17" s="473">
        <v>12990.438018028857</v>
      </c>
      <c r="BC17" s="524">
        <v>0</v>
      </c>
      <c r="BD17" s="312">
        <v>0</v>
      </c>
      <c r="BE17" s="312">
        <v>0</v>
      </c>
      <c r="BF17" s="312"/>
      <c r="BG17" s="473"/>
    </row>
    <row r="18" spans="15:59">
      <c r="O18" s="255"/>
      <c r="Q18" s="750"/>
      <c r="R18" s="767"/>
      <c r="S18" s="769"/>
      <c r="T18" s="127" t="s">
        <v>190</v>
      </c>
      <c r="V18" s="750"/>
      <c r="W18" s="767"/>
      <c r="X18" s="769"/>
      <c r="Y18" s="127" t="s">
        <v>609</v>
      </c>
      <c r="Z18" s="127"/>
      <c r="AA18" s="127">
        <v>2601.1702491944534</v>
      </c>
      <c r="AB18" s="127">
        <v>2692.648458627953</v>
      </c>
      <c r="AC18" s="127">
        <v>2560.4147487017299</v>
      </c>
      <c r="AD18" s="127">
        <v>2493.7303602859456</v>
      </c>
      <c r="AE18" s="127">
        <v>2267.8830368437721</v>
      </c>
      <c r="AF18" s="127">
        <v>2163.5377978601255</v>
      </c>
      <c r="AG18" s="127">
        <v>2238.6347497249803</v>
      </c>
      <c r="AH18" s="127">
        <v>2018.5615970006813</v>
      </c>
      <c r="AI18" s="127">
        <v>1864.453910240027</v>
      </c>
      <c r="AJ18" s="127">
        <v>1793.0885467860733</v>
      </c>
      <c r="AK18" s="127">
        <v>1519.1211471437507</v>
      </c>
      <c r="AL18" s="127">
        <v>1392.4700801689082</v>
      </c>
      <c r="AM18" s="127">
        <v>1370.1984891839711</v>
      </c>
      <c r="AN18" s="127">
        <v>1308.4866715553758</v>
      </c>
      <c r="AO18" s="127">
        <v>1196.2858740704175</v>
      </c>
      <c r="AP18" s="127">
        <v>993.51848104703947</v>
      </c>
      <c r="AQ18" s="127">
        <v>893.79414483323933</v>
      </c>
      <c r="AR18" s="127">
        <v>873.23773070497691</v>
      </c>
      <c r="AS18" s="127">
        <v>736.8978736113985</v>
      </c>
      <c r="AT18" s="127">
        <v>940.38684361735068</v>
      </c>
      <c r="AU18" s="127">
        <v>866.80938204397512</v>
      </c>
      <c r="AV18" s="127">
        <v>767.21247171897642</v>
      </c>
      <c r="AW18" s="127">
        <v>717.25842074518903</v>
      </c>
      <c r="AX18" s="127">
        <v>691.18898465434472</v>
      </c>
      <c r="AY18" s="127">
        <v>696.498386877641</v>
      </c>
      <c r="AZ18" s="127">
        <v>810.79920068578019</v>
      </c>
      <c r="BA18" s="1490">
        <v>967.79824213691336</v>
      </c>
      <c r="BB18" s="370">
        <v>969.46446096898967</v>
      </c>
      <c r="BC18" s="525">
        <v>0</v>
      </c>
      <c r="BD18" s="127">
        <v>0</v>
      </c>
      <c r="BE18" s="127">
        <v>0</v>
      </c>
      <c r="BF18" s="127"/>
      <c r="BG18" s="370"/>
    </row>
    <row r="19" spans="15:59">
      <c r="O19" s="255"/>
      <c r="Q19" s="750"/>
      <c r="R19" s="767"/>
      <c r="S19" s="769"/>
      <c r="T19" s="127" t="s">
        <v>191</v>
      </c>
      <c r="V19" s="750"/>
      <c r="W19" s="767"/>
      <c r="X19" s="769"/>
      <c r="Y19" s="127" t="s">
        <v>610</v>
      </c>
      <c r="Z19" s="127"/>
      <c r="AA19" s="127">
        <v>7731.6844459024987</v>
      </c>
      <c r="AB19" s="127">
        <v>7901.2767656389387</v>
      </c>
      <c r="AC19" s="127">
        <v>7601.0662717952528</v>
      </c>
      <c r="AD19" s="127">
        <v>7165.5812662228991</v>
      </c>
      <c r="AE19" s="127">
        <v>5922.8887086045088</v>
      </c>
      <c r="AF19" s="127">
        <v>5686.8814349624117</v>
      </c>
      <c r="AG19" s="127">
        <v>5900.167683272628</v>
      </c>
      <c r="AH19" s="127">
        <v>5915.9240262256853</v>
      </c>
      <c r="AI19" s="127">
        <v>5783.1047244361216</v>
      </c>
      <c r="AJ19" s="127">
        <v>5122.6366918523754</v>
      </c>
      <c r="AK19" s="127">
        <v>5328.7741662025282</v>
      </c>
      <c r="AL19" s="127">
        <v>5860.2256391048086</v>
      </c>
      <c r="AM19" s="127">
        <v>5400.9494574024657</v>
      </c>
      <c r="AN19" s="127">
        <v>5854.895128505812</v>
      </c>
      <c r="AO19" s="127">
        <v>5774.283442074925</v>
      </c>
      <c r="AP19" s="127">
        <v>5599.4459566899395</v>
      </c>
      <c r="AQ19" s="127">
        <v>5677.9209963035619</v>
      </c>
      <c r="AR19" s="127">
        <v>5610.1382705650658</v>
      </c>
      <c r="AS19" s="127">
        <v>4502.9403089206016</v>
      </c>
      <c r="AT19" s="127">
        <v>5339.5589977100908</v>
      </c>
      <c r="AU19" s="127">
        <v>4548.0275477844853</v>
      </c>
      <c r="AV19" s="127">
        <v>4425.1729065435302</v>
      </c>
      <c r="AW19" s="127">
        <v>4225.4279795607781</v>
      </c>
      <c r="AX19" s="127">
        <v>3790.0608509852259</v>
      </c>
      <c r="AY19" s="127">
        <v>3780.8812939339782</v>
      </c>
      <c r="AZ19" s="127">
        <v>4017.9469239591003</v>
      </c>
      <c r="BA19" s="1490">
        <v>4024.3177834283147</v>
      </c>
      <c r="BB19" s="370">
        <v>3482.7391185308707</v>
      </c>
      <c r="BC19" s="525">
        <v>0</v>
      </c>
      <c r="BD19" s="127">
        <v>0</v>
      </c>
      <c r="BE19" s="127">
        <v>0</v>
      </c>
      <c r="BF19" s="127"/>
      <c r="BG19" s="370"/>
    </row>
    <row r="20" spans="15:59">
      <c r="O20" s="255"/>
      <c r="Q20" s="750"/>
      <c r="R20" s="767"/>
      <c r="S20" s="716"/>
      <c r="T20" s="329" t="s">
        <v>192</v>
      </c>
      <c r="V20" s="750"/>
      <c r="W20" s="767"/>
      <c r="X20" s="716"/>
      <c r="Y20" s="329" t="s">
        <v>611</v>
      </c>
      <c r="Z20" s="329"/>
      <c r="AA20" s="329">
        <v>961.66188353232246</v>
      </c>
      <c r="AB20" s="329">
        <v>1040.2340988559745</v>
      </c>
      <c r="AC20" s="329">
        <v>1173.0732283980144</v>
      </c>
      <c r="AD20" s="329">
        <v>1061.5431244398333</v>
      </c>
      <c r="AE20" s="329">
        <v>996.72340287893678</v>
      </c>
      <c r="AF20" s="329">
        <v>999.68794830974457</v>
      </c>
      <c r="AG20" s="329">
        <v>945.0200451637694</v>
      </c>
      <c r="AH20" s="329">
        <v>900.51678145861706</v>
      </c>
      <c r="AI20" s="329">
        <v>1079.4074758113259</v>
      </c>
      <c r="AJ20" s="329">
        <v>1029.8052158270148</v>
      </c>
      <c r="AK20" s="329">
        <v>897.55776423230384</v>
      </c>
      <c r="AL20" s="329">
        <v>782.53653056096721</v>
      </c>
      <c r="AM20" s="329">
        <v>730.58624635301373</v>
      </c>
      <c r="AN20" s="329">
        <v>904.85819811746273</v>
      </c>
      <c r="AO20" s="329">
        <v>825.93900244652991</v>
      </c>
      <c r="AP20" s="329">
        <v>940.70160933480577</v>
      </c>
      <c r="AQ20" s="329">
        <v>943.69678231755006</v>
      </c>
      <c r="AR20" s="329">
        <v>1014.0729263658543</v>
      </c>
      <c r="AS20" s="329">
        <v>859.13578178204079</v>
      </c>
      <c r="AT20" s="329">
        <v>881.38932028305885</v>
      </c>
      <c r="AU20" s="329">
        <v>912.88899083793149</v>
      </c>
      <c r="AV20" s="329">
        <v>891.16642439103737</v>
      </c>
      <c r="AW20" s="329">
        <v>857.31045142067512</v>
      </c>
      <c r="AX20" s="329">
        <v>845.04878287979636</v>
      </c>
      <c r="AY20" s="329">
        <v>820.20581993765154</v>
      </c>
      <c r="AZ20" s="329">
        <v>812.72810385662808</v>
      </c>
      <c r="BA20" s="1518">
        <v>864.8153766814753</v>
      </c>
      <c r="BB20" s="496">
        <v>842.9262289106066</v>
      </c>
      <c r="BC20" s="570">
        <v>0</v>
      </c>
      <c r="BD20" s="329">
        <v>0</v>
      </c>
      <c r="BE20" s="329">
        <v>0</v>
      </c>
      <c r="BF20" s="329"/>
      <c r="BG20" s="496"/>
    </row>
    <row r="21" spans="15:59">
      <c r="O21" s="255"/>
      <c r="Q21" s="750"/>
      <c r="R21" s="767"/>
      <c r="S21" s="770" t="s">
        <v>112</v>
      </c>
      <c r="T21" s="328"/>
      <c r="V21" s="750"/>
      <c r="W21" s="767"/>
      <c r="X21" s="770" t="s">
        <v>601</v>
      </c>
      <c r="Y21" s="328"/>
      <c r="Z21" s="328"/>
      <c r="AA21" s="328">
        <v>5522.3672321924005</v>
      </c>
      <c r="AB21" s="328">
        <v>5022.23411781504</v>
      </c>
      <c r="AC21" s="328">
        <v>4816.9447568761307</v>
      </c>
      <c r="AD21" s="328">
        <v>4521.3642785893071</v>
      </c>
      <c r="AE21" s="328">
        <v>4516.4514278707011</v>
      </c>
      <c r="AF21" s="328">
        <v>4150.190408658551</v>
      </c>
      <c r="AG21" s="328">
        <v>3952.5955433958525</v>
      </c>
      <c r="AH21" s="328">
        <v>3713.0061492498321</v>
      </c>
      <c r="AI21" s="328">
        <v>3493.4046610988394</v>
      </c>
      <c r="AJ21" s="328">
        <v>3314.8442523680374</v>
      </c>
      <c r="AK21" s="328">
        <v>3123.2461900706417</v>
      </c>
      <c r="AL21" s="328">
        <v>2933.0259393200176</v>
      </c>
      <c r="AM21" s="328">
        <v>2782.6873528283331</v>
      </c>
      <c r="AN21" s="328">
        <v>2632.2146560993647</v>
      </c>
      <c r="AO21" s="328">
        <v>2550.9514584316685</v>
      </c>
      <c r="AP21" s="328">
        <v>2392.248363624065</v>
      </c>
      <c r="AQ21" s="328">
        <v>2154.1933862957335</v>
      </c>
      <c r="AR21" s="328">
        <v>1852.772621918924</v>
      </c>
      <c r="AS21" s="328">
        <v>1690.3133093569013</v>
      </c>
      <c r="AT21" s="328">
        <v>1667.1098141820246</v>
      </c>
      <c r="AU21" s="328">
        <v>1603.1382928356791</v>
      </c>
      <c r="AV21" s="328">
        <v>1850.1181763589791</v>
      </c>
      <c r="AW21" s="328">
        <v>1925.4927772063927</v>
      </c>
      <c r="AX21" s="328">
        <v>1638.5042023104622</v>
      </c>
      <c r="AY21" s="328">
        <v>1564.6467185271226</v>
      </c>
      <c r="AZ21" s="328">
        <v>1486.7607262840606</v>
      </c>
      <c r="BA21" s="1519">
        <v>1451.7417378150387</v>
      </c>
      <c r="BB21" s="497">
        <v>1391.0315205555339</v>
      </c>
      <c r="BC21" s="571">
        <v>0</v>
      </c>
      <c r="BD21" s="328">
        <v>0</v>
      </c>
      <c r="BE21" s="328">
        <v>0</v>
      </c>
      <c r="BF21" s="328"/>
      <c r="BG21" s="497"/>
    </row>
    <row r="22" spans="15:59">
      <c r="O22" s="255"/>
      <c r="Q22" s="750"/>
      <c r="R22" s="767"/>
      <c r="S22" s="771" t="s">
        <v>797</v>
      </c>
      <c r="T22" s="520"/>
      <c r="V22" s="750"/>
      <c r="W22" s="767"/>
      <c r="X22" s="771" t="s">
        <v>475</v>
      </c>
      <c r="Y22" s="330"/>
      <c r="Z22" s="520"/>
      <c r="AA22" s="330">
        <f>SUM(AA23:AA25)</f>
        <v>11615.687734196768</v>
      </c>
      <c r="AB22" s="330">
        <f t="shared" ref="AB22:BE22" si="13">SUM(AB23:AB25)</f>
        <v>11386.998112982777</v>
      </c>
      <c r="AC22" s="330">
        <f t="shared" si="13"/>
        <v>11483.64347106931</v>
      </c>
      <c r="AD22" s="330">
        <f t="shared" si="13"/>
        <v>11264.774392175168</v>
      </c>
      <c r="AE22" s="330">
        <f t="shared" si="13"/>
        <v>11988.882466010331</v>
      </c>
      <c r="AF22" s="330">
        <f t="shared" si="13"/>
        <v>11803.170761016949</v>
      </c>
      <c r="AG22" s="330">
        <f t="shared" si="13"/>
        <v>11282.270774280196</v>
      </c>
      <c r="AH22" s="330">
        <f t="shared" si="13"/>
        <v>10701.828219470683</v>
      </c>
      <c r="AI22" s="330">
        <f t="shared" si="13"/>
        <v>10300.300448069125</v>
      </c>
      <c r="AJ22" s="330">
        <f t="shared" si="13"/>
        <v>10154.380089799564</v>
      </c>
      <c r="AK22" s="330">
        <f t="shared" si="13"/>
        <v>9826.9671071095236</v>
      </c>
      <c r="AL22" s="330">
        <f t="shared" si="13"/>
        <v>9345.3194967705149</v>
      </c>
      <c r="AM22" s="330">
        <f t="shared" si="13"/>
        <v>9171.1685548271507</v>
      </c>
      <c r="AN22" s="330">
        <f t="shared" si="13"/>
        <v>8910.4650599553643</v>
      </c>
      <c r="AO22" s="330">
        <f t="shared" si="13"/>
        <v>8562.7576059990351</v>
      </c>
      <c r="AP22" s="330">
        <f t="shared" si="13"/>
        <v>8211.1959495060655</v>
      </c>
      <c r="AQ22" s="330">
        <f t="shared" si="13"/>
        <v>7975.8616416256791</v>
      </c>
      <c r="AR22" s="330">
        <f t="shared" si="13"/>
        <v>8060.4207062234555</v>
      </c>
      <c r="AS22" s="330">
        <f t="shared" si="13"/>
        <v>6034.0641839757182</v>
      </c>
      <c r="AT22" s="330">
        <f t="shared" si="13"/>
        <v>5918.5875830049499</v>
      </c>
      <c r="AU22" s="330">
        <f t="shared" si="13"/>
        <v>6491.7063082718068</v>
      </c>
      <c r="AV22" s="330">
        <f t="shared" si="13"/>
        <v>9214.3357805895994</v>
      </c>
      <c r="AW22" s="330">
        <f t="shared" si="13"/>
        <v>8760.7409366719057</v>
      </c>
      <c r="AX22" s="330">
        <f t="shared" si="13"/>
        <v>7543.6265266963137</v>
      </c>
      <c r="AY22" s="330">
        <f t="shared" si="13"/>
        <v>7576.6492004441216</v>
      </c>
      <c r="AZ22" s="330">
        <f t="shared" si="13"/>
        <v>7540.695615166288</v>
      </c>
      <c r="BA22" s="1517">
        <f t="shared" si="13"/>
        <v>7463.6100312907492</v>
      </c>
      <c r="BB22" s="495">
        <f t="shared" ref="BB22" si="14">SUM(BB23:BB25)</f>
        <v>7681.1618782426594</v>
      </c>
      <c r="BC22" s="569">
        <f t="shared" si="13"/>
        <v>0</v>
      </c>
      <c r="BD22" s="520">
        <f t="shared" si="13"/>
        <v>0</v>
      </c>
      <c r="BE22" s="520">
        <f t="shared" si="13"/>
        <v>0</v>
      </c>
      <c r="BF22" s="330"/>
      <c r="BG22" s="495"/>
    </row>
    <row r="23" spans="15:59" ht="28.5" customHeight="1">
      <c r="O23" s="255"/>
      <c r="Q23" s="750"/>
      <c r="R23" s="767"/>
      <c r="S23" s="42"/>
      <c r="T23" s="312" t="s">
        <v>193</v>
      </c>
      <c r="V23" s="750"/>
      <c r="W23" s="767"/>
      <c r="X23" s="42"/>
      <c r="Y23" s="1464" t="s">
        <v>612</v>
      </c>
      <c r="Z23" s="312"/>
      <c r="AA23" s="312">
        <v>6740.1901501503617</v>
      </c>
      <c r="AB23" s="312">
        <v>6613.9320785203072</v>
      </c>
      <c r="AC23" s="312">
        <v>6705.7107529457217</v>
      </c>
      <c r="AD23" s="312">
        <v>6675.4059101199091</v>
      </c>
      <c r="AE23" s="312">
        <v>7101.5650424417445</v>
      </c>
      <c r="AF23" s="312">
        <v>7046.5247731737945</v>
      </c>
      <c r="AG23" s="312">
        <v>6703.0349456541817</v>
      </c>
      <c r="AH23" s="312">
        <v>6318.1932193580678</v>
      </c>
      <c r="AI23" s="312">
        <v>6033.4874844830574</v>
      </c>
      <c r="AJ23" s="312">
        <v>5869.1371194275907</v>
      </c>
      <c r="AK23" s="312">
        <v>5597.5084008184476</v>
      </c>
      <c r="AL23" s="312">
        <v>5320.1928836135776</v>
      </c>
      <c r="AM23" s="312">
        <v>5135.6007200794938</v>
      </c>
      <c r="AN23" s="312">
        <v>4946.2577957035901</v>
      </c>
      <c r="AO23" s="312">
        <v>4762.8951346338645</v>
      </c>
      <c r="AP23" s="312">
        <v>4527.6044700446755</v>
      </c>
      <c r="AQ23" s="312">
        <v>4414.4316950346547</v>
      </c>
      <c r="AR23" s="312">
        <v>4417.3398650965737</v>
      </c>
      <c r="AS23" s="312">
        <v>3213.9356489123006</v>
      </c>
      <c r="AT23" s="312">
        <v>3414.9129487773462</v>
      </c>
      <c r="AU23" s="312">
        <v>3802.1149470418709</v>
      </c>
      <c r="AV23" s="312">
        <v>4816.7916122645283</v>
      </c>
      <c r="AW23" s="312">
        <v>4873.144678609573</v>
      </c>
      <c r="AX23" s="312">
        <v>4573.4730009242521</v>
      </c>
      <c r="AY23" s="312">
        <v>4382.8777481973539</v>
      </c>
      <c r="AZ23" s="312">
        <v>4314.0176895626528</v>
      </c>
      <c r="BA23" s="1489">
        <v>4252.9983736824406</v>
      </c>
      <c r="BB23" s="473">
        <v>4513.2341403294076</v>
      </c>
      <c r="BC23" s="524">
        <v>0</v>
      </c>
      <c r="BD23" s="312">
        <v>0</v>
      </c>
      <c r="BE23" s="312">
        <v>0</v>
      </c>
      <c r="BF23" s="312"/>
      <c r="BG23" s="473"/>
    </row>
    <row r="24" spans="15:59" ht="28.5" customHeight="1">
      <c r="O24" s="255"/>
      <c r="Q24" s="750"/>
      <c r="R24" s="767"/>
      <c r="S24" s="42"/>
      <c r="T24" s="127" t="s">
        <v>194</v>
      </c>
      <c r="V24" s="750"/>
      <c r="W24" s="767"/>
      <c r="X24" s="42"/>
      <c r="Y24" s="1465" t="s">
        <v>613</v>
      </c>
      <c r="Z24" s="127"/>
      <c r="AA24" s="127">
        <v>3444.490410976206</v>
      </c>
      <c r="AB24" s="127">
        <v>3347.0132049628214</v>
      </c>
      <c r="AC24" s="127">
        <v>3332.0688560137883</v>
      </c>
      <c r="AD24" s="127">
        <v>3179.9728281102794</v>
      </c>
      <c r="AE24" s="127">
        <v>3358.027884790185</v>
      </c>
      <c r="AF24" s="127">
        <v>3246.7212959265803</v>
      </c>
      <c r="AG24" s="127">
        <v>3107.8469327104458</v>
      </c>
      <c r="AH24" s="127">
        <v>2957.8849663022643</v>
      </c>
      <c r="AI24" s="127">
        <v>2868.4941398042865</v>
      </c>
      <c r="AJ24" s="127">
        <v>2865.6971440980465</v>
      </c>
      <c r="AK24" s="127">
        <v>2809.2869424237897</v>
      </c>
      <c r="AL24" s="127">
        <v>2666.1236876785333</v>
      </c>
      <c r="AM24" s="127">
        <v>2663.0783220319031</v>
      </c>
      <c r="AN24" s="127">
        <v>2602.6349552050256</v>
      </c>
      <c r="AO24" s="127">
        <v>2481.7469628199119</v>
      </c>
      <c r="AP24" s="127">
        <v>2392.1727194182836</v>
      </c>
      <c r="AQ24" s="127">
        <v>2314.0779181490666</v>
      </c>
      <c r="AR24" s="127">
        <v>2361.575926831807</v>
      </c>
      <c r="AS24" s="127">
        <v>1641.4529405269036</v>
      </c>
      <c r="AT24" s="127">
        <v>1225.0395745738958</v>
      </c>
      <c r="AU24" s="127">
        <v>1386.5476570284732</v>
      </c>
      <c r="AV24" s="127">
        <v>2671.4154307439958</v>
      </c>
      <c r="AW24" s="127">
        <v>2114.1200322898781</v>
      </c>
      <c r="AX24" s="127">
        <v>1520.5530660671418</v>
      </c>
      <c r="AY24" s="127">
        <v>1723.9169742884276</v>
      </c>
      <c r="AZ24" s="127">
        <v>1714.3750837176474</v>
      </c>
      <c r="BA24" s="1490">
        <v>1849.6964766497431</v>
      </c>
      <c r="BB24" s="370">
        <v>1755.7919032946766</v>
      </c>
      <c r="BC24" s="525">
        <v>0</v>
      </c>
      <c r="BD24" s="127">
        <v>0</v>
      </c>
      <c r="BE24" s="127">
        <v>0</v>
      </c>
      <c r="BF24" s="127"/>
      <c r="BG24" s="370"/>
    </row>
    <row r="25" spans="15:59">
      <c r="O25" s="255"/>
      <c r="Q25" s="750"/>
      <c r="R25" s="767"/>
      <c r="S25" s="42"/>
      <c r="T25" s="127" t="s">
        <v>195</v>
      </c>
      <c r="V25" s="750"/>
      <c r="W25" s="767"/>
      <c r="X25" s="42"/>
      <c r="Y25" s="127" t="s">
        <v>614</v>
      </c>
      <c r="Z25" s="127"/>
      <c r="AA25" s="127">
        <v>1431.0071730702007</v>
      </c>
      <c r="AB25" s="127">
        <v>1426.0528294996486</v>
      </c>
      <c r="AC25" s="127">
        <v>1445.8638621097994</v>
      </c>
      <c r="AD25" s="127">
        <v>1409.3956539449791</v>
      </c>
      <c r="AE25" s="127">
        <v>1529.2895387784001</v>
      </c>
      <c r="AF25" s="127">
        <v>1509.9246919165748</v>
      </c>
      <c r="AG25" s="127">
        <v>1471.3888959155688</v>
      </c>
      <c r="AH25" s="127">
        <v>1425.7500338103509</v>
      </c>
      <c r="AI25" s="127">
        <v>1398.3188237817817</v>
      </c>
      <c r="AJ25" s="127">
        <v>1419.5458262739262</v>
      </c>
      <c r="AK25" s="127">
        <v>1420.1717638672878</v>
      </c>
      <c r="AL25" s="127">
        <v>1359.0029254784047</v>
      </c>
      <c r="AM25" s="127">
        <v>1372.4895127157536</v>
      </c>
      <c r="AN25" s="127">
        <v>1361.5723090467482</v>
      </c>
      <c r="AO25" s="127">
        <v>1318.1155085452592</v>
      </c>
      <c r="AP25" s="127">
        <v>1291.4187600431062</v>
      </c>
      <c r="AQ25" s="127">
        <v>1247.3520284419571</v>
      </c>
      <c r="AR25" s="127">
        <v>1281.504914295075</v>
      </c>
      <c r="AS25" s="127">
        <v>1178.6755945365139</v>
      </c>
      <c r="AT25" s="127">
        <v>1278.6350596537075</v>
      </c>
      <c r="AU25" s="127">
        <v>1303.0437042014623</v>
      </c>
      <c r="AV25" s="127">
        <v>1726.1287375810755</v>
      </c>
      <c r="AW25" s="127">
        <v>1773.4762257724537</v>
      </c>
      <c r="AX25" s="127">
        <v>1449.6004597049198</v>
      </c>
      <c r="AY25" s="127">
        <v>1469.8544779583399</v>
      </c>
      <c r="AZ25" s="127">
        <v>1512.3028418859878</v>
      </c>
      <c r="BA25" s="1490">
        <v>1360.915180958566</v>
      </c>
      <c r="BB25" s="370">
        <v>1412.1358346185757</v>
      </c>
      <c r="BC25" s="525">
        <v>0</v>
      </c>
      <c r="BD25" s="127">
        <v>0</v>
      </c>
      <c r="BE25" s="127">
        <v>0</v>
      </c>
      <c r="BF25" s="127"/>
      <c r="BG25" s="370"/>
    </row>
    <row r="26" spans="15:59">
      <c r="O26" s="255"/>
      <c r="Q26" s="750"/>
      <c r="R26" s="767"/>
      <c r="S26" s="772" t="s">
        <v>114</v>
      </c>
      <c r="T26" s="128"/>
      <c r="V26" s="750"/>
      <c r="W26" s="767"/>
      <c r="X26" s="772" t="s">
        <v>476</v>
      </c>
      <c r="Y26" s="128"/>
      <c r="Z26" s="128"/>
      <c r="AA26" s="273">
        <f>SUM(AA27,AA30,AA31,AA32,AA35,AA36,AA37,AA38,AA48)</f>
        <v>462851.05315710534</v>
      </c>
      <c r="AB26" s="273">
        <f>SUM(AB27,AB30,AB31,AB32,AB35,AB36,AB37,AB38,AB48)</f>
        <v>456814.46059084544</v>
      </c>
      <c r="AC26" s="273">
        <f t="shared" ref="AC26:AZ26" si="15">SUM(AC27,AC30,AC31,AC32,AC35,AC36,AC37,AC38,AC48)</f>
        <v>448461.35366517509</v>
      </c>
      <c r="AD26" s="273">
        <f t="shared" si="15"/>
        <v>437460.06615357054</v>
      </c>
      <c r="AE26" s="273">
        <f t="shared" si="15"/>
        <v>454735.71372160362</v>
      </c>
      <c r="AF26" s="273">
        <f t="shared" si="15"/>
        <v>452342.71183665184</v>
      </c>
      <c r="AG26" s="273">
        <f t="shared" si="15"/>
        <v>455825.33589780563</v>
      </c>
      <c r="AH26" s="273">
        <f t="shared" si="15"/>
        <v>447499.67723153619</v>
      </c>
      <c r="AI26" s="273">
        <f t="shared" si="15"/>
        <v>418468.8619733259</v>
      </c>
      <c r="AJ26" s="273">
        <f t="shared" si="15"/>
        <v>429876.4734977776</v>
      </c>
      <c r="AK26" s="273">
        <f t="shared" si="15"/>
        <v>443342.37290384801</v>
      </c>
      <c r="AL26" s="273">
        <f t="shared" si="15"/>
        <v>431287.4207410852</v>
      </c>
      <c r="AM26" s="273">
        <f t="shared" si="15"/>
        <v>440126.54998866515</v>
      </c>
      <c r="AN26" s="273">
        <f t="shared" si="15"/>
        <v>442079.28781128273</v>
      </c>
      <c r="AO26" s="273">
        <f t="shared" si="15"/>
        <v>438435.30883504933</v>
      </c>
      <c r="AP26" s="273">
        <f t="shared" si="15"/>
        <v>435812.94692309666</v>
      </c>
      <c r="AQ26" s="273">
        <f t="shared" si="15"/>
        <v>431132.74588842585</v>
      </c>
      <c r="AR26" s="273">
        <f t="shared" si="15"/>
        <v>442411.26298253896</v>
      </c>
      <c r="AS26" s="273">
        <f t="shared" si="15"/>
        <v>403151.00595391664</v>
      </c>
      <c r="AT26" s="273">
        <f t="shared" si="15"/>
        <v>375243.71952129417</v>
      </c>
      <c r="AU26" s="273">
        <f t="shared" si="15"/>
        <v>403129.88523833908</v>
      </c>
      <c r="AV26" s="273">
        <f t="shared" si="15"/>
        <v>415620.59346625948</v>
      </c>
      <c r="AW26" s="273">
        <f t="shared" si="15"/>
        <v>427684.16026223532</v>
      </c>
      <c r="AX26" s="273">
        <f t="shared" si="15"/>
        <v>438988.71613380488</v>
      </c>
      <c r="AY26" s="273">
        <f t="shared" si="15"/>
        <v>423260.15716886043</v>
      </c>
      <c r="AZ26" s="273">
        <f t="shared" si="15"/>
        <v>405472.36867407401</v>
      </c>
      <c r="BA26" s="1492">
        <f>SUM('4.Allocated_CO2-Sector (detail)'!BA27,BA30,BA31,BA32,BA35,BA36,BA37,BA38,BA48)</f>
        <v>391687.03146140359</v>
      </c>
      <c r="BB26" s="371">
        <f t="shared" ref="BB26" si="16">SUM(BB27,BB30,BB31,BB32,BB35,BB36,BB37,BB38,BB48)</f>
        <v>385516.65012321662</v>
      </c>
      <c r="BC26" s="527">
        <v>0</v>
      </c>
      <c r="BD26" s="273">
        <v>0</v>
      </c>
      <c r="BE26" s="273">
        <v>0</v>
      </c>
      <c r="BF26" s="273"/>
      <c r="BG26" s="371"/>
    </row>
    <row r="27" spans="15:59">
      <c r="O27" s="255"/>
      <c r="Q27" s="750"/>
      <c r="R27" s="767"/>
      <c r="S27" s="768" t="s">
        <v>196</v>
      </c>
      <c r="T27" s="520"/>
      <c r="V27" s="750"/>
      <c r="W27" s="767"/>
      <c r="X27" s="768" t="s">
        <v>580</v>
      </c>
      <c r="Y27" s="330"/>
      <c r="Z27" s="520"/>
      <c r="AA27" s="330">
        <f>SUM(AA28:AA29)</f>
        <v>13943.931101861821</v>
      </c>
      <c r="AB27" s="330">
        <f>SUM(AB28:AB29)</f>
        <v>14481.166896083241</v>
      </c>
      <c r="AC27" s="330">
        <f t="shared" ref="AC27:BA27" si="17">SUM(AC28:AC29)</f>
        <v>15098.318527134275</v>
      </c>
      <c r="AD27" s="330">
        <f t="shared" si="17"/>
        <v>15358.256903054216</v>
      </c>
      <c r="AE27" s="330">
        <f t="shared" si="17"/>
        <v>16376.804444518239</v>
      </c>
      <c r="AF27" s="330">
        <f t="shared" si="17"/>
        <v>17047.136607521876</v>
      </c>
      <c r="AG27" s="330">
        <f t="shared" si="17"/>
        <v>16919.657202848663</v>
      </c>
      <c r="AH27" s="330">
        <f t="shared" si="17"/>
        <v>17093.84327559729</v>
      </c>
      <c r="AI27" s="330">
        <f t="shared" si="17"/>
        <v>17698.436297559707</v>
      </c>
      <c r="AJ27" s="330">
        <f t="shared" si="17"/>
        <v>18406.224852712017</v>
      </c>
      <c r="AK27" s="330">
        <f t="shared" si="17"/>
        <v>18752.60807533787</v>
      </c>
      <c r="AL27" s="330">
        <f t="shared" si="17"/>
        <v>19219.450224953947</v>
      </c>
      <c r="AM27" s="330">
        <f t="shared" si="17"/>
        <v>20229.849465939715</v>
      </c>
      <c r="AN27" s="330">
        <f t="shared" si="17"/>
        <v>20409.836825534221</v>
      </c>
      <c r="AO27" s="330">
        <f t="shared" si="17"/>
        <v>21026.518003993348</v>
      </c>
      <c r="AP27" s="330">
        <f t="shared" si="17"/>
        <v>21233.072665418083</v>
      </c>
      <c r="AQ27" s="330">
        <f t="shared" si="17"/>
        <v>20811.631576124957</v>
      </c>
      <c r="AR27" s="330">
        <f t="shared" si="17"/>
        <v>21340.846377749527</v>
      </c>
      <c r="AS27" s="330">
        <f t="shared" si="17"/>
        <v>22268.199265006464</v>
      </c>
      <c r="AT27" s="330">
        <f t="shared" si="17"/>
        <v>19569.431103137053</v>
      </c>
      <c r="AU27" s="330">
        <f t="shared" si="17"/>
        <v>21332.309927850198</v>
      </c>
      <c r="AV27" s="330">
        <f t="shared" si="17"/>
        <v>23186.703012496429</v>
      </c>
      <c r="AW27" s="330">
        <f t="shared" si="17"/>
        <v>23653.402740091358</v>
      </c>
      <c r="AX27" s="330">
        <f t="shared" si="17"/>
        <v>25230.220896920429</v>
      </c>
      <c r="AY27" s="330">
        <f t="shared" si="17"/>
        <v>23425.525546754474</v>
      </c>
      <c r="AZ27" s="330">
        <f t="shared" si="17"/>
        <v>22519.213540048957</v>
      </c>
      <c r="BA27" s="1517">
        <f t="shared" si="17"/>
        <v>21647.340232908453</v>
      </c>
      <c r="BB27" s="495">
        <f t="shared" ref="BB27" si="18">SUM(BB28:BB29)</f>
        <v>20300.565454278069</v>
      </c>
      <c r="BC27" s="569">
        <v>0</v>
      </c>
      <c r="BD27" s="520">
        <v>0</v>
      </c>
      <c r="BE27" s="520">
        <v>0</v>
      </c>
      <c r="BF27" s="330"/>
      <c r="BG27" s="495"/>
    </row>
    <row r="28" spans="15:59">
      <c r="O28" s="255"/>
      <c r="Q28" s="750"/>
      <c r="R28" s="767"/>
      <c r="S28" s="769"/>
      <c r="T28" s="312" t="s">
        <v>197</v>
      </c>
      <c r="V28" s="750"/>
      <c r="W28" s="767"/>
      <c r="X28" s="769"/>
      <c r="Y28" s="312" t="s">
        <v>615</v>
      </c>
      <c r="Z28" s="312"/>
      <c r="AA28" s="312">
        <v>10612.614697903467</v>
      </c>
      <c r="AB28" s="312">
        <v>10992.192403570125</v>
      </c>
      <c r="AC28" s="312">
        <v>11483.47362768116</v>
      </c>
      <c r="AD28" s="312">
        <v>11679.303860275502</v>
      </c>
      <c r="AE28" s="312">
        <v>12421.453374415112</v>
      </c>
      <c r="AF28" s="312">
        <v>12942.824320710701</v>
      </c>
      <c r="AG28" s="312">
        <v>12841.684703886407</v>
      </c>
      <c r="AH28" s="312">
        <v>12983.446348165493</v>
      </c>
      <c r="AI28" s="312">
        <v>13501.01170320631</v>
      </c>
      <c r="AJ28" s="312">
        <v>14076.363033248232</v>
      </c>
      <c r="AK28" s="312">
        <v>14339.441834922807</v>
      </c>
      <c r="AL28" s="312">
        <v>14780.130764005145</v>
      </c>
      <c r="AM28" s="312">
        <v>15644.148227187954</v>
      </c>
      <c r="AN28" s="312">
        <v>15811.992726495559</v>
      </c>
      <c r="AO28" s="312">
        <v>16341.70679891988</v>
      </c>
      <c r="AP28" s="312">
        <v>16548.149901189587</v>
      </c>
      <c r="AQ28" s="312">
        <v>16270.137170554328</v>
      </c>
      <c r="AR28" s="312">
        <v>16662.562186986914</v>
      </c>
      <c r="AS28" s="312">
        <v>16645.111344906683</v>
      </c>
      <c r="AT28" s="312">
        <v>14897.742742237511</v>
      </c>
      <c r="AU28" s="312">
        <v>16435.245604589862</v>
      </c>
      <c r="AV28" s="312">
        <v>18111.409365519386</v>
      </c>
      <c r="AW28" s="312">
        <v>18284.165325944974</v>
      </c>
      <c r="AX28" s="312">
        <v>19508.857646082677</v>
      </c>
      <c r="AY28" s="312">
        <v>18215.121759815022</v>
      </c>
      <c r="AZ28" s="312">
        <v>18002.923819003328</v>
      </c>
      <c r="BA28" s="1489">
        <v>17191.588303584587</v>
      </c>
      <c r="BB28" s="473">
        <v>15651.354072069804</v>
      </c>
      <c r="BC28" s="524">
        <v>0</v>
      </c>
      <c r="BD28" s="312">
        <v>0</v>
      </c>
      <c r="BE28" s="312">
        <v>0</v>
      </c>
      <c r="BF28" s="312"/>
      <c r="BG28" s="473"/>
    </row>
    <row r="29" spans="15:59">
      <c r="O29" s="255"/>
      <c r="Q29" s="750"/>
      <c r="R29" s="767"/>
      <c r="S29" s="716"/>
      <c r="T29" s="329" t="s">
        <v>198</v>
      </c>
      <c r="V29" s="750"/>
      <c r="W29" s="767"/>
      <c r="X29" s="716"/>
      <c r="Y29" s="329" t="s">
        <v>616</v>
      </c>
      <c r="Z29" s="329"/>
      <c r="AA29" s="329">
        <v>3331.3164039583526</v>
      </c>
      <c r="AB29" s="329">
        <v>3488.9744925131158</v>
      </c>
      <c r="AC29" s="329">
        <v>3614.8448994531154</v>
      </c>
      <c r="AD29" s="329">
        <v>3678.953042778714</v>
      </c>
      <c r="AE29" s="329">
        <v>3955.3510701031255</v>
      </c>
      <c r="AF29" s="329">
        <v>4104.3122868111759</v>
      </c>
      <c r="AG29" s="329">
        <v>4077.9724989622573</v>
      </c>
      <c r="AH29" s="329">
        <v>4110.3969274317951</v>
      </c>
      <c r="AI29" s="329">
        <v>4197.424594353397</v>
      </c>
      <c r="AJ29" s="329">
        <v>4329.8618194637875</v>
      </c>
      <c r="AK29" s="329">
        <v>4413.166240415062</v>
      </c>
      <c r="AL29" s="329">
        <v>4439.3194609488019</v>
      </c>
      <c r="AM29" s="329">
        <v>4585.7012387517607</v>
      </c>
      <c r="AN29" s="329">
        <v>4597.8440990386625</v>
      </c>
      <c r="AO29" s="329">
        <v>4684.811205073468</v>
      </c>
      <c r="AP29" s="329">
        <v>4684.9227642284977</v>
      </c>
      <c r="AQ29" s="329">
        <v>4541.4944055706283</v>
      </c>
      <c r="AR29" s="329">
        <v>4678.2841907626134</v>
      </c>
      <c r="AS29" s="329">
        <v>5623.0879200997806</v>
      </c>
      <c r="AT29" s="329">
        <v>4671.6883608995395</v>
      </c>
      <c r="AU29" s="329">
        <v>4897.0643232603343</v>
      </c>
      <c r="AV29" s="329">
        <v>5075.293646977043</v>
      </c>
      <c r="AW29" s="329">
        <v>5369.2374141463843</v>
      </c>
      <c r="AX29" s="329">
        <v>5721.3632508377523</v>
      </c>
      <c r="AY29" s="329">
        <v>5210.4037869394524</v>
      </c>
      <c r="AZ29" s="329">
        <v>4516.2897210456276</v>
      </c>
      <c r="BA29" s="1518">
        <v>4455.7519293238656</v>
      </c>
      <c r="BB29" s="496">
        <v>4649.2113822082629</v>
      </c>
      <c r="BC29" s="570">
        <v>0</v>
      </c>
      <c r="BD29" s="329">
        <v>0</v>
      </c>
      <c r="BE29" s="329">
        <v>0</v>
      </c>
      <c r="BF29" s="329"/>
      <c r="BG29" s="496"/>
    </row>
    <row r="30" spans="15:59">
      <c r="O30" s="255"/>
      <c r="Q30" s="750"/>
      <c r="R30" s="767"/>
      <c r="S30" s="773" t="s">
        <v>199</v>
      </c>
      <c r="T30" s="330"/>
      <c r="V30" s="750"/>
      <c r="W30" s="767"/>
      <c r="X30" s="773" t="s">
        <v>581</v>
      </c>
      <c r="Y30" s="330"/>
      <c r="Z30" s="330"/>
      <c r="AA30" s="330">
        <v>20803.570733006109</v>
      </c>
      <c r="AB30" s="330">
        <v>20105.965710967263</v>
      </c>
      <c r="AC30" s="330">
        <v>19962.360986487718</v>
      </c>
      <c r="AD30" s="330">
        <v>18988.800807244661</v>
      </c>
      <c r="AE30" s="330">
        <v>19623.837195359385</v>
      </c>
      <c r="AF30" s="330">
        <v>19204.422914036746</v>
      </c>
      <c r="AG30" s="330">
        <v>18404.964319571733</v>
      </c>
      <c r="AH30" s="330">
        <v>18213.731686748888</v>
      </c>
      <c r="AI30" s="330">
        <v>17873.927200619259</v>
      </c>
      <c r="AJ30" s="330">
        <v>17090.173650818029</v>
      </c>
      <c r="AK30" s="330">
        <v>16294.612821425733</v>
      </c>
      <c r="AL30" s="330">
        <v>15809.131375145937</v>
      </c>
      <c r="AM30" s="330">
        <v>15559.844699367277</v>
      </c>
      <c r="AN30" s="330">
        <v>15311.619988559843</v>
      </c>
      <c r="AO30" s="330">
        <v>14509.97882750793</v>
      </c>
      <c r="AP30" s="330">
        <v>12911.341111070549</v>
      </c>
      <c r="AQ30" s="330">
        <v>12096.753216798719</v>
      </c>
      <c r="AR30" s="330">
        <v>11669.828191103799</v>
      </c>
      <c r="AS30" s="330">
        <v>9767.2810182545199</v>
      </c>
      <c r="AT30" s="330">
        <v>9062.4288546555908</v>
      </c>
      <c r="AU30" s="330">
        <v>9633.9544305968793</v>
      </c>
      <c r="AV30" s="330">
        <v>9803.994480869178</v>
      </c>
      <c r="AW30" s="330">
        <v>9261.2346681597919</v>
      </c>
      <c r="AX30" s="330">
        <v>9663.2814843353299</v>
      </c>
      <c r="AY30" s="330">
        <v>9355.1409871096585</v>
      </c>
      <c r="AZ30" s="330">
        <v>9905.7312712648945</v>
      </c>
      <c r="BA30" s="1517">
        <v>8900.2835628698795</v>
      </c>
      <c r="BB30" s="495">
        <v>8458.644464800891</v>
      </c>
      <c r="BC30" s="572">
        <v>0</v>
      </c>
      <c r="BD30" s="330">
        <v>0</v>
      </c>
      <c r="BE30" s="330">
        <v>0</v>
      </c>
      <c r="BF30" s="330"/>
      <c r="BG30" s="495"/>
    </row>
    <row r="31" spans="15:59">
      <c r="O31" s="255"/>
      <c r="Q31" s="750"/>
      <c r="R31" s="767"/>
      <c r="S31" s="773" t="s">
        <v>200</v>
      </c>
      <c r="T31" s="330"/>
      <c r="V31" s="750"/>
      <c r="W31" s="767"/>
      <c r="X31" s="773" t="s">
        <v>602</v>
      </c>
      <c r="Y31" s="330"/>
      <c r="Z31" s="330"/>
      <c r="AA31" s="330">
        <v>32632.698045499383</v>
      </c>
      <c r="AB31" s="330">
        <v>32663.716493901666</v>
      </c>
      <c r="AC31" s="330">
        <v>32004.334983180706</v>
      </c>
      <c r="AD31" s="330">
        <v>31919.874281619919</v>
      </c>
      <c r="AE31" s="330">
        <v>33144.081909958601</v>
      </c>
      <c r="AF31" s="330">
        <v>34387.893862031124</v>
      </c>
      <c r="AG31" s="330">
        <v>34688.739889079545</v>
      </c>
      <c r="AH31" s="330">
        <v>34518.124223304781</v>
      </c>
      <c r="AI31" s="330">
        <v>33046.8430674583</v>
      </c>
      <c r="AJ31" s="330">
        <v>33692.477423035845</v>
      </c>
      <c r="AK31" s="330">
        <v>34523.552381178801</v>
      </c>
      <c r="AL31" s="330">
        <v>33782.927670722056</v>
      </c>
      <c r="AM31" s="330">
        <v>33248.135785061851</v>
      </c>
      <c r="AN31" s="330">
        <v>32957.624433950987</v>
      </c>
      <c r="AO31" s="330">
        <v>32429.073319077652</v>
      </c>
      <c r="AP31" s="330">
        <v>31036.790550199454</v>
      </c>
      <c r="AQ31" s="330">
        <v>29040.930039785853</v>
      </c>
      <c r="AR31" s="330">
        <v>28452.187612677997</v>
      </c>
      <c r="AS31" s="330">
        <v>26599.454865673804</v>
      </c>
      <c r="AT31" s="330">
        <v>24428.547539978994</v>
      </c>
      <c r="AU31" s="330">
        <v>23992.726977804567</v>
      </c>
      <c r="AV31" s="330">
        <v>24384.510387650236</v>
      </c>
      <c r="AW31" s="330">
        <v>26136.366388080238</v>
      </c>
      <c r="AX31" s="330">
        <v>25327.900594740968</v>
      </c>
      <c r="AY31" s="330">
        <v>23797.042659136096</v>
      </c>
      <c r="AZ31" s="330">
        <v>23593.846370736886</v>
      </c>
      <c r="BA31" s="1517">
        <v>23296.134482233043</v>
      </c>
      <c r="BB31" s="495">
        <v>22919.176274811798</v>
      </c>
      <c r="BC31" s="572">
        <v>0</v>
      </c>
      <c r="BD31" s="330">
        <v>0</v>
      </c>
      <c r="BE31" s="330">
        <v>0</v>
      </c>
      <c r="BF31" s="330"/>
      <c r="BG31" s="495"/>
    </row>
    <row r="32" spans="15:59">
      <c r="O32" s="255"/>
      <c r="Q32" s="750"/>
      <c r="R32" s="767"/>
      <c r="S32" s="771" t="s">
        <v>201</v>
      </c>
      <c r="T32" s="330"/>
      <c r="V32" s="750"/>
      <c r="W32" s="767"/>
      <c r="X32" s="771" t="s">
        <v>583</v>
      </c>
      <c r="Y32" s="330"/>
      <c r="Z32" s="330"/>
      <c r="AA32" s="330">
        <f>SUM(AA33:AA34)</f>
        <v>63578.666742495552</v>
      </c>
      <c r="AB32" s="330">
        <f t="shared" ref="AB32:BA32" si="19">SUM(AB33:AB34)</f>
        <v>64179.507493572411</v>
      </c>
      <c r="AC32" s="330">
        <f t="shared" si="19"/>
        <v>64429.805801736104</v>
      </c>
      <c r="AD32" s="330">
        <f t="shared" si="19"/>
        <v>63751.986672653795</v>
      </c>
      <c r="AE32" s="330">
        <f t="shared" si="19"/>
        <v>67942.183519440121</v>
      </c>
      <c r="AF32" s="330">
        <f t="shared" si="19"/>
        <v>68706.851740476384</v>
      </c>
      <c r="AG32" s="330">
        <f t="shared" si="19"/>
        <v>70837.798060165384</v>
      </c>
      <c r="AH32" s="330">
        <f t="shared" si="19"/>
        <v>71757.592765769426</v>
      </c>
      <c r="AI32" s="330">
        <f t="shared" si="19"/>
        <v>67167.552543004931</v>
      </c>
      <c r="AJ32" s="330">
        <f t="shared" si="19"/>
        <v>68525.451175046182</v>
      </c>
      <c r="AK32" s="330">
        <f t="shared" si="19"/>
        <v>72325.278903810788</v>
      </c>
      <c r="AL32" s="330">
        <f t="shared" si="19"/>
        <v>69376.545828231436</v>
      </c>
      <c r="AM32" s="330">
        <f t="shared" si="19"/>
        <v>69028.654726040419</v>
      </c>
      <c r="AN32" s="330">
        <f t="shared" si="19"/>
        <v>68301.99961860913</v>
      </c>
      <c r="AO32" s="330">
        <f t="shared" si="19"/>
        <v>68629.477692870831</v>
      </c>
      <c r="AP32" s="330">
        <f t="shared" si="19"/>
        <v>71156.446826579748</v>
      </c>
      <c r="AQ32" s="330">
        <f t="shared" si="19"/>
        <v>69453.057477493174</v>
      </c>
      <c r="AR32" s="330">
        <f t="shared" si="19"/>
        <v>69795.58022933903</v>
      </c>
      <c r="AS32" s="330">
        <f t="shared" si="19"/>
        <v>64790.507363929559</v>
      </c>
      <c r="AT32" s="330">
        <f t="shared" si="19"/>
        <v>64240.555681098813</v>
      </c>
      <c r="AU32" s="330">
        <f t="shared" si="19"/>
        <v>66231.819010549065</v>
      </c>
      <c r="AV32" s="330">
        <f t="shared" si="19"/>
        <v>68149.45898614412</v>
      </c>
      <c r="AW32" s="330">
        <f t="shared" si="19"/>
        <v>66319.667572969556</v>
      </c>
      <c r="AX32" s="330">
        <f t="shared" si="19"/>
        <v>69463.525839660346</v>
      </c>
      <c r="AY32" s="330">
        <f t="shared" si="19"/>
        <v>66337.323596254661</v>
      </c>
      <c r="AZ32" s="330">
        <f t="shared" si="19"/>
        <v>64568.301621097664</v>
      </c>
      <c r="BA32" s="1517">
        <f t="shared" si="19"/>
        <v>60684.362656460871</v>
      </c>
      <c r="BB32" s="495">
        <f t="shared" ref="BB32" si="20">SUM(BB33:BB34)</f>
        <v>60583.353404686597</v>
      </c>
      <c r="BC32" s="569">
        <v>0</v>
      </c>
      <c r="BD32" s="520">
        <v>0</v>
      </c>
      <c r="BE32" s="520">
        <v>0</v>
      </c>
      <c r="BF32" s="330"/>
      <c r="BG32" s="495"/>
    </row>
    <row r="33" spans="15:59">
      <c r="O33" s="255"/>
      <c r="Q33" s="750"/>
      <c r="R33" s="767"/>
      <c r="S33" s="769"/>
      <c r="T33" s="312" t="s">
        <v>202</v>
      </c>
      <c r="V33" s="750"/>
      <c r="W33" s="767"/>
      <c r="X33" s="769"/>
      <c r="Y33" s="312" t="s">
        <v>617</v>
      </c>
      <c r="Z33" s="312"/>
      <c r="AA33" s="312">
        <v>60868.633265743119</v>
      </c>
      <c r="AB33" s="312">
        <v>61315.714489321312</v>
      </c>
      <c r="AC33" s="312">
        <v>61484.732622305994</v>
      </c>
      <c r="AD33" s="312">
        <v>60710.204947464437</v>
      </c>
      <c r="AE33" s="312">
        <v>64531.912289106607</v>
      </c>
      <c r="AF33" s="312">
        <v>65108.282207699951</v>
      </c>
      <c r="AG33" s="312">
        <v>66996.241816077993</v>
      </c>
      <c r="AH33" s="312">
        <v>67724.080741011479</v>
      </c>
      <c r="AI33" s="312">
        <v>64056.037490690564</v>
      </c>
      <c r="AJ33" s="312">
        <v>65326.493918003398</v>
      </c>
      <c r="AK33" s="312">
        <v>69229.417081858788</v>
      </c>
      <c r="AL33" s="312">
        <v>66515.153333724535</v>
      </c>
      <c r="AM33" s="312">
        <v>65968.208757423374</v>
      </c>
      <c r="AN33" s="312">
        <v>65044.530715078072</v>
      </c>
      <c r="AO33" s="312">
        <v>65244.1802122831</v>
      </c>
      <c r="AP33" s="312">
        <v>67890.245859290197</v>
      </c>
      <c r="AQ33" s="312">
        <v>66334.798155911572</v>
      </c>
      <c r="AR33" s="312">
        <v>66974.489979342441</v>
      </c>
      <c r="AS33" s="312">
        <v>62107.728379851622</v>
      </c>
      <c r="AT33" s="312">
        <v>61236.405344768384</v>
      </c>
      <c r="AU33" s="312">
        <v>63433.367093367415</v>
      </c>
      <c r="AV33" s="312">
        <v>64790.545844465247</v>
      </c>
      <c r="AW33" s="312">
        <v>62911.695168778067</v>
      </c>
      <c r="AX33" s="312">
        <v>65839.563831038482</v>
      </c>
      <c r="AY33" s="312">
        <v>62812.979535315048</v>
      </c>
      <c r="AZ33" s="312">
        <v>61662.731889011979</v>
      </c>
      <c r="BA33" s="1489">
        <v>57882.404849520572</v>
      </c>
      <c r="BB33" s="473">
        <v>57885.079416033899</v>
      </c>
      <c r="BC33" s="524">
        <v>0</v>
      </c>
      <c r="BD33" s="312">
        <v>0</v>
      </c>
      <c r="BE33" s="312">
        <v>0</v>
      </c>
      <c r="BF33" s="312"/>
      <c r="BG33" s="473"/>
    </row>
    <row r="34" spans="15:59">
      <c r="O34" s="255"/>
      <c r="Q34" s="750"/>
      <c r="R34" s="767"/>
      <c r="S34" s="716"/>
      <c r="T34" s="329" t="s">
        <v>203</v>
      </c>
      <c r="V34" s="750"/>
      <c r="W34" s="767"/>
      <c r="X34" s="716"/>
      <c r="Y34" s="329" t="s">
        <v>618</v>
      </c>
      <c r="Z34" s="329"/>
      <c r="AA34" s="329">
        <v>2710.0334767524319</v>
      </c>
      <c r="AB34" s="329">
        <v>2863.793004251102</v>
      </c>
      <c r="AC34" s="329">
        <v>2945.0731794301132</v>
      </c>
      <c r="AD34" s="329">
        <v>3041.7817251893584</v>
      </c>
      <c r="AE34" s="329">
        <v>3410.2712303335065</v>
      </c>
      <c r="AF34" s="329">
        <v>3598.5695327764265</v>
      </c>
      <c r="AG34" s="329">
        <v>3841.556244087385</v>
      </c>
      <c r="AH34" s="329">
        <v>4033.5120247579457</v>
      </c>
      <c r="AI34" s="329">
        <v>3111.5150523143716</v>
      </c>
      <c r="AJ34" s="329">
        <v>3198.9572570427777</v>
      </c>
      <c r="AK34" s="329">
        <v>3095.8618219520031</v>
      </c>
      <c r="AL34" s="329">
        <v>2861.3924945068943</v>
      </c>
      <c r="AM34" s="329">
        <v>3060.4459686170458</v>
      </c>
      <c r="AN34" s="329">
        <v>3257.468903531058</v>
      </c>
      <c r="AO34" s="329">
        <v>3385.2974805877284</v>
      </c>
      <c r="AP34" s="329">
        <v>3266.2009672895556</v>
      </c>
      <c r="AQ34" s="329">
        <v>3118.2593215816078</v>
      </c>
      <c r="AR34" s="329">
        <v>2821.0902499965887</v>
      </c>
      <c r="AS34" s="329">
        <v>2682.7789840779351</v>
      </c>
      <c r="AT34" s="329">
        <v>3004.1503363304314</v>
      </c>
      <c r="AU34" s="329">
        <v>2798.451917181656</v>
      </c>
      <c r="AV34" s="329">
        <v>3358.9131416788769</v>
      </c>
      <c r="AW34" s="329">
        <v>3407.9724041914924</v>
      </c>
      <c r="AX34" s="329">
        <v>3623.9620086218602</v>
      </c>
      <c r="AY34" s="329">
        <v>3524.3440609396112</v>
      </c>
      <c r="AZ34" s="329">
        <v>2905.5697320856884</v>
      </c>
      <c r="BA34" s="1518">
        <v>2801.957806940301</v>
      </c>
      <c r="BB34" s="496">
        <v>2698.2739886526974</v>
      </c>
      <c r="BC34" s="570">
        <v>0</v>
      </c>
      <c r="BD34" s="329">
        <v>0</v>
      </c>
      <c r="BE34" s="329">
        <v>0</v>
      </c>
      <c r="BF34" s="329"/>
      <c r="BG34" s="496"/>
    </row>
    <row r="35" spans="15:59">
      <c r="O35" s="255"/>
      <c r="Q35" s="750"/>
      <c r="R35" s="767"/>
      <c r="S35" s="773" t="s">
        <v>115</v>
      </c>
      <c r="T35" s="330"/>
      <c r="V35" s="750"/>
      <c r="W35" s="767"/>
      <c r="X35" s="773" t="s">
        <v>481</v>
      </c>
      <c r="Y35" s="330"/>
      <c r="Z35" s="330"/>
      <c r="AA35" s="330">
        <v>53786.046207255196</v>
      </c>
      <c r="AB35" s="330">
        <v>53815.898013207574</v>
      </c>
      <c r="AC35" s="330">
        <v>53912.749307199381</v>
      </c>
      <c r="AD35" s="330">
        <v>53091.882429852783</v>
      </c>
      <c r="AE35" s="330">
        <v>54207.993521296929</v>
      </c>
      <c r="AF35" s="330">
        <v>53849.575976427346</v>
      </c>
      <c r="AG35" s="330">
        <v>53506.083229193959</v>
      </c>
      <c r="AH35" s="330">
        <v>51584.526445063173</v>
      </c>
      <c r="AI35" s="330">
        <v>46621.404840833289</v>
      </c>
      <c r="AJ35" s="330">
        <v>46493.338881041847</v>
      </c>
      <c r="AK35" s="330">
        <v>46436.834659326887</v>
      </c>
      <c r="AL35" s="330">
        <v>44617.363519647261</v>
      </c>
      <c r="AM35" s="330">
        <v>44002.305890337826</v>
      </c>
      <c r="AN35" s="330">
        <v>43632.371848712122</v>
      </c>
      <c r="AO35" s="330">
        <v>41110.841410207293</v>
      </c>
      <c r="AP35" s="330">
        <v>39902.72158758877</v>
      </c>
      <c r="AQ35" s="330">
        <v>39772.669661707958</v>
      </c>
      <c r="AR35" s="330">
        <v>38985.889858372975</v>
      </c>
      <c r="AS35" s="330">
        <v>36220.600908877015</v>
      </c>
      <c r="AT35" s="330">
        <v>32324.820804823103</v>
      </c>
      <c r="AU35" s="330">
        <v>32571.011032041082</v>
      </c>
      <c r="AV35" s="330">
        <v>33059.613022680511</v>
      </c>
      <c r="AW35" s="330">
        <v>33876.62192225863</v>
      </c>
      <c r="AX35" s="330">
        <v>34870.091586846203</v>
      </c>
      <c r="AY35" s="330">
        <v>33238.034791661528</v>
      </c>
      <c r="AZ35" s="330">
        <v>31676.447036314043</v>
      </c>
      <c r="BA35" s="1517">
        <v>31906.253746749164</v>
      </c>
      <c r="BB35" s="495">
        <v>31481.583192278875</v>
      </c>
      <c r="BC35" s="572">
        <v>0</v>
      </c>
      <c r="BD35" s="330">
        <v>0</v>
      </c>
      <c r="BE35" s="330">
        <v>0</v>
      </c>
      <c r="BF35" s="330"/>
      <c r="BG35" s="495"/>
    </row>
    <row r="36" spans="15:59">
      <c r="O36" s="255"/>
      <c r="Q36" s="750"/>
      <c r="R36" s="767"/>
      <c r="S36" s="1927" t="s">
        <v>204</v>
      </c>
      <c r="T36" s="1928"/>
      <c r="V36" s="750"/>
      <c r="W36" s="767"/>
      <c r="X36" s="1927" t="s">
        <v>619</v>
      </c>
      <c r="Y36" s="1928"/>
      <c r="Z36" s="330"/>
      <c r="AA36" s="330">
        <v>174333.77846795786</v>
      </c>
      <c r="AB36" s="330">
        <v>168970.46312672104</v>
      </c>
      <c r="AC36" s="330">
        <v>161769.89277500106</v>
      </c>
      <c r="AD36" s="330">
        <v>159526.60024082585</v>
      </c>
      <c r="AE36" s="330">
        <v>163324.98810994858</v>
      </c>
      <c r="AF36" s="330">
        <v>163949.73766878233</v>
      </c>
      <c r="AG36" s="330">
        <v>165384.30332511681</v>
      </c>
      <c r="AH36" s="330">
        <v>167488.73741520953</v>
      </c>
      <c r="AI36" s="330">
        <v>156054.91653487302</v>
      </c>
      <c r="AJ36" s="330">
        <v>161811.74591972888</v>
      </c>
      <c r="AK36" s="330">
        <v>168715.28318345005</v>
      </c>
      <c r="AL36" s="330">
        <v>164363.3757318416</v>
      </c>
      <c r="AM36" s="330">
        <v>170764.99826778946</v>
      </c>
      <c r="AN36" s="330">
        <v>172763.04356248191</v>
      </c>
      <c r="AO36" s="330">
        <v>172872.44718395348</v>
      </c>
      <c r="AP36" s="330">
        <v>170772.03889136339</v>
      </c>
      <c r="AQ36" s="330">
        <v>172981.45763711332</v>
      </c>
      <c r="AR36" s="330">
        <v>179898.88045542425</v>
      </c>
      <c r="AS36" s="330">
        <v>162175.91863996259</v>
      </c>
      <c r="AT36" s="330">
        <v>150667.46114796246</v>
      </c>
      <c r="AU36" s="330">
        <v>171169.30168161384</v>
      </c>
      <c r="AV36" s="330">
        <v>171388.96751094441</v>
      </c>
      <c r="AW36" s="330">
        <v>175436.97313310916</v>
      </c>
      <c r="AX36" s="330">
        <v>182312.00438928531</v>
      </c>
      <c r="AY36" s="330">
        <v>179183.00826196576</v>
      </c>
      <c r="AZ36" s="330">
        <v>170894.83425121094</v>
      </c>
      <c r="BA36" s="1517">
        <v>166400.01667839149</v>
      </c>
      <c r="BB36" s="495">
        <v>163454.95880684207</v>
      </c>
      <c r="BC36" s="572">
        <v>0</v>
      </c>
      <c r="BD36" s="330">
        <v>0</v>
      </c>
      <c r="BE36" s="330">
        <v>0</v>
      </c>
      <c r="BF36" s="330"/>
      <c r="BG36" s="495"/>
    </row>
    <row r="37" spans="15:59">
      <c r="O37" s="255"/>
      <c r="Q37" s="750"/>
      <c r="R37" s="767"/>
      <c r="S37" s="1927" t="s">
        <v>205</v>
      </c>
      <c r="T37" s="1928"/>
      <c r="V37" s="750"/>
      <c r="W37" s="767"/>
      <c r="X37" s="1927" t="s">
        <v>603</v>
      </c>
      <c r="Y37" s="1928"/>
      <c r="Z37" s="330"/>
      <c r="AA37" s="330">
        <v>14878.755717365739</v>
      </c>
      <c r="AB37" s="330">
        <v>14443.959265352805</v>
      </c>
      <c r="AC37" s="330">
        <v>14264.661038400054</v>
      </c>
      <c r="AD37" s="330">
        <v>13366.079446834208</v>
      </c>
      <c r="AE37" s="330">
        <v>13251.696011581751</v>
      </c>
      <c r="AF37" s="330">
        <v>12451.72241040454</v>
      </c>
      <c r="AG37" s="330">
        <v>11640.267920980432</v>
      </c>
      <c r="AH37" s="330">
        <v>12007.216824714069</v>
      </c>
      <c r="AI37" s="330">
        <v>11659.485298668924</v>
      </c>
      <c r="AJ37" s="330">
        <v>11997.695694518525</v>
      </c>
      <c r="AK37" s="330">
        <v>11975.489300313646</v>
      </c>
      <c r="AL37" s="330">
        <v>11843.509537950908</v>
      </c>
      <c r="AM37" s="330">
        <v>12001.03149355234</v>
      </c>
      <c r="AN37" s="330">
        <v>12208.118804323996</v>
      </c>
      <c r="AO37" s="330">
        <v>12010.497333514948</v>
      </c>
      <c r="AP37" s="330">
        <v>11586.787476572636</v>
      </c>
      <c r="AQ37" s="330">
        <v>11446.635148331574</v>
      </c>
      <c r="AR37" s="330">
        <v>11510.852041401951</v>
      </c>
      <c r="AS37" s="330">
        <v>10671.085613061123</v>
      </c>
      <c r="AT37" s="330">
        <v>9133.7391545171886</v>
      </c>
      <c r="AU37" s="330">
        <v>9284.6549968973304</v>
      </c>
      <c r="AV37" s="330">
        <v>9600.8369471015176</v>
      </c>
      <c r="AW37" s="330">
        <v>11385.392248464461</v>
      </c>
      <c r="AX37" s="330">
        <v>10184.290386074157</v>
      </c>
      <c r="AY37" s="330">
        <v>9284.9483025307345</v>
      </c>
      <c r="AZ37" s="330">
        <v>8654.8897143309459</v>
      </c>
      <c r="BA37" s="1517">
        <v>9086.9617213697802</v>
      </c>
      <c r="BB37" s="495">
        <v>8639.6829965257475</v>
      </c>
      <c r="BC37" s="572">
        <v>0</v>
      </c>
      <c r="BD37" s="330">
        <v>0</v>
      </c>
      <c r="BE37" s="330">
        <v>0</v>
      </c>
      <c r="BF37" s="330"/>
      <c r="BG37" s="495"/>
    </row>
    <row r="38" spans="15:59">
      <c r="O38" s="255"/>
      <c r="Q38" s="750"/>
      <c r="R38" s="767"/>
      <c r="S38" s="771" t="s">
        <v>206</v>
      </c>
      <c r="T38" s="330"/>
      <c r="V38" s="750"/>
      <c r="W38" s="767"/>
      <c r="X38" s="771" t="s">
        <v>620</v>
      </c>
      <c r="Y38" s="328"/>
      <c r="Z38" s="330"/>
      <c r="AA38" s="330">
        <f>SUM(AA39:AA47)</f>
        <v>66539.701071123171</v>
      </c>
      <c r="AB38" s="330">
        <f t="shared" ref="AB38:BA38" si="21">SUM(AB39:AB47)</f>
        <v>66437.478155752266</v>
      </c>
      <c r="AC38" s="330">
        <f t="shared" si="21"/>
        <v>65885.613951459032</v>
      </c>
      <c r="AD38" s="330">
        <f t="shared" si="21"/>
        <v>61923.262624332274</v>
      </c>
      <c r="AE38" s="330">
        <f t="shared" si="21"/>
        <v>66344.507977320362</v>
      </c>
      <c r="AF38" s="330">
        <f t="shared" si="21"/>
        <v>63359.774690304948</v>
      </c>
      <c r="AG38" s="330">
        <f t="shared" si="21"/>
        <v>65131.957999014958</v>
      </c>
      <c r="AH38" s="330">
        <f t="shared" si="21"/>
        <v>55416.413975099997</v>
      </c>
      <c r="AI38" s="330">
        <f t="shared" si="21"/>
        <v>48581.800195185162</v>
      </c>
      <c r="AJ38" s="330">
        <f t="shared" si="21"/>
        <v>51356.54434877052</v>
      </c>
      <c r="AK38" s="330">
        <f t="shared" si="21"/>
        <v>53155.056034130175</v>
      </c>
      <c r="AL38" s="330">
        <f t="shared" si="21"/>
        <v>51549.061172408838</v>
      </c>
      <c r="AM38" s="330">
        <f t="shared" si="21"/>
        <v>54102.162230484289</v>
      </c>
      <c r="AN38" s="330">
        <f t="shared" si="21"/>
        <v>55095.339073242889</v>
      </c>
      <c r="AO38" s="330">
        <f t="shared" si="21"/>
        <v>54673.942097093721</v>
      </c>
      <c r="AP38" s="330">
        <f t="shared" si="21"/>
        <v>56147.7597888452</v>
      </c>
      <c r="AQ38" s="330">
        <f t="shared" si="21"/>
        <v>56087.312003590006</v>
      </c>
      <c r="AR38" s="330">
        <f t="shared" si="21"/>
        <v>60588.215755491939</v>
      </c>
      <c r="AS38" s="330">
        <f t="shared" si="21"/>
        <v>53527.098609429639</v>
      </c>
      <c r="AT38" s="330">
        <f t="shared" si="21"/>
        <v>49657.476108401621</v>
      </c>
      <c r="AU38" s="330">
        <f t="shared" si="21"/>
        <v>52280.652407399342</v>
      </c>
      <c r="AV38" s="330">
        <f t="shared" si="21"/>
        <v>57355.277616273059</v>
      </c>
      <c r="AW38" s="330">
        <f t="shared" si="21"/>
        <v>61851.30746228699</v>
      </c>
      <c r="AX38" s="330">
        <f t="shared" si="21"/>
        <v>61477.672524149508</v>
      </c>
      <c r="AY38" s="330">
        <f t="shared" si="21"/>
        <v>57844.144452011598</v>
      </c>
      <c r="AZ38" s="330">
        <f t="shared" si="21"/>
        <v>54658.353845768543</v>
      </c>
      <c r="BA38" s="1517">
        <f t="shared" si="21"/>
        <v>51570.845592234895</v>
      </c>
      <c r="BB38" s="495">
        <f t="shared" ref="BB38" si="22">SUM(BB39:BB47)</f>
        <v>51397.958650859327</v>
      </c>
      <c r="BC38" s="569">
        <v>0</v>
      </c>
      <c r="BD38" s="520">
        <v>0</v>
      </c>
      <c r="BE38" s="520">
        <v>0</v>
      </c>
      <c r="BF38" s="330"/>
      <c r="BG38" s="495"/>
    </row>
    <row r="39" spans="15:59">
      <c r="O39" s="255"/>
      <c r="Q39" s="750"/>
      <c r="R39" s="767"/>
      <c r="S39" s="769"/>
      <c r="T39" s="312" t="s">
        <v>207</v>
      </c>
      <c r="V39" s="750"/>
      <c r="W39" s="767"/>
      <c r="X39" s="769"/>
      <c r="Y39" s="312" t="s">
        <v>621</v>
      </c>
      <c r="Z39" s="312"/>
      <c r="AA39" s="312">
        <v>2308.0226531596818</v>
      </c>
      <c r="AB39" s="312">
        <v>2255.9819768796965</v>
      </c>
      <c r="AC39" s="312">
        <v>2203.4145037478115</v>
      </c>
      <c r="AD39" s="312">
        <v>2056.1446836842824</v>
      </c>
      <c r="AE39" s="312">
        <v>2180.9267377639462</v>
      </c>
      <c r="AF39" s="312">
        <v>2076.828464491216</v>
      </c>
      <c r="AG39" s="312">
        <v>2183.11059719676</v>
      </c>
      <c r="AH39" s="312">
        <v>2276.3480842742515</v>
      </c>
      <c r="AI39" s="312">
        <v>2404.0327638455924</v>
      </c>
      <c r="AJ39" s="312">
        <v>2623.6640611456064</v>
      </c>
      <c r="AK39" s="312">
        <v>2823.9675051591257</v>
      </c>
      <c r="AL39" s="312">
        <v>2807.0650395346352</v>
      </c>
      <c r="AM39" s="312">
        <v>3000.1074618206189</v>
      </c>
      <c r="AN39" s="312">
        <v>3131.7251584413939</v>
      </c>
      <c r="AO39" s="312">
        <v>3157.3206744238341</v>
      </c>
      <c r="AP39" s="312">
        <v>3247.7802744437295</v>
      </c>
      <c r="AQ39" s="312">
        <v>3162.0339221038107</v>
      </c>
      <c r="AR39" s="312">
        <v>3581.218227081697</v>
      </c>
      <c r="AS39" s="312">
        <v>3480.2720491033101</v>
      </c>
      <c r="AT39" s="312">
        <v>3537.2541385718878</v>
      </c>
      <c r="AU39" s="312">
        <v>3120.0832531509004</v>
      </c>
      <c r="AV39" s="312">
        <v>3073.0289924056983</v>
      </c>
      <c r="AW39" s="312">
        <v>3333.7723699534477</v>
      </c>
      <c r="AX39" s="312">
        <v>2947.369666435563</v>
      </c>
      <c r="AY39" s="312">
        <v>3071.4490246393129</v>
      </c>
      <c r="AZ39" s="312">
        <v>2881.7948140893977</v>
      </c>
      <c r="BA39" s="1489">
        <v>2665.9360198565064</v>
      </c>
      <c r="BB39" s="473">
        <v>2775.521207622136</v>
      </c>
      <c r="BC39" s="524">
        <v>0</v>
      </c>
      <c r="BD39" s="312">
        <v>0</v>
      </c>
      <c r="BE39" s="312">
        <v>0</v>
      </c>
      <c r="BF39" s="312"/>
      <c r="BG39" s="473"/>
    </row>
    <row r="40" spans="15:59">
      <c r="O40" s="255"/>
      <c r="Q40" s="750"/>
      <c r="R40" s="767"/>
      <c r="S40" s="769"/>
      <c r="T40" s="127" t="s">
        <v>208</v>
      </c>
      <c r="V40" s="750"/>
      <c r="W40" s="767"/>
      <c r="X40" s="769"/>
      <c r="Y40" s="127" t="s">
        <v>622</v>
      </c>
      <c r="Z40" s="127"/>
      <c r="AA40" s="127">
        <v>5952.1102368045104</v>
      </c>
      <c r="AB40" s="127">
        <v>5869.4776393766051</v>
      </c>
      <c r="AC40" s="127">
        <v>5660.8117968889774</v>
      </c>
      <c r="AD40" s="127">
        <v>5261.2988340110478</v>
      </c>
      <c r="AE40" s="127">
        <v>5579.5108228490308</v>
      </c>
      <c r="AF40" s="127">
        <v>5358.7887859117927</v>
      </c>
      <c r="AG40" s="127">
        <v>5425.5858576439141</v>
      </c>
      <c r="AH40" s="127">
        <v>3164.8019438134311</v>
      </c>
      <c r="AI40" s="127">
        <v>3214.7838939246953</v>
      </c>
      <c r="AJ40" s="127">
        <v>3406.3247773809753</v>
      </c>
      <c r="AK40" s="127">
        <v>3574.289481872172</v>
      </c>
      <c r="AL40" s="127">
        <v>3488.2342047937173</v>
      </c>
      <c r="AM40" s="127">
        <v>3702.7596897276435</v>
      </c>
      <c r="AN40" s="127">
        <v>3871.8797717895823</v>
      </c>
      <c r="AO40" s="127">
        <v>3866.3946232254621</v>
      </c>
      <c r="AP40" s="127">
        <v>3981.7181849479607</v>
      </c>
      <c r="AQ40" s="127">
        <v>3890.8456615418659</v>
      </c>
      <c r="AR40" s="127">
        <v>4373.2790711672969</v>
      </c>
      <c r="AS40" s="127">
        <v>3692.2042990729674</v>
      </c>
      <c r="AT40" s="127">
        <v>3295.1670652855073</v>
      </c>
      <c r="AU40" s="127">
        <v>3556.2081299935871</v>
      </c>
      <c r="AV40" s="127">
        <v>4556.120602996215</v>
      </c>
      <c r="AW40" s="127">
        <v>4948.2579618825439</v>
      </c>
      <c r="AX40" s="127">
        <v>5362.3128504713895</v>
      </c>
      <c r="AY40" s="127">
        <v>5053.1489091500816</v>
      </c>
      <c r="AZ40" s="127">
        <v>5082.4026970814766</v>
      </c>
      <c r="BA40" s="1490">
        <v>4367.9882712893368</v>
      </c>
      <c r="BB40" s="370">
        <v>4390.4141745518136</v>
      </c>
      <c r="BC40" s="525">
        <v>0</v>
      </c>
      <c r="BD40" s="127">
        <v>0</v>
      </c>
      <c r="BE40" s="127">
        <v>0</v>
      </c>
      <c r="BF40" s="127"/>
      <c r="BG40" s="370"/>
    </row>
    <row r="41" spans="15:59">
      <c r="O41" s="255"/>
      <c r="Q41" s="750"/>
      <c r="R41" s="767"/>
      <c r="S41" s="769"/>
      <c r="T41" s="127" t="s">
        <v>209</v>
      </c>
      <c r="V41" s="750"/>
      <c r="W41" s="767"/>
      <c r="X41" s="769"/>
      <c r="Y41" s="127" t="s">
        <v>623</v>
      </c>
      <c r="Z41" s="127"/>
      <c r="AA41" s="127">
        <v>1428.5499253112923</v>
      </c>
      <c r="AB41" s="127">
        <v>1385.9211332120356</v>
      </c>
      <c r="AC41" s="127">
        <v>1339.9997845914261</v>
      </c>
      <c r="AD41" s="127">
        <v>1230.559775254186</v>
      </c>
      <c r="AE41" s="127">
        <v>1294.0897553938075</v>
      </c>
      <c r="AF41" s="127">
        <v>1210.9366605366024</v>
      </c>
      <c r="AG41" s="127">
        <v>1254.1559600287765</v>
      </c>
      <c r="AH41" s="127">
        <v>1285.296812245723</v>
      </c>
      <c r="AI41" s="127">
        <v>1343.8509517130667</v>
      </c>
      <c r="AJ41" s="127">
        <v>1449.9584530952759</v>
      </c>
      <c r="AK41" s="127">
        <v>1550.384777432605</v>
      </c>
      <c r="AL41" s="127">
        <v>1531.4548683128933</v>
      </c>
      <c r="AM41" s="127">
        <v>1627.1071330401637</v>
      </c>
      <c r="AN41" s="127">
        <v>1693.706775785603</v>
      </c>
      <c r="AO41" s="127">
        <v>1697.0368474332874</v>
      </c>
      <c r="AP41" s="127">
        <v>1739.927436473019</v>
      </c>
      <c r="AQ41" s="127">
        <v>1699.7425022004606</v>
      </c>
      <c r="AR41" s="127">
        <v>1929.6218186213132</v>
      </c>
      <c r="AS41" s="127">
        <v>1840.0713255856897</v>
      </c>
      <c r="AT41" s="127">
        <v>2035.8360561692871</v>
      </c>
      <c r="AU41" s="127">
        <v>2113.8063034660458</v>
      </c>
      <c r="AV41" s="127">
        <v>1702.2187899718278</v>
      </c>
      <c r="AW41" s="127">
        <v>1848.1805045421065</v>
      </c>
      <c r="AX41" s="127">
        <v>1878.2902665434931</v>
      </c>
      <c r="AY41" s="127">
        <v>1815.3405760026922</v>
      </c>
      <c r="AZ41" s="127">
        <v>1707.5150145721639</v>
      </c>
      <c r="BA41" s="1490">
        <v>1669.9437405926467</v>
      </c>
      <c r="BB41" s="370">
        <v>1683.9647268116582</v>
      </c>
      <c r="BC41" s="525">
        <v>0</v>
      </c>
      <c r="BD41" s="127">
        <v>0</v>
      </c>
      <c r="BE41" s="127">
        <v>0</v>
      </c>
      <c r="BF41" s="127"/>
      <c r="BG41" s="370"/>
    </row>
    <row r="42" spans="15:59">
      <c r="O42" s="255"/>
      <c r="Q42" s="750"/>
      <c r="R42" s="767"/>
      <c r="S42" s="769"/>
      <c r="T42" s="127" t="s">
        <v>210</v>
      </c>
      <c r="V42" s="750"/>
      <c r="W42" s="767"/>
      <c r="X42" s="769"/>
      <c r="Y42" s="127" t="s">
        <v>624</v>
      </c>
      <c r="Z42" s="127"/>
      <c r="AA42" s="127">
        <v>6460.7407207058468</v>
      </c>
      <c r="AB42" s="127">
        <v>6304.0484386239896</v>
      </c>
      <c r="AC42" s="127">
        <v>6191.4816991541475</v>
      </c>
      <c r="AD42" s="127">
        <v>5789.4281906581382</v>
      </c>
      <c r="AE42" s="127">
        <v>6066.7694257627627</v>
      </c>
      <c r="AF42" s="127">
        <v>5799.623805380761</v>
      </c>
      <c r="AG42" s="127">
        <v>6141.3473286714188</v>
      </c>
      <c r="AH42" s="127">
        <v>10113.248644714196</v>
      </c>
      <c r="AI42" s="127">
        <v>10675.527354051086</v>
      </c>
      <c r="AJ42" s="127">
        <v>11356.119966794906</v>
      </c>
      <c r="AK42" s="127">
        <v>12001.110053378699</v>
      </c>
      <c r="AL42" s="127">
        <v>11620.593765559459</v>
      </c>
      <c r="AM42" s="127">
        <v>12160.143415514241</v>
      </c>
      <c r="AN42" s="127">
        <v>12397.370411155287</v>
      </c>
      <c r="AO42" s="127">
        <v>12253.029226337716</v>
      </c>
      <c r="AP42" s="127">
        <v>12462.957235399615</v>
      </c>
      <c r="AQ42" s="127">
        <v>12392.526024618759</v>
      </c>
      <c r="AR42" s="127">
        <v>13215.951189670213</v>
      </c>
      <c r="AS42" s="127">
        <v>11664.671196597854</v>
      </c>
      <c r="AT42" s="127">
        <v>11325.924346199645</v>
      </c>
      <c r="AU42" s="127">
        <v>11827.923835380754</v>
      </c>
      <c r="AV42" s="127">
        <v>11645.084487445876</v>
      </c>
      <c r="AW42" s="127">
        <v>12286.004266728363</v>
      </c>
      <c r="AX42" s="127">
        <v>13479.009494424112</v>
      </c>
      <c r="AY42" s="127">
        <v>11122.704796859261</v>
      </c>
      <c r="AZ42" s="127">
        <v>10791.496643994082</v>
      </c>
      <c r="BA42" s="1490">
        <v>9398.1320772275303</v>
      </c>
      <c r="BB42" s="370">
        <v>9090.6796284495904</v>
      </c>
      <c r="BC42" s="525">
        <v>0</v>
      </c>
      <c r="BD42" s="127">
        <v>0</v>
      </c>
      <c r="BE42" s="127">
        <v>0</v>
      </c>
      <c r="BF42" s="127"/>
      <c r="BG42" s="370"/>
    </row>
    <row r="43" spans="15:59">
      <c r="O43" s="255"/>
      <c r="Q43" s="750"/>
      <c r="R43" s="767"/>
      <c r="S43" s="769"/>
      <c r="T43" s="127" t="s">
        <v>211</v>
      </c>
      <c r="V43" s="750"/>
      <c r="W43" s="767"/>
      <c r="X43" s="769"/>
      <c r="Y43" s="127" t="s">
        <v>625</v>
      </c>
      <c r="Z43" s="127"/>
      <c r="AA43" s="127">
        <v>11053.504822682056</v>
      </c>
      <c r="AB43" s="127">
        <v>11678.32556711956</v>
      </c>
      <c r="AC43" s="127">
        <v>11544.711322530546</v>
      </c>
      <c r="AD43" s="127">
        <v>11092.794866304221</v>
      </c>
      <c r="AE43" s="127">
        <v>11988.62778719965</v>
      </c>
      <c r="AF43" s="127">
        <v>11951.140516528028</v>
      </c>
      <c r="AG43" s="127">
        <v>12275.923995637464</v>
      </c>
      <c r="AH43" s="127">
        <v>3638.2451818261979</v>
      </c>
      <c r="AI43" s="127">
        <v>3815.0568908526075</v>
      </c>
      <c r="AJ43" s="127">
        <v>4100.7797422575213</v>
      </c>
      <c r="AK43" s="127">
        <v>4296.7592238803245</v>
      </c>
      <c r="AL43" s="127">
        <v>4201.2156257973002</v>
      </c>
      <c r="AM43" s="127">
        <v>4399.0753468843213</v>
      </c>
      <c r="AN43" s="127">
        <v>4497.5645463651572</v>
      </c>
      <c r="AO43" s="127">
        <v>4436.9807398928133</v>
      </c>
      <c r="AP43" s="127">
        <v>4526.8151071224074</v>
      </c>
      <c r="AQ43" s="127">
        <v>4710.847960764353</v>
      </c>
      <c r="AR43" s="127">
        <v>5169.0028824189576</v>
      </c>
      <c r="AS43" s="127">
        <v>5011.4452856138996</v>
      </c>
      <c r="AT43" s="127">
        <v>4185.8586108097934</v>
      </c>
      <c r="AU43" s="127">
        <v>4717.9317686374361</v>
      </c>
      <c r="AV43" s="127">
        <v>4885.7546317225278</v>
      </c>
      <c r="AW43" s="127">
        <v>5095.4727796160223</v>
      </c>
      <c r="AX43" s="127">
        <v>5232.6221363078766</v>
      </c>
      <c r="AY43" s="127">
        <v>4939.6181921289954</v>
      </c>
      <c r="AZ43" s="127">
        <v>4437.2765226445017</v>
      </c>
      <c r="BA43" s="1490">
        <v>4217.8131078444994</v>
      </c>
      <c r="BB43" s="370">
        <v>4163.8623449294664</v>
      </c>
      <c r="BC43" s="525">
        <v>0</v>
      </c>
      <c r="BD43" s="127">
        <v>0</v>
      </c>
      <c r="BE43" s="127">
        <v>0</v>
      </c>
      <c r="BF43" s="127"/>
      <c r="BG43" s="370"/>
    </row>
    <row r="44" spans="15:59" ht="28.5">
      <c r="O44" s="255"/>
      <c r="Q44" s="750"/>
      <c r="R44" s="767"/>
      <c r="S44" s="769"/>
      <c r="T44" s="127" t="s">
        <v>212</v>
      </c>
      <c r="V44" s="750"/>
      <c r="W44" s="767"/>
      <c r="X44" s="769"/>
      <c r="Y44" s="1465" t="s">
        <v>626</v>
      </c>
      <c r="Z44" s="127"/>
      <c r="AA44" s="127">
        <v>1078.1800040882461</v>
      </c>
      <c r="AB44" s="127">
        <v>1040.0704606698853</v>
      </c>
      <c r="AC44" s="127">
        <v>1006.756691090969</v>
      </c>
      <c r="AD44" s="127">
        <v>921.04453340504097</v>
      </c>
      <c r="AE44" s="127">
        <v>960.47595891313063</v>
      </c>
      <c r="AF44" s="127">
        <v>897.05179239245524</v>
      </c>
      <c r="AG44" s="127">
        <v>936.07235152120438</v>
      </c>
      <c r="AH44" s="127">
        <v>2177.237150385899</v>
      </c>
      <c r="AI44" s="127">
        <v>2307.2570224481074</v>
      </c>
      <c r="AJ44" s="127">
        <v>2443.2379420286388</v>
      </c>
      <c r="AK44" s="127">
        <v>2511.4103407897346</v>
      </c>
      <c r="AL44" s="127">
        <v>2269.8441213503747</v>
      </c>
      <c r="AM44" s="127">
        <v>2274.265836061179</v>
      </c>
      <c r="AN44" s="127">
        <v>2200.677348366703</v>
      </c>
      <c r="AO44" s="127">
        <v>2131.2597638363777</v>
      </c>
      <c r="AP44" s="127">
        <v>2340.323360537288</v>
      </c>
      <c r="AQ44" s="127">
        <v>2429.1185699155808</v>
      </c>
      <c r="AR44" s="127">
        <v>2563.0767334964253</v>
      </c>
      <c r="AS44" s="127">
        <v>2435.1072166188533</v>
      </c>
      <c r="AT44" s="127">
        <v>2079.9111575308079</v>
      </c>
      <c r="AU44" s="127">
        <v>2326.797958202364</v>
      </c>
      <c r="AV44" s="127">
        <v>2384.8882945033042</v>
      </c>
      <c r="AW44" s="127">
        <v>2476.7258014696181</v>
      </c>
      <c r="AX44" s="127">
        <v>2422.5549085471448</v>
      </c>
      <c r="AY44" s="127">
        <v>2331.8544072179916</v>
      </c>
      <c r="AZ44" s="127">
        <v>2204.2339722460515</v>
      </c>
      <c r="BA44" s="1490">
        <v>2104.5489133176761</v>
      </c>
      <c r="BB44" s="370">
        <v>2068.7337661806796</v>
      </c>
      <c r="BC44" s="525">
        <v>0</v>
      </c>
      <c r="BD44" s="127">
        <v>0</v>
      </c>
      <c r="BE44" s="127">
        <v>0</v>
      </c>
      <c r="BF44" s="127"/>
      <c r="BG44" s="370"/>
    </row>
    <row r="45" spans="15:59">
      <c r="O45" s="255"/>
      <c r="Q45" s="750"/>
      <c r="R45" s="767"/>
      <c r="S45" s="769"/>
      <c r="T45" s="127" t="s">
        <v>213</v>
      </c>
      <c r="V45" s="750"/>
      <c r="W45" s="767"/>
      <c r="X45" s="769"/>
      <c r="Y45" s="127" t="s">
        <v>627</v>
      </c>
      <c r="Z45" s="127"/>
      <c r="AA45" s="127">
        <v>12997.756970330816</v>
      </c>
      <c r="AB45" s="127">
        <v>12934.18709926715</v>
      </c>
      <c r="AC45" s="127">
        <v>12873.576740796376</v>
      </c>
      <c r="AD45" s="127">
        <v>11973.914293354432</v>
      </c>
      <c r="AE45" s="127">
        <v>12522.595525139919</v>
      </c>
      <c r="AF45" s="127">
        <v>12065.139198472658</v>
      </c>
      <c r="AG45" s="127">
        <v>12549.141536024881</v>
      </c>
      <c r="AH45" s="127">
        <v>12656.718431172018</v>
      </c>
      <c r="AI45" s="127">
        <v>12560.18765412496</v>
      </c>
      <c r="AJ45" s="127">
        <v>13111.640846762033</v>
      </c>
      <c r="AK45" s="127">
        <v>13359.213534541619</v>
      </c>
      <c r="AL45" s="127">
        <v>13136.527068850892</v>
      </c>
      <c r="AM45" s="127">
        <v>14039.107088577264</v>
      </c>
      <c r="AN45" s="127">
        <v>14429.681857039715</v>
      </c>
      <c r="AO45" s="127">
        <v>14469.633063900023</v>
      </c>
      <c r="AP45" s="127">
        <v>15079.462040394876</v>
      </c>
      <c r="AQ45" s="127">
        <v>15463.267852295736</v>
      </c>
      <c r="AR45" s="127">
        <v>16856.815955490023</v>
      </c>
      <c r="AS45" s="127">
        <v>14453.434979114329</v>
      </c>
      <c r="AT45" s="127">
        <v>13031.996320039001</v>
      </c>
      <c r="AU45" s="127">
        <v>14332.902729854395</v>
      </c>
      <c r="AV45" s="127">
        <v>17351.59310255247</v>
      </c>
      <c r="AW45" s="127">
        <v>19497.158614032971</v>
      </c>
      <c r="AX45" s="127">
        <v>17936.704417869263</v>
      </c>
      <c r="AY45" s="127">
        <v>17676.82174597164</v>
      </c>
      <c r="AZ45" s="127">
        <v>16488.588959407349</v>
      </c>
      <c r="BA45" s="1490">
        <v>16044.562550652703</v>
      </c>
      <c r="BB45" s="370">
        <v>16448.324251801721</v>
      </c>
      <c r="BC45" s="525">
        <v>0</v>
      </c>
      <c r="BD45" s="127">
        <v>0</v>
      </c>
      <c r="BE45" s="127">
        <v>0</v>
      </c>
      <c r="BF45" s="127"/>
      <c r="BG45" s="370"/>
    </row>
    <row r="46" spans="15:59">
      <c r="O46" s="255"/>
      <c r="Q46" s="750"/>
      <c r="R46" s="767"/>
      <c r="S46" s="769"/>
      <c r="T46" s="127" t="s">
        <v>214</v>
      </c>
      <c r="V46" s="750"/>
      <c r="W46" s="767"/>
      <c r="X46" s="769"/>
      <c r="Y46" s="127" t="s">
        <v>628</v>
      </c>
      <c r="Z46" s="127"/>
      <c r="AA46" s="127">
        <v>17398.62215686345</v>
      </c>
      <c r="AB46" s="127">
        <v>17366.101089866916</v>
      </c>
      <c r="AC46" s="127">
        <v>17454.093922746357</v>
      </c>
      <c r="AD46" s="127">
        <v>16289.880687620109</v>
      </c>
      <c r="AE46" s="127">
        <v>18320.098778514188</v>
      </c>
      <c r="AF46" s="127">
        <v>16663.32694455055</v>
      </c>
      <c r="AG46" s="127">
        <v>16982.5708370744</v>
      </c>
      <c r="AH46" s="127">
        <v>12524.140918025203</v>
      </c>
      <c r="AI46" s="127">
        <v>4332.6027531755899</v>
      </c>
      <c r="AJ46" s="127">
        <v>4417.1901031310244</v>
      </c>
      <c r="AK46" s="127">
        <v>4323.251790478309</v>
      </c>
      <c r="AL46" s="127">
        <v>3753.971468310312</v>
      </c>
      <c r="AM46" s="127">
        <v>3767.3604736886273</v>
      </c>
      <c r="AN46" s="127">
        <v>3838.4514043823751</v>
      </c>
      <c r="AO46" s="127">
        <v>3607.8889729487046</v>
      </c>
      <c r="AP46" s="127">
        <v>3674.5009599416885</v>
      </c>
      <c r="AQ46" s="127">
        <v>3581.1413398890963</v>
      </c>
      <c r="AR46" s="127">
        <v>3860.6526791744486</v>
      </c>
      <c r="AS46" s="127">
        <v>3675.5456006190534</v>
      </c>
      <c r="AT46" s="127">
        <v>3137.5214314954737</v>
      </c>
      <c r="AU46" s="127">
        <v>3340.1117599705572</v>
      </c>
      <c r="AV46" s="127">
        <v>3562.4804167328757</v>
      </c>
      <c r="AW46" s="127">
        <v>3529.9730293700663</v>
      </c>
      <c r="AX46" s="127">
        <v>3440.8088012595463</v>
      </c>
      <c r="AY46" s="127">
        <v>3202.7932175060059</v>
      </c>
      <c r="AZ46" s="127">
        <v>3121.7753970887652</v>
      </c>
      <c r="BA46" s="1490">
        <v>3198.6354029975682</v>
      </c>
      <c r="BB46" s="370">
        <v>3189.361340603105</v>
      </c>
      <c r="BC46" s="525">
        <v>0</v>
      </c>
      <c r="BD46" s="127">
        <v>0</v>
      </c>
      <c r="BE46" s="127">
        <v>0</v>
      </c>
      <c r="BF46" s="127"/>
      <c r="BG46" s="370"/>
    </row>
    <row r="47" spans="15:59">
      <c r="O47" s="255"/>
      <c r="Q47" s="750"/>
      <c r="R47" s="767"/>
      <c r="S47" s="716"/>
      <c r="T47" s="329" t="s">
        <v>215</v>
      </c>
      <c r="V47" s="750"/>
      <c r="W47" s="767"/>
      <c r="X47" s="716"/>
      <c r="Y47" s="329" t="s">
        <v>629</v>
      </c>
      <c r="Z47" s="329"/>
      <c r="AA47" s="329">
        <v>7862.213581177265</v>
      </c>
      <c r="AB47" s="329">
        <v>7603.3647507364203</v>
      </c>
      <c r="AC47" s="329">
        <v>7610.7674899124222</v>
      </c>
      <c r="AD47" s="329">
        <v>7308.1967600408061</v>
      </c>
      <c r="AE47" s="329">
        <v>7431.4131857839257</v>
      </c>
      <c r="AF47" s="329">
        <v>7336.9385220408794</v>
      </c>
      <c r="AG47" s="329">
        <v>7384.0495352161324</v>
      </c>
      <c r="AH47" s="329">
        <v>7580.3768086430764</v>
      </c>
      <c r="AI47" s="329">
        <v>7928.5009110494584</v>
      </c>
      <c r="AJ47" s="329">
        <v>8447.6284561745397</v>
      </c>
      <c r="AK47" s="329">
        <v>8714.6693265975864</v>
      </c>
      <c r="AL47" s="329">
        <v>8740.1550098992593</v>
      </c>
      <c r="AM47" s="329">
        <v>9132.2357851702363</v>
      </c>
      <c r="AN47" s="329">
        <v>9034.2817999170711</v>
      </c>
      <c r="AO47" s="329">
        <v>9054.3981850955024</v>
      </c>
      <c r="AP47" s="329">
        <v>9094.2751895846213</v>
      </c>
      <c r="AQ47" s="329">
        <v>8757.7881702603445</v>
      </c>
      <c r="AR47" s="329">
        <v>9038.5971983715608</v>
      </c>
      <c r="AS47" s="329">
        <v>7274.346657103687</v>
      </c>
      <c r="AT47" s="329">
        <v>7028.0069823002195</v>
      </c>
      <c r="AU47" s="329">
        <v>6944.8866687433019</v>
      </c>
      <c r="AV47" s="329">
        <v>8194.1082979422627</v>
      </c>
      <c r="AW47" s="329">
        <v>8835.7621346918568</v>
      </c>
      <c r="AX47" s="329">
        <v>8777.9999822911195</v>
      </c>
      <c r="AY47" s="329">
        <v>8630.4135825356225</v>
      </c>
      <c r="AZ47" s="329">
        <v>7943.2698246447571</v>
      </c>
      <c r="BA47" s="1518">
        <v>7903.2855084564308</v>
      </c>
      <c r="BB47" s="496">
        <v>7587.097209909155</v>
      </c>
      <c r="BC47" s="570">
        <v>0</v>
      </c>
      <c r="BD47" s="329">
        <v>0</v>
      </c>
      <c r="BE47" s="329">
        <v>0</v>
      </c>
      <c r="BF47" s="329"/>
      <c r="BG47" s="496"/>
    </row>
    <row r="48" spans="15:59">
      <c r="O48" s="255"/>
      <c r="Q48" s="750"/>
      <c r="R48" s="767"/>
      <c r="S48" s="771" t="s">
        <v>216</v>
      </c>
      <c r="T48" s="330"/>
      <c r="V48" s="750"/>
      <c r="W48" s="767"/>
      <c r="X48" s="768" t="s">
        <v>630</v>
      </c>
      <c r="Y48" s="330"/>
      <c r="Z48" s="330"/>
      <c r="AA48" s="330">
        <f>SUM(AA49:AA55)</f>
        <v>22353.905070540502</v>
      </c>
      <c r="AB48" s="330">
        <f>SUM(AB49:AB55)</f>
        <v>21716.305435287162</v>
      </c>
      <c r="AC48" s="330">
        <f t="shared" ref="AC48:BA48" si="23">SUM(AC49:AC55)</f>
        <v>21133.616294576739</v>
      </c>
      <c r="AD48" s="330">
        <f t="shared" si="23"/>
        <v>19533.322747152815</v>
      </c>
      <c r="AE48" s="330">
        <f t="shared" si="23"/>
        <v>20519.621032179686</v>
      </c>
      <c r="AF48" s="330">
        <f t="shared" si="23"/>
        <v>19385.595966666551</v>
      </c>
      <c r="AG48" s="330">
        <f t="shared" si="23"/>
        <v>19311.563951834196</v>
      </c>
      <c r="AH48" s="330">
        <f t="shared" si="23"/>
        <v>19419.49062002905</v>
      </c>
      <c r="AI48" s="330">
        <f t="shared" si="23"/>
        <v>19764.495995123325</v>
      </c>
      <c r="AJ48" s="330">
        <f t="shared" si="23"/>
        <v>20502.821552105801</v>
      </c>
      <c r="AK48" s="330">
        <f t="shared" si="23"/>
        <v>21163.657544874077</v>
      </c>
      <c r="AL48" s="330">
        <f t="shared" si="23"/>
        <v>20726.055680183243</v>
      </c>
      <c r="AM48" s="330">
        <f t="shared" si="23"/>
        <v>21189.567430091978</v>
      </c>
      <c r="AN48" s="330">
        <f t="shared" si="23"/>
        <v>21399.333655867635</v>
      </c>
      <c r="AO48" s="330">
        <f t="shared" si="23"/>
        <v>21172.532966830047</v>
      </c>
      <c r="AP48" s="330">
        <f t="shared" si="23"/>
        <v>21065.988025458806</v>
      </c>
      <c r="AQ48" s="330">
        <f t="shared" si="23"/>
        <v>19442.299127480226</v>
      </c>
      <c r="AR48" s="330">
        <f t="shared" si="23"/>
        <v>20168.982460977517</v>
      </c>
      <c r="AS48" s="330">
        <f t="shared" si="23"/>
        <v>17130.859669721838</v>
      </c>
      <c r="AT48" s="330">
        <f t="shared" si="23"/>
        <v>16159.259126719378</v>
      </c>
      <c r="AU48" s="330">
        <f t="shared" si="23"/>
        <v>16633.454773586742</v>
      </c>
      <c r="AV48" s="330">
        <f t="shared" si="23"/>
        <v>18691.23150210009</v>
      </c>
      <c r="AW48" s="330">
        <f t="shared" si="23"/>
        <v>19763.194126815208</v>
      </c>
      <c r="AX48" s="330">
        <f t="shared" si="23"/>
        <v>20459.728431792657</v>
      </c>
      <c r="AY48" s="330">
        <f t="shared" si="23"/>
        <v>20794.988571435915</v>
      </c>
      <c r="AZ48" s="330">
        <f t="shared" si="23"/>
        <v>19000.75102330112</v>
      </c>
      <c r="BA48" s="1517">
        <f t="shared" si="23"/>
        <v>18194.83278818606</v>
      </c>
      <c r="BB48" s="495">
        <f t="shared" ref="BB48" si="24">SUM(BB49:BB55)</f>
        <v>18280.726878133311</v>
      </c>
      <c r="BC48" s="572">
        <v>0</v>
      </c>
      <c r="BD48" s="330">
        <v>0</v>
      </c>
      <c r="BE48" s="330">
        <v>0</v>
      </c>
      <c r="BF48" s="330"/>
      <c r="BG48" s="495"/>
    </row>
    <row r="49" spans="15:60" ht="28.5">
      <c r="O49" s="255"/>
      <c r="Q49" s="750"/>
      <c r="R49" s="767"/>
      <c r="S49" s="769"/>
      <c r="T49" s="312" t="s">
        <v>217</v>
      </c>
      <c r="V49" s="750"/>
      <c r="W49" s="767"/>
      <c r="X49" s="769"/>
      <c r="Y49" s="1464" t="s">
        <v>631</v>
      </c>
      <c r="Z49" s="312"/>
      <c r="AA49" s="312">
        <v>2824.7885103341155</v>
      </c>
      <c r="AB49" s="312">
        <v>2787.0030416775899</v>
      </c>
      <c r="AC49" s="312">
        <v>2757.7797050911072</v>
      </c>
      <c r="AD49" s="312">
        <v>2614.9175905665084</v>
      </c>
      <c r="AE49" s="312">
        <v>2773.3596701367751</v>
      </c>
      <c r="AF49" s="312">
        <v>2679.4024175700756</v>
      </c>
      <c r="AG49" s="312">
        <v>2529.1640669697781</v>
      </c>
      <c r="AH49" s="312">
        <v>2372.0540256535623</v>
      </c>
      <c r="AI49" s="312">
        <v>2285.9203061454164</v>
      </c>
      <c r="AJ49" s="312">
        <v>2229.9427738626214</v>
      </c>
      <c r="AK49" s="312">
        <v>2166.8459476750968</v>
      </c>
      <c r="AL49" s="312">
        <v>2171.388634925459</v>
      </c>
      <c r="AM49" s="312">
        <v>2042.0079246610076</v>
      </c>
      <c r="AN49" s="312">
        <v>2087.9856068747872</v>
      </c>
      <c r="AO49" s="312">
        <v>2074.9429501660729</v>
      </c>
      <c r="AP49" s="312">
        <v>2095.6464687903399</v>
      </c>
      <c r="AQ49" s="312">
        <v>1919.2332481728399</v>
      </c>
      <c r="AR49" s="312">
        <v>1977.9072242354541</v>
      </c>
      <c r="AS49" s="312">
        <v>1628.6112592671841</v>
      </c>
      <c r="AT49" s="312">
        <v>1509.2130375076583</v>
      </c>
      <c r="AU49" s="312">
        <v>1635.4865309833583</v>
      </c>
      <c r="AV49" s="312">
        <v>1555.0641752933877</v>
      </c>
      <c r="AW49" s="312">
        <v>1646.9908746758131</v>
      </c>
      <c r="AX49" s="312">
        <v>1768.5590086328586</v>
      </c>
      <c r="AY49" s="312">
        <v>1936.5221320578537</v>
      </c>
      <c r="AZ49" s="312">
        <v>1674.8703916536101</v>
      </c>
      <c r="BA49" s="1489">
        <v>1804.6912986855621</v>
      </c>
      <c r="BB49" s="473">
        <v>1878.7512144705161</v>
      </c>
      <c r="BC49" s="524">
        <v>0</v>
      </c>
      <c r="BD49" s="312">
        <v>0</v>
      </c>
      <c r="BE49" s="312">
        <v>0</v>
      </c>
      <c r="BF49" s="312"/>
      <c r="BG49" s="473"/>
    </row>
    <row r="50" spans="15:60">
      <c r="O50" s="255"/>
      <c r="Q50" s="750"/>
      <c r="R50" s="767"/>
      <c r="S50" s="769"/>
      <c r="T50" s="478" t="s">
        <v>218</v>
      </c>
      <c r="V50" s="750"/>
      <c r="W50" s="767"/>
      <c r="X50" s="769"/>
      <c r="Y50" s="127" t="s">
        <v>632</v>
      </c>
      <c r="Z50" s="478"/>
      <c r="AA50" s="478">
        <v>898.53623003693451</v>
      </c>
      <c r="AB50" s="478">
        <v>874.03551548753342</v>
      </c>
      <c r="AC50" s="478">
        <v>864.37877379442421</v>
      </c>
      <c r="AD50" s="478">
        <v>810.61302138312396</v>
      </c>
      <c r="AE50" s="478">
        <v>852.85033802456257</v>
      </c>
      <c r="AF50" s="478">
        <v>816.60946978603681</v>
      </c>
      <c r="AG50" s="478">
        <v>777.52106851383905</v>
      </c>
      <c r="AH50" s="478">
        <v>740.34753379449546</v>
      </c>
      <c r="AI50" s="478">
        <v>720.80774818202633</v>
      </c>
      <c r="AJ50" s="478">
        <v>721.30675208218122</v>
      </c>
      <c r="AK50" s="478">
        <v>711.48017104934922</v>
      </c>
      <c r="AL50" s="478">
        <v>710.44098398554172</v>
      </c>
      <c r="AM50" s="478">
        <v>752.74404483882222</v>
      </c>
      <c r="AN50" s="478">
        <v>772.35688700042294</v>
      </c>
      <c r="AO50" s="478">
        <v>778.31390028554642</v>
      </c>
      <c r="AP50" s="478">
        <v>794.44355779787941</v>
      </c>
      <c r="AQ50" s="478">
        <v>759.12647480846226</v>
      </c>
      <c r="AR50" s="478">
        <v>798.80271400763741</v>
      </c>
      <c r="AS50" s="478">
        <v>697.5277275273894</v>
      </c>
      <c r="AT50" s="478">
        <v>657.19298415273113</v>
      </c>
      <c r="AU50" s="478">
        <v>647.98681678735716</v>
      </c>
      <c r="AV50" s="478">
        <v>710.636323192747</v>
      </c>
      <c r="AW50" s="478">
        <v>779.32990730346205</v>
      </c>
      <c r="AX50" s="478">
        <v>742.16637002959772</v>
      </c>
      <c r="AY50" s="478">
        <v>725.6033019247908</v>
      </c>
      <c r="AZ50" s="478">
        <v>739.39424040989763</v>
      </c>
      <c r="BA50" s="1520">
        <v>594.92183416543492</v>
      </c>
      <c r="BB50" s="498">
        <v>574.34251591952932</v>
      </c>
      <c r="BC50" s="573">
        <v>0</v>
      </c>
      <c r="BD50" s="478">
        <v>0</v>
      </c>
      <c r="BE50" s="478">
        <v>0</v>
      </c>
      <c r="BF50" s="478"/>
      <c r="BG50" s="498"/>
    </row>
    <row r="51" spans="15:60">
      <c r="O51" s="255"/>
      <c r="Q51" s="750"/>
      <c r="R51" s="767"/>
      <c r="S51" s="774"/>
      <c r="T51" s="479" t="s">
        <v>219</v>
      </c>
      <c r="V51" s="750"/>
      <c r="W51" s="767"/>
      <c r="X51" s="1295"/>
      <c r="Y51" s="1296" t="s">
        <v>633</v>
      </c>
      <c r="Z51" s="479"/>
      <c r="AA51" s="479">
        <v>4098.4193852498493</v>
      </c>
      <c r="AB51" s="479">
        <v>3944.6699840005122</v>
      </c>
      <c r="AC51" s="479">
        <v>3829.0571295153854</v>
      </c>
      <c r="AD51" s="479">
        <v>3512.3083011275789</v>
      </c>
      <c r="AE51" s="479">
        <v>3661.6333470956197</v>
      </c>
      <c r="AF51" s="479">
        <v>3424.4663906979395</v>
      </c>
      <c r="AG51" s="479">
        <v>3423.6590348475129</v>
      </c>
      <c r="AH51" s="479">
        <v>3435.36956358717</v>
      </c>
      <c r="AI51" s="479">
        <v>3523.2681330875139</v>
      </c>
      <c r="AJ51" s="479">
        <v>3703.9175329299455</v>
      </c>
      <c r="AK51" s="479">
        <v>3856.1331166308723</v>
      </c>
      <c r="AL51" s="479">
        <v>3704.3759883529274</v>
      </c>
      <c r="AM51" s="479">
        <v>3811.7121074851684</v>
      </c>
      <c r="AN51" s="479">
        <v>3798.5106849238978</v>
      </c>
      <c r="AO51" s="479">
        <v>3718.0603108107448</v>
      </c>
      <c r="AP51" s="479">
        <v>3683.3490347121137</v>
      </c>
      <c r="AQ51" s="479">
        <v>3428.2585657055292</v>
      </c>
      <c r="AR51" s="479">
        <v>3520.1650223937072</v>
      </c>
      <c r="AS51" s="479">
        <v>3010.0919784806119</v>
      </c>
      <c r="AT51" s="479">
        <v>2805.135389286977</v>
      </c>
      <c r="AU51" s="479">
        <v>2982.9933196539359</v>
      </c>
      <c r="AV51" s="479">
        <v>3309.6893733077932</v>
      </c>
      <c r="AW51" s="479">
        <v>3654.5346064566315</v>
      </c>
      <c r="AX51" s="479">
        <v>3708.2772136520807</v>
      </c>
      <c r="AY51" s="479">
        <v>3823.3802264347396</v>
      </c>
      <c r="AZ51" s="479">
        <v>3234.6550063299428</v>
      </c>
      <c r="BA51" s="1521">
        <v>3091.7220549698013</v>
      </c>
      <c r="BB51" s="499">
        <v>3126.7574374535225</v>
      </c>
      <c r="BC51" s="574">
        <v>0</v>
      </c>
      <c r="BD51" s="479">
        <v>0</v>
      </c>
      <c r="BE51" s="479">
        <v>0</v>
      </c>
      <c r="BF51" s="479"/>
      <c r="BG51" s="499"/>
    </row>
    <row r="52" spans="15:60">
      <c r="O52" s="255"/>
      <c r="Q52" s="750"/>
      <c r="R52" s="767"/>
      <c r="S52" s="769"/>
      <c r="T52" s="478" t="s">
        <v>220</v>
      </c>
      <c r="V52" s="750"/>
      <c r="W52" s="767"/>
      <c r="X52" s="769"/>
      <c r="Y52" s="312" t="s">
        <v>634</v>
      </c>
      <c r="Z52" s="478"/>
      <c r="AA52" s="478">
        <v>9270.2900894505365</v>
      </c>
      <c r="AB52" s="478">
        <v>9012.1820547253701</v>
      </c>
      <c r="AC52" s="478">
        <v>8792.1405107140999</v>
      </c>
      <c r="AD52" s="478">
        <v>8047.4584257717588</v>
      </c>
      <c r="AE52" s="478">
        <v>8577.2616953462839</v>
      </c>
      <c r="AF52" s="478">
        <v>8070.574738187087</v>
      </c>
      <c r="AG52" s="478">
        <v>8162.4715369940459</v>
      </c>
      <c r="AH52" s="478">
        <v>8430.5698130978926</v>
      </c>
      <c r="AI52" s="478">
        <v>8730.2546880599093</v>
      </c>
      <c r="AJ52" s="478">
        <v>9185.2228210358462</v>
      </c>
      <c r="AK52" s="478">
        <v>9577.8385763650494</v>
      </c>
      <c r="AL52" s="478">
        <v>9353.8271187833852</v>
      </c>
      <c r="AM52" s="478">
        <v>9724.4673578331076</v>
      </c>
      <c r="AN52" s="478">
        <v>9827.362132508506</v>
      </c>
      <c r="AO52" s="478">
        <v>9671.5277427055953</v>
      </c>
      <c r="AP52" s="478">
        <v>9532.4386982396791</v>
      </c>
      <c r="AQ52" s="478">
        <v>8835.9469209200306</v>
      </c>
      <c r="AR52" s="478">
        <v>9197.8801393482991</v>
      </c>
      <c r="AS52" s="478">
        <v>7699.7921701071646</v>
      </c>
      <c r="AT52" s="478">
        <v>7693.9147716002281</v>
      </c>
      <c r="AU52" s="478">
        <v>7854.8816379202208</v>
      </c>
      <c r="AV52" s="478">
        <v>9040.2232307820741</v>
      </c>
      <c r="AW52" s="478">
        <v>9206.8750473666496</v>
      </c>
      <c r="AX52" s="478">
        <v>9724.0910854602134</v>
      </c>
      <c r="AY52" s="478">
        <v>10220.635381635493</v>
      </c>
      <c r="AZ52" s="478">
        <v>8965.4012098412732</v>
      </c>
      <c r="BA52" s="1520">
        <v>9181.3256914642425</v>
      </c>
      <c r="BB52" s="498">
        <v>8626.8983066199435</v>
      </c>
      <c r="BC52" s="573">
        <v>0</v>
      </c>
      <c r="BD52" s="478">
        <v>0</v>
      </c>
      <c r="BE52" s="478">
        <v>0</v>
      </c>
      <c r="BF52" s="478"/>
      <c r="BG52" s="498"/>
    </row>
    <row r="53" spans="15:60">
      <c r="O53" s="255"/>
      <c r="Q53" s="750"/>
      <c r="R53" s="767"/>
      <c r="S53" s="769"/>
      <c r="T53" s="478" t="s">
        <v>221</v>
      </c>
      <c r="V53" s="750"/>
      <c r="W53" s="767"/>
      <c r="X53" s="769"/>
      <c r="Y53" s="127" t="s">
        <v>635</v>
      </c>
      <c r="Z53" s="478"/>
      <c r="AA53" s="478">
        <v>3483.9120017875648</v>
      </c>
      <c r="AB53" s="478">
        <v>3363.2349800651218</v>
      </c>
      <c r="AC53" s="478">
        <v>3199.5030947114356</v>
      </c>
      <c r="AD53" s="478">
        <v>2969.6423870302715</v>
      </c>
      <c r="AE53" s="478">
        <v>3002.5262355331183</v>
      </c>
      <c r="AF53" s="478">
        <v>2820.5606348084061</v>
      </c>
      <c r="AG53" s="478">
        <v>2839.4792312232767</v>
      </c>
      <c r="AH53" s="478">
        <v>2867.6126032858424</v>
      </c>
      <c r="AI53" s="478">
        <v>2895.166465963704</v>
      </c>
      <c r="AJ53" s="478">
        <v>2967.3676883083808</v>
      </c>
      <c r="AK53" s="478">
        <v>3087.8626337187138</v>
      </c>
      <c r="AL53" s="478">
        <v>3080.297910392097</v>
      </c>
      <c r="AM53" s="478">
        <v>3105.350940782278</v>
      </c>
      <c r="AN53" s="478">
        <v>3144.6735393016402</v>
      </c>
      <c r="AO53" s="478">
        <v>3201.4776612242149</v>
      </c>
      <c r="AP53" s="478">
        <v>3232.5442433853937</v>
      </c>
      <c r="AQ53" s="478">
        <v>2944.9867370519037</v>
      </c>
      <c r="AR53" s="478">
        <v>3069.3932075277994</v>
      </c>
      <c r="AS53" s="478">
        <v>2794.5936949410334</v>
      </c>
      <c r="AT53" s="478">
        <v>2181.4195217810602</v>
      </c>
      <c r="AU53" s="478">
        <v>2239.0632621801446</v>
      </c>
      <c r="AV53" s="478">
        <v>2527.1919097410619</v>
      </c>
      <c r="AW53" s="478">
        <v>2780.3172644293727</v>
      </c>
      <c r="AX53" s="478">
        <v>2658.1611602600506</v>
      </c>
      <c r="AY53" s="478">
        <v>2590.3956976268255</v>
      </c>
      <c r="AZ53" s="478">
        <v>2642.3469299017602</v>
      </c>
      <c r="BA53" s="1520">
        <v>2232.6197397976871</v>
      </c>
      <c r="BB53" s="498">
        <v>2815.5973088746832</v>
      </c>
      <c r="BC53" s="573">
        <v>0</v>
      </c>
      <c r="BD53" s="478">
        <v>0</v>
      </c>
      <c r="BE53" s="478">
        <v>0</v>
      </c>
      <c r="BF53" s="478"/>
      <c r="BG53" s="498"/>
    </row>
    <row r="54" spans="15:60">
      <c r="O54" s="255"/>
      <c r="Q54" s="750"/>
      <c r="R54" s="767"/>
      <c r="S54" s="769"/>
      <c r="T54" s="478" t="s">
        <v>222</v>
      </c>
      <c r="V54" s="750"/>
      <c r="W54" s="767"/>
      <c r="X54" s="1295"/>
      <c r="Y54" s="127" t="s">
        <v>636</v>
      </c>
      <c r="Z54" s="478"/>
      <c r="AA54" s="478">
        <v>397.57497588531982</v>
      </c>
      <c r="AB54" s="478">
        <v>376.90218576791943</v>
      </c>
      <c r="AC54" s="478">
        <v>357.68920492647146</v>
      </c>
      <c r="AD54" s="478">
        <v>321.6121645934889</v>
      </c>
      <c r="AE54" s="478">
        <v>325.31776076093377</v>
      </c>
      <c r="AF54" s="478">
        <v>297.81850185415499</v>
      </c>
      <c r="AG54" s="478">
        <v>284.10703650418105</v>
      </c>
      <c r="AH54" s="478">
        <v>268.70310294680553</v>
      </c>
      <c r="AI54" s="478">
        <v>261.20296640786648</v>
      </c>
      <c r="AJ54" s="478">
        <v>261.49044026946552</v>
      </c>
      <c r="AK54" s="478">
        <v>259.62299169200537</v>
      </c>
      <c r="AL54" s="478">
        <v>242.26106516740154</v>
      </c>
      <c r="AM54" s="478">
        <v>238.49797496985315</v>
      </c>
      <c r="AN54" s="478">
        <v>230.15744553490472</v>
      </c>
      <c r="AO54" s="478">
        <v>214.76819655272175</v>
      </c>
      <c r="AP54" s="478">
        <v>202.76249312782753</v>
      </c>
      <c r="AQ54" s="478">
        <v>177.60416872488821</v>
      </c>
      <c r="AR54" s="478">
        <v>172.99097482697169</v>
      </c>
      <c r="AS54" s="478">
        <v>125.62209843136647</v>
      </c>
      <c r="AT54" s="478">
        <v>132.88093815945948</v>
      </c>
      <c r="AU54" s="478">
        <v>112.20436112861088</v>
      </c>
      <c r="AV54" s="478">
        <v>114.28275056662412</v>
      </c>
      <c r="AW54" s="478">
        <v>116.89877276497134</v>
      </c>
      <c r="AX54" s="478">
        <v>104.38036378512953</v>
      </c>
      <c r="AY54" s="1828">
        <v>99.471308637766683</v>
      </c>
      <c r="AZ54" s="1828">
        <v>95.342221453592302</v>
      </c>
      <c r="BA54" s="1829">
        <v>93.579330789767553</v>
      </c>
      <c r="BB54" s="1830">
        <v>78.915288163328071</v>
      </c>
      <c r="BC54" s="573">
        <v>0</v>
      </c>
      <c r="BD54" s="478">
        <v>0</v>
      </c>
      <c r="BE54" s="478">
        <v>0</v>
      </c>
      <c r="BF54" s="478"/>
      <c r="BG54" s="498"/>
    </row>
    <row r="55" spans="15:60">
      <c r="O55" s="255"/>
      <c r="Q55" s="750"/>
      <c r="R55" s="767"/>
      <c r="S55" s="775"/>
      <c r="T55" s="480" t="s">
        <v>223</v>
      </c>
      <c r="V55" s="750"/>
      <c r="W55" s="767"/>
      <c r="X55" s="1297"/>
      <c r="Y55" s="1298" t="s">
        <v>637</v>
      </c>
      <c r="Z55" s="480"/>
      <c r="AA55" s="480">
        <v>1380.3838777961832</v>
      </c>
      <c r="AB55" s="480">
        <v>1358.2776735631185</v>
      </c>
      <c r="AC55" s="480">
        <v>1333.0678758238166</v>
      </c>
      <c r="AD55" s="480">
        <v>1256.7708566800857</v>
      </c>
      <c r="AE55" s="480">
        <v>1326.6719852823965</v>
      </c>
      <c r="AF55" s="480">
        <v>1276.1638137628524</v>
      </c>
      <c r="AG55" s="480">
        <v>1295.161976781561</v>
      </c>
      <c r="AH55" s="480">
        <v>1304.8339776632811</v>
      </c>
      <c r="AI55" s="480">
        <v>1347.8756872768895</v>
      </c>
      <c r="AJ55" s="480">
        <v>1433.5735436173588</v>
      </c>
      <c r="AK55" s="480">
        <v>1503.8741077429927</v>
      </c>
      <c r="AL55" s="480">
        <v>1463.463978576433</v>
      </c>
      <c r="AM55" s="480">
        <v>1514.7870795217382</v>
      </c>
      <c r="AN55" s="480">
        <v>1538.2873597234777</v>
      </c>
      <c r="AO55" s="480">
        <v>1513.4422050851485</v>
      </c>
      <c r="AP55" s="480">
        <v>1524.8035294055742</v>
      </c>
      <c r="AQ55" s="480">
        <v>1377.1430120965733</v>
      </c>
      <c r="AR55" s="480">
        <v>1431.8431786376507</v>
      </c>
      <c r="AS55" s="480">
        <v>1174.6207409670872</v>
      </c>
      <c r="AT55" s="480">
        <v>1179.5024842312641</v>
      </c>
      <c r="AU55" s="480">
        <v>1160.8388449331123</v>
      </c>
      <c r="AV55" s="480">
        <v>1434.1437392164012</v>
      </c>
      <c r="AW55" s="480">
        <v>1578.2476538183068</v>
      </c>
      <c r="AX55" s="480">
        <v>1754.0932299727231</v>
      </c>
      <c r="AY55" s="480">
        <v>1398.9805231184487</v>
      </c>
      <c r="AZ55" s="480">
        <v>1648.7410237110425</v>
      </c>
      <c r="BA55" s="1522">
        <v>1195.9728383135609</v>
      </c>
      <c r="BB55" s="500">
        <v>1179.4648066317895</v>
      </c>
      <c r="BC55" s="575">
        <v>0</v>
      </c>
      <c r="BD55" s="480">
        <v>0</v>
      </c>
      <c r="BE55" s="480">
        <v>0</v>
      </c>
      <c r="BF55" s="480"/>
      <c r="BG55" s="500"/>
    </row>
    <row r="56" spans="15:60">
      <c r="O56" s="255"/>
      <c r="Q56" s="750"/>
      <c r="R56" s="776" t="s">
        <v>224</v>
      </c>
      <c r="S56" s="777"/>
      <c r="T56" s="317"/>
      <c r="V56" s="750"/>
      <c r="W56" s="776" t="s">
        <v>587</v>
      </c>
      <c r="X56" s="777"/>
      <c r="Y56" s="317"/>
      <c r="Z56" s="317"/>
      <c r="AA56" s="318">
        <f>SUM(AA57,AA61,AA65,AA69,AA74)</f>
        <v>129957.31901583463</v>
      </c>
      <c r="AB56" s="318">
        <f>SUM(AB57,AB61,AB65,AB69,AB74)</f>
        <v>134042.01126634906</v>
      </c>
      <c r="AC56" s="318">
        <f t="shared" ref="AC56:BA56" si="25">SUM(AC57,AC61,AC65,AC69,AC74)</f>
        <v>138322.56057885205</v>
      </c>
      <c r="AD56" s="318">
        <f t="shared" si="25"/>
        <v>142670.97389330051</v>
      </c>
      <c r="AE56" s="318">
        <f t="shared" si="25"/>
        <v>156772.25920453828</v>
      </c>
      <c r="AF56" s="318">
        <f t="shared" si="25"/>
        <v>161803.55980609436</v>
      </c>
      <c r="AG56" s="318">
        <f t="shared" si="25"/>
        <v>159539.06964282639</v>
      </c>
      <c r="AH56" s="318">
        <f t="shared" si="25"/>
        <v>164457.62369554152</v>
      </c>
      <c r="AI56" s="318">
        <f t="shared" si="25"/>
        <v>172474.37937302433</v>
      </c>
      <c r="AJ56" s="318">
        <f t="shared" si="25"/>
        <v>183108.07907134615</v>
      </c>
      <c r="AK56" s="318">
        <f t="shared" si="25"/>
        <v>189832.83300327812</v>
      </c>
      <c r="AL56" s="318">
        <f t="shared" si="25"/>
        <v>190391.0934724813</v>
      </c>
      <c r="AM56" s="318">
        <f t="shared" si="25"/>
        <v>199848.93393204486</v>
      </c>
      <c r="AN56" s="318">
        <f t="shared" si="25"/>
        <v>206272.1237514377</v>
      </c>
      <c r="AO56" s="318">
        <f t="shared" si="25"/>
        <v>213571.74472806865</v>
      </c>
      <c r="AP56" s="318">
        <f t="shared" si="25"/>
        <v>220394.51239762135</v>
      </c>
      <c r="AQ56" s="318">
        <f t="shared" si="25"/>
        <v>217164.56888579187</v>
      </c>
      <c r="AR56" s="318">
        <f t="shared" si="25"/>
        <v>226831.80657632905</v>
      </c>
      <c r="AS56" s="318">
        <f t="shared" si="25"/>
        <v>219836.63560757058</v>
      </c>
      <c r="AT56" s="318">
        <f t="shared" si="25"/>
        <v>196176.59421381785</v>
      </c>
      <c r="AU56" s="318">
        <f t="shared" si="25"/>
        <v>200072.33595565637</v>
      </c>
      <c r="AV56" s="318">
        <f t="shared" si="25"/>
        <v>223080.80913463261</v>
      </c>
      <c r="AW56" s="318">
        <f t="shared" si="25"/>
        <v>228040.95743129231</v>
      </c>
      <c r="AX56" s="318">
        <f t="shared" si="25"/>
        <v>236349.0711082808</v>
      </c>
      <c r="AY56" s="318">
        <f t="shared" si="25"/>
        <v>229028.74560091831</v>
      </c>
      <c r="AZ56" s="318">
        <f t="shared" si="25"/>
        <v>218246.44221872772</v>
      </c>
      <c r="BA56" s="1523">
        <f t="shared" si="25"/>
        <v>212434.72941298474</v>
      </c>
      <c r="BB56" s="383">
        <f t="shared" ref="BB56" si="26">SUM(BB57,BB61,BB65,BB69,BB74)</f>
        <v>207458.87718835202</v>
      </c>
      <c r="BC56" s="528">
        <f>SUM(BC58:BC76)</f>
        <v>0</v>
      </c>
      <c r="BD56" s="318">
        <f>SUM(BD58:BD76)</f>
        <v>0</v>
      </c>
      <c r="BE56" s="318">
        <f>SUM(BE58:BE76)</f>
        <v>0</v>
      </c>
      <c r="BF56" s="318"/>
      <c r="BG56" s="383"/>
    </row>
    <row r="57" spans="15:60" ht="28.5" customHeight="1">
      <c r="O57" s="255"/>
      <c r="Q57" s="750"/>
      <c r="R57" s="778"/>
      <c r="S57" s="768" t="s">
        <v>225</v>
      </c>
      <c r="T57" s="779"/>
      <c r="V57" s="750"/>
      <c r="W57" s="778"/>
      <c r="X57" s="1929" t="s">
        <v>1211</v>
      </c>
      <c r="Y57" s="1930"/>
      <c r="Z57" s="476"/>
      <c r="AA57" s="476">
        <f>SUM(AA58:AA60)</f>
        <v>10566.59333521677</v>
      </c>
      <c r="AB57" s="476">
        <f>SUM(AB58:AB60)</f>
        <v>12251.025085198009</v>
      </c>
      <c r="AC57" s="476">
        <f t="shared" ref="AC57:BA57" si="27">SUM(AC58:AC60)</f>
        <v>14035.756262916988</v>
      </c>
      <c r="AD57" s="476">
        <f t="shared" si="27"/>
        <v>15151.343608612284</v>
      </c>
      <c r="AE57" s="476">
        <f t="shared" si="27"/>
        <v>18261.251210520211</v>
      </c>
      <c r="AF57" s="476">
        <f t="shared" si="27"/>
        <v>19513.126804632178</v>
      </c>
      <c r="AG57" s="476">
        <f t="shared" si="27"/>
        <v>18496.364996707522</v>
      </c>
      <c r="AH57" s="476">
        <f t="shared" si="27"/>
        <v>17461.14672283893</v>
      </c>
      <c r="AI57" s="476">
        <f t="shared" si="27"/>
        <v>16840.491939909909</v>
      </c>
      <c r="AJ57" s="476">
        <f t="shared" si="27"/>
        <v>16490.019092432354</v>
      </c>
      <c r="AK57" s="476">
        <f t="shared" si="27"/>
        <v>16133.361271981939</v>
      </c>
      <c r="AL57" s="476">
        <f t="shared" si="27"/>
        <v>15736.997613287815</v>
      </c>
      <c r="AM57" s="476">
        <f t="shared" si="27"/>
        <v>16329.234577549158</v>
      </c>
      <c r="AN57" s="476">
        <f t="shared" si="27"/>
        <v>16706.373310975159</v>
      </c>
      <c r="AO57" s="476">
        <f t="shared" si="27"/>
        <v>16649.473825010824</v>
      </c>
      <c r="AP57" s="476">
        <f t="shared" si="27"/>
        <v>16793.235475371635</v>
      </c>
      <c r="AQ57" s="476">
        <f t="shared" si="27"/>
        <v>16496.013708105489</v>
      </c>
      <c r="AR57" s="476">
        <f t="shared" si="27"/>
        <v>17884.018743771056</v>
      </c>
      <c r="AS57" s="476">
        <f t="shared" si="27"/>
        <v>22712.053106111605</v>
      </c>
      <c r="AT57" s="476">
        <f t="shared" si="27"/>
        <v>21985.544208219952</v>
      </c>
      <c r="AU57" s="476">
        <f t="shared" si="27"/>
        <v>22666.38584500254</v>
      </c>
      <c r="AV57" s="476">
        <f t="shared" si="27"/>
        <v>27775.604225094525</v>
      </c>
      <c r="AW57" s="476">
        <f t="shared" si="27"/>
        <v>29885.100109563871</v>
      </c>
      <c r="AX57" s="476">
        <f t="shared" si="27"/>
        <v>28572.480006666345</v>
      </c>
      <c r="AY57" s="476">
        <f t="shared" si="27"/>
        <v>30542.91688129272</v>
      </c>
      <c r="AZ57" s="476">
        <f t="shared" si="27"/>
        <v>27540.146315233291</v>
      </c>
      <c r="BA57" s="1524">
        <f t="shared" si="27"/>
        <v>24437.46460519778</v>
      </c>
      <c r="BB57" s="712">
        <f t="shared" ref="BB57" si="28">SUM(BB58:BB60)</f>
        <v>24688.676541071967</v>
      </c>
      <c r="BC57" s="576"/>
      <c r="BD57" s="477"/>
      <c r="BE57" s="477"/>
      <c r="BF57" s="477"/>
      <c r="BG57" s="501"/>
    </row>
    <row r="58" spans="15:60">
      <c r="O58" s="255"/>
      <c r="Q58" s="750"/>
      <c r="R58" s="780"/>
      <c r="S58" s="769"/>
      <c r="T58" s="524" t="s">
        <v>226</v>
      </c>
      <c r="V58" s="750"/>
      <c r="W58" s="780"/>
      <c r="X58" s="42"/>
      <c r="Y58" s="862" t="s">
        <v>638</v>
      </c>
      <c r="Z58" s="312"/>
      <c r="AA58" s="312">
        <v>4985.5954315773151</v>
      </c>
      <c r="AB58" s="312">
        <v>5844.2014976482951</v>
      </c>
      <c r="AC58" s="312">
        <v>6638.8917885937135</v>
      </c>
      <c r="AD58" s="312">
        <v>7166.3478932888002</v>
      </c>
      <c r="AE58" s="312">
        <v>8663.9315165060452</v>
      </c>
      <c r="AF58" s="312">
        <v>9295.0111432823815</v>
      </c>
      <c r="AG58" s="312">
        <v>8638.293215573507</v>
      </c>
      <c r="AH58" s="312">
        <v>7962.9374009176618</v>
      </c>
      <c r="AI58" s="312">
        <v>7520.2710777541924</v>
      </c>
      <c r="AJ58" s="312">
        <v>7079.7160447597271</v>
      </c>
      <c r="AK58" s="312">
        <v>6712.8092075534023</v>
      </c>
      <c r="AL58" s="312">
        <v>6483.0407040142109</v>
      </c>
      <c r="AM58" s="312">
        <v>6654.7717856917225</v>
      </c>
      <c r="AN58" s="312">
        <v>6765.1521269198392</v>
      </c>
      <c r="AO58" s="312">
        <v>6682.3081304519828</v>
      </c>
      <c r="AP58" s="312">
        <v>6669.5616084948324</v>
      </c>
      <c r="AQ58" s="312">
        <v>6471.230355831527</v>
      </c>
      <c r="AR58" s="312">
        <v>6819.0202813017786</v>
      </c>
      <c r="AS58" s="312">
        <v>9993.8656506912303</v>
      </c>
      <c r="AT58" s="312">
        <v>9387.7258626942294</v>
      </c>
      <c r="AU58" s="312">
        <v>9932.9559298971799</v>
      </c>
      <c r="AV58" s="312">
        <v>13303.915044125701</v>
      </c>
      <c r="AW58" s="312">
        <v>14456.843801425137</v>
      </c>
      <c r="AX58" s="312">
        <v>12392.61499796148</v>
      </c>
      <c r="AY58" s="312">
        <v>15588.479724248105</v>
      </c>
      <c r="AZ58" s="312">
        <v>12090.657234367232</v>
      </c>
      <c r="BA58" s="1489">
        <v>9882.2492949254029</v>
      </c>
      <c r="BB58" s="473">
        <v>10089.532260804304</v>
      </c>
      <c r="BC58" s="524">
        <v>0</v>
      </c>
      <c r="BD58" s="312">
        <v>0</v>
      </c>
      <c r="BE58" s="312">
        <v>0</v>
      </c>
      <c r="BF58" s="312"/>
      <c r="BG58" s="473"/>
      <c r="BH58" s="107"/>
    </row>
    <row r="59" spans="15:60">
      <c r="O59" s="255"/>
      <c r="Q59" s="750"/>
      <c r="R59" s="780"/>
      <c r="S59" s="769"/>
      <c r="T59" s="525" t="s">
        <v>227</v>
      </c>
      <c r="V59" s="750"/>
      <c r="W59" s="780"/>
      <c r="X59" s="42"/>
      <c r="Y59" s="863" t="s">
        <v>639</v>
      </c>
      <c r="Z59" s="127"/>
      <c r="AA59" s="127">
        <v>1411.9358644264655</v>
      </c>
      <c r="AB59" s="127">
        <v>1742.3281896313463</v>
      </c>
      <c r="AC59" s="127">
        <v>2097.5349174487865</v>
      </c>
      <c r="AD59" s="127">
        <v>2298.9133459674881</v>
      </c>
      <c r="AE59" s="127">
        <v>2884.2771232656837</v>
      </c>
      <c r="AF59" s="127">
        <v>3102.5751268387585</v>
      </c>
      <c r="AG59" s="127">
        <v>3186.8463424319125</v>
      </c>
      <c r="AH59" s="127">
        <v>3251.6104333652065</v>
      </c>
      <c r="AI59" s="127">
        <v>3380.2793011725548</v>
      </c>
      <c r="AJ59" s="127">
        <v>3637.5257825280228</v>
      </c>
      <c r="AK59" s="127">
        <v>3900.2046512450529</v>
      </c>
      <c r="AL59" s="127">
        <v>3765.6783594970016</v>
      </c>
      <c r="AM59" s="127">
        <v>3949.6766441028299</v>
      </c>
      <c r="AN59" s="127">
        <v>4054.9799636749813</v>
      </c>
      <c r="AO59" s="127">
        <v>4006.9167752438993</v>
      </c>
      <c r="AP59" s="127">
        <v>4061.7783094248321</v>
      </c>
      <c r="AQ59" s="127">
        <v>3855.4057430363873</v>
      </c>
      <c r="AR59" s="127">
        <v>4084.69348540192</v>
      </c>
      <c r="AS59" s="127">
        <v>4982.7079069293686</v>
      </c>
      <c r="AT59" s="127">
        <v>4955.9976364620006</v>
      </c>
      <c r="AU59" s="127">
        <v>5300.9112692107828</v>
      </c>
      <c r="AV59" s="127">
        <v>5776.4298807010819</v>
      </c>
      <c r="AW59" s="127">
        <v>6452.9440707157482</v>
      </c>
      <c r="AX59" s="127">
        <v>7512.553039369971</v>
      </c>
      <c r="AY59" s="127">
        <v>7058.2149293209022</v>
      </c>
      <c r="AZ59" s="127">
        <v>6599.9836831877155</v>
      </c>
      <c r="BA59" s="1490">
        <v>6550.4228203469283</v>
      </c>
      <c r="BB59" s="370">
        <v>6875.9428408075873</v>
      </c>
      <c r="BC59" s="525">
        <v>0</v>
      </c>
      <c r="BD59" s="127">
        <v>0</v>
      </c>
      <c r="BE59" s="127">
        <v>0</v>
      </c>
      <c r="BF59" s="127"/>
      <c r="BG59" s="370"/>
      <c r="BH59" s="107"/>
    </row>
    <row r="60" spans="15:60">
      <c r="O60" s="255"/>
      <c r="Q60" s="750"/>
      <c r="R60" s="780"/>
      <c r="S60" s="716"/>
      <c r="T60" s="525" t="s">
        <v>228</v>
      </c>
      <c r="V60" s="750"/>
      <c r="W60" s="780"/>
      <c r="X60" s="42"/>
      <c r="Y60" s="863" t="s">
        <v>640</v>
      </c>
      <c r="Z60" s="127"/>
      <c r="AA60" s="127">
        <v>4169.0620392129895</v>
      </c>
      <c r="AB60" s="127">
        <v>4664.4953979183683</v>
      </c>
      <c r="AC60" s="127">
        <v>5299.3295568744861</v>
      </c>
      <c r="AD60" s="127">
        <v>5686.082369355996</v>
      </c>
      <c r="AE60" s="127">
        <v>6713.042570748481</v>
      </c>
      <c r="AF60" s="127">
        <v>7115.5405345110385</v>
      </c>
      <c r="AG60" s="127">
        <v>6671.225438702103</v>
      </c>
      <c r="AH60" s="127">
        <v>6246.59888855606</v>
      </c>
      <c r="AI60" s="127">
        <v>5939.9415609831631</v>
      </c>
      <c r="AJ60" s="127">
        <v>5772.7772651446066</v>
      </c>
      <c r="AK60" s="127">
        <v>5520.3474131834846</v>
      </c>
      <c r="AL60" s="127">
        <v>5488.2785497766008</v>
      </c>
      <c r="AM60" s="127">
        <v>5724.7861477546048</v>
      </c>
      <c r="AN60" s="127">
        <v>5886.2412203803397</v>
      </c>
      <c r="AO60" s="127">
        <v>5960.2489193149422</v>
      </c>
      <c r="AP60" s="127">
        <v>6061.8955574519714</v>
      </c>
      <c r="AQ60" s="127">
        <v>6169.3776092375738</v>
      </c>
      <c r="AR60" s="127">
        <v>6980.3049770673588</v>
      </c>
      <c r="AS60" s="127">
        <v>7735.4795484910082</v>
      </c>
      <c r="AT60" s="127">
        <v>7641.8207090637234</v>
      </c>
      <c r="AU60" s="127">
        <v>7432.5186458945764</v>
      </c>
      <c r="AV60" s="127">
        <v>8695.2593002677404</v>
      </c>
      <c r="AW60" s="127">
        <v>8975.3122374229861</v>
      </c>
      <c r="AX60" s="127">
        <v>8667.3119693348945</v>
      </c>
      <c r="AY60" s="127">
        <v>7896.2222277237124</v>
      </c>
      <c r="AZ60" s="127">
        <v>8849.505397678342</v>
      </c>
      <c r="BA60" s="1490">
        <v>8004.7924899254458</v>
      </c>
      <c r="BB60" s="370">
        <v>7723.2014394600774</v>
      </c>
      <c r="BC60" s="525">
        <v>0</v>
      </c>
      <c r="BD60" s="127">
        <v>0</v>
      </c>
      <c r="BE60" s="127">
        <v>0</v>
      </c>
      <c r="BF60" s="127"/>
      <c r="BG60" s="370"/>
      <c r="BH60" s="107"/>
    </row>
    <row r="61" spans="15:60" ht="28.5" customHeight="1">
      <c r="O61" s="255"/>
      <c r="Q61" s="750"/>
      <c r="R61" s="780"/>
      <c r="S61" s="768" t="s">
        <v>120</v>
      </c>
      <c r="T61" s="330"/>
      <c r="V61" s="750"/>
      <c r="W61" s="780"/>
      <c r="X61" s="1929" t="s">
        <v>589</v>
      </c>
      <c r="Y61" s="1930"/>
      <c r="Z61" s="330"/>
      <c r="AA61" s="476">
        <f>SUM(AA62:AA64)</f>
        <v>22086.452719317524</v>
      </c>
      <c r="AB61" s="476">
        <f>SUM(AB62:AB64)</f>
        <v>22554.314872387931</v>
      </c>
      <c r="AC61" s="476">
        <f t="shared" ref="AC61:BA61" si="29">SUM(AC62:AC64)</f>
        <v>23101.679811547143</v>
      </c>
      <c r="AD61" s="476">
        <f t="shared" si="29"/>
        <v>22475.178178576905</v>
      </c>
      <c r="AE61" s="476">
        <f t="shared" si="29"/>
        <v>24825.194240727211</v>
      </c>
      <c r="AF61" s="476">
        <f t="shared" si="29"/>
        <v>24674.251689166944</v>
      </c>
      <c r="AG61" s="476">
        <f t="shared" si="29"/>
        <v>25078.485846990392</v>
      </c>
      <c r="AH61" s="476">
        <f t="shared" si="29"/>
        <v>25364.187380826217</v>
      </c>
      <c r="AI61" s="476">
        <f t="shared" si="29"/>
        <v>26198.754341393651</v>
      </c>
      <c r="AJ61" s="476">
        <f t="shared" si="29"/>
        <v>27973.46620468644</v>
      </c>
      <c r="AK61" s="476">
        <f t="shared" si="29"/>
        <v>29482.755021561818</v>
      </c>
      <c r="AL61" s="476">
        <f t="shared" si="29"/>
        <v>31667.181628634673</v>
      </c>
      <c r="AM61" s="476">
        <f t="shared" si="29"/>
        <v>36296.798371516998</v>
      </c>
      <c r="AN61" s="476">
        <f t="shared" si="29"/>
        <v>40418.9735251159</v>
      </c>
      <c r="AO61" s="476">
        <f t="shared" si="29"/>
        <v>43146.288304052068</v>
      </c>
      <c r="AP61" s="476">
        <f t="shared" si="29"/>
        <v>46985.504123823892</v>
      </c>
      <c r="AQ61" s="476">
        <f t="shared" si="29"/>
        <v>48608.322429235137</v>
      </c>
      <c r="AR61" s="476">
        <f t="shared" si="29"/>
        <v>57422.204918727424</v>
      </c>
      <c r="AS61" s="476">
        <f t="shared" si="29"/>
        <v>48670.345848270343</v>
      </c>
      <c r="AT61" s="476">
        <f t="shared" si="29"/>
        <v>49478.929467437643</v>
      </c>
      <c r="AU61" s="476">
        <f t="shared" si="29"/>
        <v>51590.0106150672</v>
      </c>
      <c r="AV61" s="476">
        <f t="shared" si="29"/>
        <v>59683.429923640069</v>
      </c>
      <c r="AW61" s="476">
        <f t="shared" si="29"/>
        <v>61314.616924867383</v>
      </c>
      <c r="AX61" s="476">
        <f t="shared" si="29"/>
        <v>59912.355118426342</v>
      </c>
      <c r="AY61" s="476">
        <f t="shared" si="29"/>
        <v>58708.60959590361</v>
      </c>
      <c r="AZ61" s="476">
        <f t="shared" si="29"/>
        <v>55018.507521699445</v>
      </c>
      <c r="BA61" s="1524">
        <f t="shared" si="29"/>
        <v>56227.932491631051</v>
      </c>
      <c r="BB61" s="712">
        <f t="shared" ref="BB61" si="30">SUM(BB62:BB64)</f>
        <v>54128.499795702992</v>
      </c>
      <c r="BC61" s="572"/>
      <c r="BD61" s="330"/>
      <c r="BE61" s="330"/>
      <c r="BF61" s="330"/>
      <c r="BG61" s="495"/>
      <c r="BH61" s="107"/>
    </row>
    <row r="62" spans="15:60">
      <c r="O62" s="255"/>
      <c r="Q62" s="750"/>
      <c r="R62" s="780"/>
      <c r="S62" s="42"/>
      <c r="T62" s="769" t="s">
        <v>229</v>
      </c>
      <c r="V62" s="750"/>
      <c r="W62" s="780"/>
      <c r="X62" s="42"/>
      <c r="Y62" s="862" t="s">
        <v>641</v>
      </c>
      <c r="Z62" s="312"/>
      <c r="AA62" s="312">
        <v>14585.193172709412</v>
      </c>
      <c r="AB62" s="312">
        <v>14798.745019237267</v>
      </c>
      <c r="AC62" s="312">
        <v>15079.701954574351</v>
      </c>
      <c r="AD62" s="312">
        <v>14587.344016045268</v>
      </c>
      <c r="AE62" s="312">
        <v>16019.193251814695</v>
      </c>
      <c r="AF62" s="312">
        <v>15854.180024100635</v>
      </c>
      <c r="AG62" s="312">
        <v>16179.54609898942</v>
      </c>
      <c r="AH62" s="312">
        <v>16347.447822447013</v>
      </c>
      <c r="AI62" s="312">
        <v>16924.130495218222</v>
      </c>
      <c r="AJ62" s="312">
        <v>18150.903225102898</v>
      </c>
      <c r="AK62" s="312">
        <v>19181.703677307552</v>
      </c>
      <c r="AL62" s="312">
        <v>21552.916587603111</v>
      </c>
      <c r="AM62" s="312">
        <v>25676.305228452246</v>
      </c>
      <c r="AN62" s="312">
        <v>29486.809639147687</v>
      </c>
      <c r="AO62" s="312">
        <v>32224.072988022534</v>
      </c>
      <c r="AP62" s="312">
        <v>35849.833325563166</v>
      </c>
      <c r="AQ62" s="312">
        <v>37657.398432223759</v>
      </c>
      <c r="AR62" s="312">
        <v>45443.058320092205</v>
      </c>
      <c r="AS62" s="312">
        <v>39972.338910668004</v>
      </c>
      <c r="AT62" s="312">
        <v>39466.043105892866</v>
      </c>
      <c r="AU62" s="312">
        <v>41586.827268447596</v>
      </c>
      <c r="AV62" s="312">
        <v>46677.023687546287</v>
      </c>
      <c r="AW62" s="312">
        <v>49732.167569281344</v>
      </c>
      <c r="AX62" s="312">
        <v>49984.871053146628</v>
      </c>
      <c r="AY62" s="312">
        <v>48338.991893582388</v>
      </c>
      <c r="AZ62" s="312">
        <v>46177.145206140674</v>
      </c>
      <c r="BA62" s="1489">
        <v>47078.902923356713</v>
      </c>
      <c r="BB62" s="473">
        <v>44906.858941931881</v>
      </c>
      <c r="BC62" s="524">
        <v>0</v>
      </c>
      <c r="BD62" s="312">
        <v>0</v>
      </c>
      <c r="BE62" s="312">
        <v>0</v>
      </c>
      <c r="BF62" s="312"/>
      <c r="BG62" s="473"/>
      <c r="BH62" s="107"/>
    </row>
    <row r="63" spans="15:60">
      <c r="O63" s="255"/>
      <c r="Q63" s="750"/>
      <c r="R63" s="780"/>
      <c r="S63" s="42"/>
      <c r="T63" s="863" t="s">
        <v>230</v>
      </c>
      <c r="V63" s="750"/>
      <c r="W63" s="780"/>
      <c r="X63" s="42"/>
      <c r="Y63" s="863" t="s">
        <v>642</v>
      </c>
      <c r="Z63" s="127"/>
      <c r="AA63" s="127">
        <v>2446.1193676088292</v>
      </c>
      <c r="AB63" s="127">
        <v>2464.28464287312</v>
      </c>
      <c r="AC63" s="127">
        <v>2487.9151564251874</v>
      </c>
      <c r="AD63" s="127">
        <v>2368.3801325254262</v>
      </c>
      <c r="AE63" s="127">
        <v>2612.8384407607368</v>
      </c>
      <c r="AF63" s="127">
        <v>2537.9905411910904</v>
      </c>
      <c r="AG63" s="127">
        <v>2499.341509118326</v>
      </c>
      <c r="AH63" s="127">
        <v>2458.8995865437928</v>
      </c>
      <c r="AI63" s="127">
        <v>2468.774949192727</v>
      </c>
      <c r="AJ63" s="127">
        <v>2563.0096165405771</v>
      </c>
      <c r="AK63" s="127">
        <v>2642.8239907645307</v>
      </c>
      <c r="AL63" s="127">
        <v>2539.6840739062709</v>
      </c>
      <c r="AM63" s="127">
        <v>2632.5095244341105</v>
      </c>
      <c r="AN63" s="127">
        <v>2682.5330450512633</v>
      </c>
      <c r="AO63" s="127">
        <v>2623.5949631524536</v>
      </c>
      <c r="AP63" s="127">
        <v>2635.2462334884149</v>
      </c>
      <c r="AQ63" s="127">
        <v>2525.955336055305</v>
      </c>
      <c r="AR63" s="127">
        <v>2644.4858956026806</v>
      </c>
      <c r="AS63" s="127">
        <v>2694.2621067832865</v>
      </c>
      <c r="AT63" s="127">
        <v>2813.4498375778053</v>
      </c>
      <c r="AU63" s="127">
        <v>2749.3589854237694</v>
      </c>
      <c r="AV63" s="127">
        <v>2919.4122269140103</v>
      </c>
      <c r="AW63" s="127">
        <v>2892.8588928959289</v>
      </c>
      <c r="AX63" s="127">
        <v>3021.1698504750534</v>
      </c>
      <c r="AY63" s="127">
        <v>3055.2522252559088</v>
      </c>
      <c r="AZ63" s="127">
        <v>2706.941402979302</v>
      </c>
      <c r="BA63" s="1490">
        <v>2765.5144125984925</v>
      </c>
      <c r="BB63" s="370">
        <v>2654.1274064063628</v>
      </c>
      <c r="BC63" s="525">
        <v>0</v>
      </c>
      <c r="BD63" s="127">
        <v>0</v>
      </c>
      <c r="BE63" s="127">
        <v>0</v>
      </c>
      <c r="BF63" s="127"/>
      <c r="BG63" s="370"/>
      <c r="BH63" s="107"/>
    </row>
    <row r="64" spans="15:60">
      <c r="O64" s="255"/>
      <c r="Q64" s="750"/>
      <c r="R64" s="780"/>
      <c r="S64" s="45"/>
      <c r="T64" s="863" t="s">
        <v>231</v>
      </c>
      <c r="V64" s="750"/>
      <c r="W64" s="780"/>
      <c r="X64" s="42"/>
      <c r="Y64" s="863" t="s">
        <v>643</v>
      </c>
      <c r="Z64" s="127"/>
      <c r="AA64" s="127">
        <v>5055.1401789992833</v>
      </c>
      <c r="AB64" s="127">
        <v>5291.2852102775432</v>
      </c>
      <c r="AC64" s="127">
        <v>5534.0627005476053</v>
      </c>
      <c r="AD64" s="127">
        <v>5519.4540300062117</v>
      </c>
      <c r="AE64" s="127">
        <v>6193.1625481517804</v>
      </c>
      <c r="AF64" s="127">
        <v>6282.0811238752194</v>
      </c>
      <c r="AG64" s="127">
        <v>6399.598238882646</v>
      </c>
      <c r="AH64" s="127">
        <v>6557.8399718354112</v>
      </c>
      <c r="AI64" s="127">
        <v>6805.8488969826994</v>
      </c>
      <c r="AJ64" s="127">
        <v>7259.5533630429645</v>
      </c>
      <c r="AK64" s="127">
        <v>7658.227353489734</v>
      </c>
      <c r="AL64" s="127">
        <v>7574.5809671252882</v>
      </c>
      <c r="AM64" s="127">
        <v>7987.9836186306402</v>
      </c>
      <c r="AN64" s="127">
        <v>8249.6308409169469</v>
      </c>
      <c r="AO64" s="127">
        <v>8298.6203528770748</v>
      </c>
      <c r="AP64" s="127">
        <v>8500.424564772311</v>
      </c>
      <c r="AQ64" s="127">
        <v>8424.9686609560704</v>
      </c>
      <c r="AR64" s="127">
        <v>9334.6607030325431</v>
      </c>
      <c r="AS64" s="127">
        <v>6003.7448308190478</v>
      </c>
      <c r="AT64" s="127">
        <v>7199.4365239669687</v>
      </c>
      <c r="AU64" s="127">
        <v>7253.8243611958305</v>
      </c>
      <c r="AV64" s="127">
        <v>10086.994009179765</v>
      </c>
      <c r="AW64" s="127">
        <v>8689.5904626901083</v>
      </c>
      <c r="AX64" s="127">
        <v>6906.3142148046591</v>
      </c>
      <c r="AY64" s="127">
        <v>7314.3654770653175</v>
      </c>
      <c r="AZ64" s="127">
        <v>6134.4209125794687</v>
      </c>
      <c r="BA64" s="1490">
        <v>6383.5151556758447</v>
      </c>
      <c r="BB64" s="370">
        <v>6567.5134473647504</v>
      </c>
      <c r="BC64" s="525">
        <v>0</v>
      </c>
      <c r="BD64" s="127">
        <v>0</v>
      </c>
      <c r="BE64" s="127">
        <v>0</v>
      </c>
      <c r="BF64" s="127"/>
      <c r="BG64" s="370"/>
      <c r="BH64" s="107"/>
    </row>
    <row r="65" spans="15:60" ht="28.5" customHeight="1">
      <c r="O65" s="255"/>
      <c r="Q65" s="750"/>
      <c r="R65" s="780"/>
      <c r="S65" s="768" t="s">
        <v>232</v>
      </c>
      <c r="T65" s="773"/>
      <c r="V65" s="750"/>
      <c r="W65" s="780"/>
      <c r="X65" s="1929" t="s">
        <v>590</v>
      </c>
      <c r="Y65" s="1930"/>
      <c r="Z65" s="330"/>
      <c r="AA65" s="476">
        <f>SUM(AA66:AA68)</f>
        <v>30295.136172099134</v>
      </c>
      <c r="AB65" s="476">
        <f>SUM(AB66:AB68)</f>
        <v>31906.280477847686</v>
      </c>
      <c r="AC65" s="476">
        <f t="shared" ref="AC65:BA65" si="31">SUM(AC66:AC68)</f>
        <v>34136.855327678379</v>
      </c>
      <c r="AD65" s="476">
        <f t="shared" si="31"/>
        <v>35139.58647000519</v>
      </c>
      <c r="AE65" s="476">
        <f t="shared" si="31"/>
        <v>38373.728025970166</v>
      </c>
      <c r="AF65" s="476">
        <f t="shared" si="31"/>
        <v>40306.764763783023</v>
      </c>
      <c r="AG65" s="476">
        <f t="shared" si="31"/>
        <v>41336.030659990909</v>
      </c>
      <c r="AH65" s="476">
        <f t="shared" si="31"/>
        <v>43004.75694891734</v>
      </c>
      <c r="AI65" s="476">
        <f t="shared" si="31"/>
        <v>45803.255076981688</v>
      </c>
      <c r="AJ65" s="476">
        <f t="shared" si="31"/>
        <v>49495.930287334915</v>
      </c>
      <c r="AK65" s="476">
        <f t="shared" si="31"/>
        <v>51975.885764785082</v>
      </c>
      <c r="AL65" s="476">
        <f t="shared" si="31"/>
        <v>51550.640206875818</v>
      </c>
      <c r="AM65" s="476">
        <f t="shared" si="31"/>
        <v>53700.332335935032</v>
      </c>
      <c r="AN65" s="476">
        <f t="shared" si="31"/>
        <v>53691.216431783258</v>
      </c>
      <c r="AO65" s="476">
        <f t="shared" si="31"/>
        <v>53353.810327933374</v>
      </c>
      <c r="AP65" s="476">
        <f t="shared" si="31"/>
        <v>53200.879749561122</v>
      </c>
      <c r="AQ65" s="476">
        <f t="shared" si="31"/>
        <v>53183.850522467576</v>
      </c>
      <c r="AR65" s="476">
        <f t="shared" si="31"/>
        <v>54839.284979084026</v>
      </c>
      <c r="AS65" s="476">
        <f t="shared" si="31"/>
        <v>57701.164094865278</v>
      </c>
      <c r="AT65" s="476">
        <f t="shared" si="31"/>
        <v>49810.793800374042</v>
      </c>
      <c r="AU65" s="476">
        <f t="shared" si="31"/>
        <v>49991.882220748274</v>
      </c>
      <c r="AV65" s="476">
        <f t="shared" si="31"/>
        <v>58104.215212868905</v>
      </c>
      <c r="AW65" s="476">
        <f t="shared" si="31"/>
        <v>59406.060195011058</v>
      </c>
      <c r="AX65" s="476">
        <f t="shared" si="31"/>
        <v>59741.83051044376</v>
      </c>
      <c r="AY65" s="476">
        <f t="shared" si="31"/>
        <v>57503.495789750676</v>
      </c>
      <c r="AZ65" s="476">
        <f t="shared" si="31"/>
        <v>53631.649494470621</v>
      </c>
      <c r="BA65" s="1524">
        <f t="shared" si="31"/>
        <v>49959.492191654346</v>
      </c>
      <c r="BB65" s="712">
        <f t="shared" ref="BB65" si="32">SUM(BB66:BB68)</f>
        <v>49354.987984811611</v>
      </c>
      <c r="BC65" s="572"/>
      <c r="BD65" s="330"/>
      <c r="BE65" s="330"/>
      <c r="BF65" s="330"/>
      <c r="BG65" s="495"/>
      <c r="BH65" s="107"/>
    </row>
    <row r="66" spans="15:60" ht="28.5">
      <c r="O66" s="255"/>
      <c r="Q66" s="750"/>
      <c r="R66" s="780"/>
      <c r="S66" s="769"/>
      <c r="T66" s="769" t="s">
        <v>233</v>
      </c>
      <c r="V66" s="750"/>
      <c r="W66" s="780"/>
      <c r="X66" s="42"/>
      <c r="Y66" s="1467" t="s">
        <v>644</v>
      </c>
      <c r="Z66" s="312"/>
      <c r="AA66" s="312">
        <v>2399.652628457894</v>
      </c>
      <c r="AB66" s="312">
        <v>2512.8085939416942</v>
      </c>
      <c r="AC66" s="312">
        <v>2624.8482032947227</v>
      </c>
      <c r="AD66" s="312">
        <v>2597.40625155717</v>
      </c>
      <c r="AE66" s="312">
        <v>2930.9056816956545</v>
      </c>
      <c r="AF66" s="312">
        <v>2959.7589596862927</v>
      </c>
      <c r="AG66" s="312">
        <v>3318.3136776926081</v>
      </c>
      <c r="AH66" s="312">
        <v>3642.8295517760303</v>
      </c>
      <c r="AI66" s="312">
        <v>4050.6976439407103</v>
      </c>
      <c r="AJ66" s="312">
        <v>4600.7233056108071</v>
      </c>
      <c r="AK66" s="312">
        <v>5136.2047977802467</v>
      </c>
      <c r="AL66" s="312">
        <v>4953.0032229862027</v>
      </c>
      <c r="AM66" s="312">
        <v>5143.0485238955125</v>
      </c>
      <c r="AN66" s="312">
        <v>5215.1932241649447</v>
      </c>
      <c r="AO66" s="312">
        <v>5108.3741523328554</v>
      </c>
      <c r="AP66" s="312">
        <v>5105.9619114663492</v>
      </c>
      <c r="AQ66" s="312">
        <v>4951.8365764855944</v>
      </c>
      <c r="AR66" s="312">
        <v>5386.7463222719834</v>
      </c>
      <c r="AS66" s="312">
        <v>5505.5459621730261</v>
      </c>
      <c r="AT66" s="312">
        <v>6027.0671684009722</v>
      </c>
      <c r="AU66" s="312">
        <v>5788.7235394426934</v>
      </c>
      <c r="AV66" s="312">
        <v>5086.8516212449586</v>
      </c>
      <c r="AW66" s="312">
        <v>5546.2103303420627</v>
      </c>
      <c r="AX66" s="312">
        <v>5575.7643003213871</v>
      </c>
      <c r="AY66" s="312">
        <v>5028.6657187357787</v>
      </c>
      <c r="AZ66" s="312">
        <v>5095.1590972249642</v>
      </c>
      <c r="BA66" s="1489">
        <v>4263.2294199954968</v>
      </c>
      <c r="BB66" s="473">
        <v>4343.2816144402004</v>
      </c>
      <c r="BC66" s="524">
        <v>0</v>
      </c>
      <c r="BD66" s="312">
        <v>0</v>
      </c>
      <c r="BE66" s="312">
        <v>0</v>
      </c>
      <c r="BF66" s="312"/>
      <c r="BG66" s="473"/>
      <c r="BH66" s="107"/>
    </row>
    <row r="67" spans="15:60">
      <c r="O67" s="255"/>
      <c r="Q67" s="750"/>
      <c r="R67" s="780"/>
      <c r="S67" s="769"/>
      <c r="T67" s="863" t="s">
        <v>234</v>
      </c>
      <c r="V67" s="750"/>
      <c r="W67" s="780"/>
      <c r="X67" s="42"/>
      <c r="Y67" s="863" t="s">
        <v>645</v>
      </c>
      <c r="Z67" s="127"/>
      <c r="AA67" s="127">
        <v>12797.361568722801</v>
      </c>
      <c r="AB67" s="127">
        <v>13419.134627367872</v>
      </c>
      <c r="AC67" s="127">
        <v>14670.409776992425</v>
      </c>
      <c r="AD67" s="127">
        <v>15557.179343194852</v>
      </c>
      <c r="AE67" s="127">
        <v>16496.133859836133</v>
      </c>
      <c r="AF67" s="127">
        <v>17855.152427319623</v>
      </c>
      <c r="AG67" s="127">
        <v>18114.967723160273</v>
      </c>
      <c r="AH67" s="127">
        <v>19024.532291468928</v>
      </c>
      <c r="AI67" s="127">
        <v>20368.086874644792</v>
      </c>
      <c r="AJ67" s="127">
        <v>21929.496054814346</v>
      </c>
      <c r="AK67" s="127">
        <v>22677.019513554449</v>
      </c>
      <c r="AL67" s="127">
        <v>23048.177835302151</v>
      </c>
      <c r="AM67" s="127">
        <v>24195.822145761373</v>
      </c>
      <c r="AN67" s="127">
        <v>24071.04017756394</v>
      </c>
      <c r="AO67" s="127">
        <v>24380.182118297264</v>
      </c>
      <c r="AP67" s="127">
        <v>24604.124303482226</v>
      </c>
      <c r="AQ67" s="127">
        <v>25435.069712177265</v>
      </c>
      <c r="AR67" s="127">
        <v>25979.279904245777</v>
      </c>
      <c r="AS67" s="127">
        <v>27105.08939930809</v>
      </c>
      <c r="AT67" s="127">
        <v>24819.041980193666</v>
      </c>
      <c r="AU67" s="127">
        <v>24379.115384858487</v>
      </c>
      <c r="AV67" s="127">
        <v>31172.940680604966</v>
      </c>
      <c r="AW67" s="127">
        <v>31380.704088232957</v>
      </c>
      <c r="AX67" s="127">
        <v>32275.13951490619</v>
      </c>
      <c r="AY67" s="127">
        <v>29602.990733418916</v>
      </c>
      <c r="AZ67" s="127">
        <v>28455.816611535964</v>
      </c>
      <c r="BA67" s="1490">
        <v>26230.921772016736</v>
      </c>
      <c r="BB67" s="370">
        <v>25985.470622915705</v>
      </c>
      <c r="BC67" s="525">
        <v>0</v>
      </c>
      <c r="BD67" s="127">
        <v>0</v>
      </c>
      <c r="BE67" s="127">
        <v>0</v>
      </c>
      <c r="BF67" s="127"/>
      <c r="BG67" s="370"/>
      <c r="BH67" s="107"/>
    </row>
    <row r="68" spans="15:60" ht="28.5">
      <c r="O68" s="255"/>
      <c r="Q68" s="750"/>
      <c r="R68" s="780"/>
      <c r="S68" s="716"/>
      <c r="T68" s="863" t="s">
        <v>235</v>
      </c>
      <c r="V68" s="750"/>
      <c r="W68" s="780"/>
      <c r="X68" s="42"/>
      <c r="Y68" s="1468" t="s">
        <v>646</v>
      </c>
      <c r="Z68" s="127"/>
      <c r="AA68" s="127">
        <v>15098.121974918438</v>
      </c>
      <c r="AB68" s="127">
        <v>15974.337256538118</v>
      </c>
      <c r="AC68" s="127">
        <v>16841.597347391235</v>
      </c>
      <c r="AD68" s="127">
        <v>16985.000875253172</v>
      </c>
      <c r="AE68" s="127">
        <v>18946.688484438379</v>
      </c>
      <c r="AF68" s="127">
        <v>19491.853376777108</v>
      </c>
      <c r="AG68" s="127">
        <v>19902.749259138025</v>
      </c>
      <c r="AH68" s="127">
        <v>20337.395105672382</v>
      </c>
      <c r="AI68" s="127">
        <v>21384.47055839618</v>
      </c>
      <c r="AJ68" s="127">
        <v>22965.710926909764</v>
      </c>
      <c r="AK68" s="127">
        <v>24162.661453450386</v>
      </c>
      <c r="AL68" s="127">
        <v>23549.459148587463</v>
      </c>
      <c r="AM68" s="127">
        <v>24361.461666278148</v>
      </c>
      <c r="AN68" s="127">
        <v>24404.983030054373</v>
      </c>
      <c r="AO68" s="127">
        <v>23865.254057303253</v>
      </c>
      <c r="AP68" s="127">
        <v>23490.793534612549</v>
      </c>
      <c r="AQ68" s="127">
        <v>22796.944233804712</v>
      </c>
      <c r="AR68" s="127">
        <v>23473.258752566271</v>
      </c>
      <c r="AS68" s="127">
        <v>25090.528733384162</v>
      </c>
      <c r="AT68" s="127">
        <v>18964.6846517794</v>
      </c>
      <c r="AU68" s="127">
        <v>19824.043296447089</v>
      </c>
      <c r="AV68" s="127">
        <v>21844.422911018977</v>
      </c>
      <c r="AW68" s="127">
        <v>22479.145776436035</v>
      </c>
      <c r="AX68" s="127">
        <v>21890.926695216189</v>
      </c>
      <c r="AY68" s="127">
        <v>22871.839337595979</v>
      </c>
      <c r="AZ68" s="127">
        <v>20080.6737857097</v>
      </c>
      <c r="BA68" s="1490">
        <v>19465.340999642114</v>
      </c>
      <c r="BB68" s="370">
        <v>19026.235747455707</v>
      </c>
      <c r="BC68" s="525">
        <v>0</v>
      </c>
      <c r="BD68" s="127">
        <v>0</v>
      </c>
      <c r="BE68" s="127">
        <v>0</v>
      </c>
      <c r="BF68" s="127"/>
      <c r="BG68" s="370"/>
      <c r="BH68" s="107"/>
    </row>
    <row r="69" spans="15:60" ht="28.5" customHeight="1">
      <c r="O69" s="255"/>
      <c r="Q69" s="750"/>
      <c r="R69" s="780"/>
      <c r="S69" s="1929" t="s">
        <v>236</v>
      </c>
      <c r="T69" s="1930"/>
      <c r="V69" s="750"/>
      <c r="W69" s="780"/>
      <c r="X69" s="1929" t="s">
        <v>591</v>
      </c>
      <c r="Y69" s="1930"/>
      <c r="Z69" s="330"/>
      <c r="AA69" s="476">
        <f>SUM(AA70:AA73)</f>
        <v>27978.10936273144</v>
      </c>
      <c r="AB69" s="476">
        <f>SUM(AB70:AB73)</f>
        <v>29988.847824967692</v>
      </c>
      <c r="AC69" s="476">
        <f t="shared" ref="AC69:BA69" si="33">SUM(AC70:AC73)</f>
        <v>32028.489737395044</v>
      </c>
      <c r="AD69" s="476">
        <f t="shared" si="33"/>
        <v>33017.277091483607</v>
      </c>
      <c r="AE69" s="476">
        <f t="shared" si="33"/>
        <v>36713.105041265786</v>
      </c>
      <c r="AF69" s="476">
        <f t="shared" si="33"/>
        <v>38411.197280334964</v>
      </c>
      <c r="AG69" s="476">
        <f t="shared" si="33"/>
        <v>40229.052979407206</v>
      </c>
      <c r="AH69" s="476">
        <f t="shared" si="33"/>
        <v>42227.773644447952</v>
      </c>
      <c r="AI69" s="476">
        <f t="shared" si="33"/>
        <v>45775.934013806647</v>
      </c>
      <c r="AJ69" s="476">
        <f t="shared" si="33"/>
        <v>49613.123782299946</v>
      </c>
      <c r="AK69" s="476">
        <f t="shared" si="33"/>
        <v>52736.755753943573</v>
      </c>
      <c r="AL69" s="476">
        <f t="shared" si="33"/>
        <v>52344.603013716143</v>
      </c>
      <c r="AM69" s="476">
        <f t="shared" si="33"/>
        <v>54537.638690153428</v>
      </c>
      <c r="AN69" s="476">
        <f t="shared" si="33"/>
        <v>55012.616470172528</v>
      </c>
      <c r="AO69" s="476">
        <f t="shared" si="33"/>
        <v>55122.103097325235</v>
      </c>
      <c r="AP69" s="476">
        <f t="shared" si="33"/>
        <v>55095.262776737785</v>
      </c>
      <c r="AQ69" s="476">
        <f t="shared" si="33"/>
        <v>52280.951068800045</v>
      </c>
      <c r="AR69" s="476">
        <f t="shared" si="33"/>
        <v>53798.461444277214</v>
      </c>
      <c r="AS69" s="476">
        <f t="shared" si="33"/>
        <v>52707.090154089048</v>
      </c>
      <c r="AT69" s="476">
        <f t="shared" si="33"/>
        <v>45578.06944207153</v>
      </c>
      <c r="AU69" s="476">
        <f t="shared" si="33"/>
        <v>47556.520367849102</v>
      </c>
      <c r="AV69" s="476">
        <f t="shared" si="33"/>
        <v>54626.633453297676</v>
      </c>
      <c r="AW69" s="476">
        <f t="shared" si="33"/>
        <v>58741.071359059919</v>
      </c>
      <c r="AX69" s="476">
        <f t="shared" si="33"/>
        <v>65370.672146098324</v>
      </c>
      <c r="AY69" s="476">
        <f t="shared" si="33"/>
        <v>62918.893985432471</v>
      </c>
      <c r="AZ69" s="476">
        <f t="shared" si="33"/>
        <v>65150.493911710204</v>
      </c>
      <c r="BA69" s="1524">
        <f t="shared" si="33"/>
        <v>66701.422462448681</v>
      </c>
      <c r="BB69" s="712">
        <f t="shared" ref="BB69" si="34">SUM(BB70:BB73)</f>
        <v>61682.473584538973</v>
      </c>
      <c r="BC69" s="572"/>
      <c r="BD69" s="330"/>
      <c r="BE69" s="330"/>
      <c r="BF69" s="330"/>
      <c r="BG69" s="495"/>
      <c r="BH69" s="107"/>
    </row>
    <row r="70" spans="15:60">
      <c r="O70" s="255"/>
      <c r="Q70" s="750"/>
      <c r="R70" s="780"/>
      <c r="S70" s="769"/>
      <c r="T70" s="862" t="s">
        <v>237</v>
      </c>
      <c r="V70" s="750"/>
      <c r="W70" s="780"/>
      <c r="X70" s="42"/>
      <c r="Y70" s="862" t="s">
        <v>647</v>
      </c>
      <c r="Z70" s="127"/>
      <c r="AA70" s="127">
        <v>6073.180462340496</v>
      </c>
      <c r="AB70" s="127">
        <v>6701.7486990483549</v>
      </c>
      <c r="AC70" s="127">
        <v>7330.3421465731944</v>
      </c>
      <c r="AD70" s="127">
        <v>7667.9922616611375</v>
      </c>
      <c r="AE70" s="127">
        <v>8785.9724510620599</v>
      </c>
      <c r="AF70" s="127">
        <v>9275.1507913337991</v>
      </c>
      <c r="AG70" s="127">
        <v>9508.7733873623529</v>
      </c>
      <c r="AH70" s="127">
        <v>9748.0438209981749</v>
      </c>
      <c r="AI70" s="127">
        <v>10249.864109067768</v>
      </c>
      <c r="AJ70" s="127">
        <v>11036.78840370057</v>
      </c>
      <c r="AK70" s="127">
        <v>11654.203939141942</v>
      </c>
      <c r="AL70" s="127">
        <v>11502.017811465481</v>
      </c>
      <c r="AM70" s="127">
        <v>12113.495705686058</v>
      </c>
      <c r="AN70" s="127">
        <v>12382.775535144307</v>
      </c>
      <c r="AO70" s="127">
        <v>12312.928301456206</v>
      </c>
      <c r="AP70" s="127">
        <v>12419.457349707256</v>
      </c>
      <c r="AQ70" s="127">
        <v>11793.156807596546</v>
      </c>
      <c r="AR70" s="127">
        <v>12414.389741310499</v>
      </c>
      <c r="AS70" s="127">
        <v>13434.488796692376</v>
      </c>
      <c r="AT70" s="127">
        <v>11778.190071761141</v>
      </c>
      <c r="AU70" s="127">
        <v>13146.446854290058</v>
      </c>
      <c r="AV70" s="127">
        <v>13070.329955871157</v>
      </c>
      <c r="AW70" s="127">
        <v>14772.198040116962</v>
      </c>
      <c r="AX70" s="127">
        <v>19395.091643462365</v>
      </c>
      <c r="AY70" s="127">
        <v>18716.400292286806</v>
      </c>
      <c r="AZ70" s="127">
        <v>17964.634625184688</v>
      </c>
      <c r="BA70" s="1490">
        <v>17570.374871148975</v>
      </c>
      <c r="BB70" s="370">
        <v>17276.518897210601</v>
      </c>
      <c r="BC70" s="525">
        <v>0</v>
      </c>
      <c r="BD70" s="127">
        <v>0</v>
      </c>
      <c r="BE70" s="127">
        <v>0</v>
      </c>
      <c r="BF70" s="127"/>
      <c r="BG70" s="370"/>
      <c r="BH70" s="107"/>
    </row>
    <row r="71" spans="15:60">
      <c r="O71" s="255"/>
      <c r="Q71" s="750"/>
      <c r="R71" s="780"/>
      <c r="S71" s="769"/>
      <c r="T71" s="863" t="s">
        <v>238</v>
      </c>
      <c r="V71" s="750"/>
      <c r="W71" s="780"/>
      <c r="X71" s="42"/>
      <c r="Y71" s="863" t="s">
        <v>648</v>
      </c>
      <c r="Z71" s="127"/>
      <c r="AA71" s="127">
        <v>11171.814333483884</v>
      </c>
      <c r="AB71" s="127">
        <v>11832.79898672466</v>
      </c>
      <c r="AC71" s="127">
        <v>12552.378886133831</v>
      </c>
      <c r="AD71" s="127">
        <v>12858.199498241736</v>
      </c>
      <c r="AE71" s="127">
        <v>14060.018405723531</v>
      </c>
      <c r="AF71" s="127">
        <v>14710.915834204856</v>
      </c>
      <c r="AG71" s="127">
        <v>15644.103829621652</v>
      </c>
      <c r="AH71" s="127">
        <v>16825.56604135126</v>
      </c>
      <c r="AI71" s="127">
        <v>18469.094933090128</v>
      </c>
      <c r="AJ71" s="127">
        <v>20420.908656533025</v>
      </c>
      <c r="AK71" s="127">
        <v>21969.068356366497</v>
      </c>
      <c r="AL71" s="127">
        <v>21512.773822344891</v>
      </c>
      <c r="AM71" s="127">
        <v>22066.621244950733</v>
      </c>
      <c r="AN71" s="127">
        <v>21787.144668402052</v>
      </c>
      <c r="AO71" s="127">
        <v>21519.49129183681</v>
      </c>
      <c r="AP71" s="127">
        <v>21239.468873072812</v>
      </c>
      <c r="AQ71" s="127">
        <v>19580.595021847064</v>
      </c>
      <c r="AR71" s="127">
        <v>19382.89760342376</v>
      </c>
      <c r="AS71" s="127">
        <v>19451.944645828338</v>
      </c>
      <c r="AT71" s="127">
        <v>18593.859888128383</v>
      </c>
      <c r="AU71" s="127">
        <v>19262.051535325558</v>
      </c>
      <c r="AV71" s="127">
        <v>21589.606135855043</v>
      </c>
      <c r="AW71" s="127">
        <v>22865.061941997879</v>
      </c>
      <c r="AX71" s="127">
        <v>25178.946980340683</v>
      </c>
      <c r="AY71" s="127">
        <v>24746.611593037625</v>
      </c>
      <c r="AZ71" s="127">
        <v>28737.47924734472</v>
      </c>
      <c r="BA71" s="1490">
        <v>29244.242895885385</v>
      </c>
      <c r="BB71" s="370">
        <v>24096.343854927043</v>
      </c>
      <c r="BC71" s="525">
        <v>0</v>
      </c>
      <c r="BD71" s="127">
        <v>0</v>
      </c>
      <c r="BE71" s="127">
        <v>0</v>
      </c>
      <c r="BF71" s="127"/>
      <c r="BG71" s="370"/>
      <c r="BH71" s="107"/>
    </row>
    <row r="72" spans="15:60">
      <c r="O72" s="255"/>
      <c r="Q72" s="750"/>
      <c r="R72" s="780"/>
      <c r="S72" s="769"/>
      <c r="T72" s="863" t="s">
        <v>239</v>
      </c>
      <c r="V72" s="750"/>
      <c r="W72" s="780"/>
      <c r="X72" s="42"/>
      <c r="Y72" s="863" t="s">
        <v>649</v>
      </c>
      <c r="Z72" s="127"/>
      <c r="AA72" s="127">
        <v>1032.1015731375808</v>
      </c>
      <c r="AB72" s="127">
        <v>1065.8043937357527</v>
      </c>
      <c r="AC72" s="127">
        <v>1099.3094956178049</v>
      </c>
      <c r="AD72" s="127">
        <v>1084.0191980070438</v>
      </c>
      <c r="AE72" s="127">
        <v>1193.4662019702441</v>
      </c>
      <c r="AF72" s="127">
        <v>1205.5635617758803</v>
      </c>
      <c r="AG72" s="127">
        <v>1201.2154419014676</v>
      </c>
      <c r="AH72" s="127">
        <v>1191.077075971034</v>
      </c>
      <c r="AI72" s="127">
        <v>1211.8909278062188</v>
      </c>
      <c r="AJ72" s="127">
        <v>1273.7580897041382</v>
      </c>
      <c r="AK72" s="127">
        <v>1312.8197651202167</v>
      </c>
      <c r="AL72" s="127">
        <v>1275.0737020863364</v>
      </c>
      <c r="AM72" s="127">
        <v>1321.2668184239396</v>
      </c>
      <c r="AN72" s="127">
        <v>1334.0058102352809</v>
      </c>
      <c r="AO72" s="127">
        <v>1301.1754382562344</v>
      </c>
      <c r="AP72" s="127">
        <v>1298.1792731866308</v>
      </c>
      <c r="AQ72" s="127">
        <v>1217.0804368987515</v>
      </c>
      <c r="AR72" s="127">
        <v>1311.0047046814873</v>
      </c>
      <c r="AS72" s="127">
        <v>1263.4696074719034</v>
      </c>
      <c r="AT72" s="127">
        <v>1188.3373442126031</v>
      </c>
      <c r="AU72" s="127">
        <v>1257.1102983342864</v>
      </c>
      <c r="AV72" s="127">
        <v>814.0813627112052</v>
      </c>
      <c r="AW72" s="127">
        <v>901.65262974065183</v>
      </c>
      <c r="AX72" s="127">
        <v>959.58675384409878</v>
      </c>
      <c r="AY72" s="127">
        <v>1014.6818102998521</v>
      </c>
      <c r="AZ72" s="127">
        <v>771.26776948989732</v>
      </c>
      <c r="BA72" s="1490">
        <v>833.47323834639144</v>
      </c>
      <c r="BB72" s="370">
        <v>727.52586208432228</v>
      </c>
      <c r="BC72" s="525">
        <v>0</v>
      </c>
      <c r="BD72" s="127">
        <v>0</v>
      </c>
      <c r="BE72" s="127">
        <v>0</v>
      </c>
      <c r="BF72" s="127"/>
      <c r="BG72" s="370"/>
      <c r="BH72" s="107"/>
    </row>
    <row r="73" spans="15:60">
      <c r="O73" s="255"/>
      <c r="Q73" s="750"/>
      <c r="R73" s="780"/>
      <c r="S73" s="716"/>
      <c r="T73" s="863" t="s">
        <v>240</v>
      </c>
      <c r="V73" s="750"/>
      <c r="W73" s="780"/>
      <c r="X73" s="42"/>
      <c r="Y73" s="863" t="s">
        <v>650</v>
      </c>
      <c r="Z73" s="127"/>
      <c r="AA73" s="127">
        <v>9701.0129937694819</v>
      </c>
      <c r="AB73" s="127">
        <v>10388.495745458922</v>
      </c>
      <c r="AC73" s="127">
        <v>11046.459209070214</v>
      </c>
      <c r="AD73" s="127">
        <v>11407.066133573688</v>
      </c>
      <c r="AE73" s="127">
        <v>12673.64798250995</v>
      </c>
      <c r="AF73" s="127">
        <v>13219.567093020431</v>
      </c>
      <c r="AG73" s="127">
        <v>13874.960320521732</v>
      </c>
      <c r="AH73" s="127">
        <v>14463.086706127482</v>
      </c>
      <c r="AI73" s="127">
        <v>15845.084043842529</v>
      </c>
      <c r="AJ73" s="127">
        <v>16881.668632362216</v>
      </c>
      <c r="AK73" s="127">
        <v>17800.66369331492</v>
      </c>
      <c r="AL73" s="127">
        <v>18054.737677819438</v>
      </c>
      <c r="AM73" s="127">
        <v>19036.254921092703</v>
      </c>
      <c r="AN73" s="127">
        <v>19508.69045639089</v>
      </c>
      <c r="AO73" s="127">
        <v>19988.508065775986</v>
      </c>
      <c r="AP73" s="127">
        <v>20138.157280771091</v>
      </c>
      <c r="AQ73" s="127">
        <v>19690.118802457688</v>
      </c>
      <c r="AR73" s="127">
        <v>20690.16939486147</v>
      </c>
      <c r="AS73" s="127">
        <v>18557.187104096436</v>
      </c>
      <c r="AT73" s="127">
        <v>14017.682137969399</v>
      </c>
      <c r="AU73" s="127">
        <v>13890.911679899196</v>
      </c>
      <c r="AV73" s="127">
        <v>19152.615998860263</v>
      </c>
      <c r="AW73" s="127">
        <v>20202.15874720443</v>
      </c>
      <c r="AX73" s="127">
        <v>19837.046768451179</v>
      </c>
      <c r="AY73" s="127">
        <v>18441.200289808185</v>
      </c>
      <c r="AZ73" s="127">
        <v>17677.112269690901</v>
      </c>
      <c r="BA73" s="1490">
        <v>19053.331457067932</v>
      </c>
      <c r="BB73" s="370">
        <v>19582.084970317002</v>
      </c>
      <c r="BC73" s="525">
        <v>0</v>
      </c>
      <c r="BD73" s="127">
        <v>0</v>
      </c>
      <c r="BE73" s="127">
        <v>0</v>
      </c>
      <c r="BF73" s="127"/>
      <c r="BG73" s="370"/>
      <c r="BH73" s="107"/>
    </row>
    <row r="74" spans="15:60">
      <c r="O74" s="255"/>
      <c r="Q74" s="750"/>
      <c r="R74" s="780"/>
      <c r="S74" s="768" t="s">
        <v>241</v>
      </c>
      <c r="T74" s="773"/>
      <c r="V74" s="750"/>
      <c r="W74" s="780"/>
      <c r="X74" s="1299" t="s">
        <v>592</v>
      </c>
      <c r="Y74" s="779"/>
      <c r="Z74" s="330"/>
      <c r="AA74" s="476">
        <f>SUM(AA75:AA76)</f>
        <v>39031.027426469758</v>
      </c>
      <c r="AB74" s="476">
        <f>SUM(AB75:AB76)</f>
        <v>37341.543005947751</v>
      </c>
      <c r="AC74" s="476">
        <f t="shared" ref="AC74:BA74" si="35">SUM(AC75:AC76)</f>
        <v>35019.779439314509</v>
      </c>
      <c r="AD74" s="476">
        <f t="shared" si="35"/>
        <v>36887.588544622529</v>
      </c>
      <c r="AE74" s="476">
        <f t="shared" si="35"/>
        <v>38598.980686054907</v>
      </c>
      <c r="AF74" s="476">
        <f t="shared" si="35"/>
        <v>38898.21926817725</v>
      </c>
      <c r="AG74" s="476">
        <f t="shared" si="35"/>
        <v>34399.135159730358</v>
      </c>
      <c r="AH74" s="476">
        <f t="shared" si="35"/>
        <v>36399.75899851109</v>
      </c>
      <c r="AI74" s="476">
        <f t="shared" si="35"/>
        <v>37855.944000932439</v>
      </c>
      <c r="AJ74" s="476">
        <f t="shared" si="35"/>
        <v>39535.539704592498</v>
      </c>
      <c r="AK74" s="476">
        <f t="shared" si="35"/>
        <v>39504.075191005701</v>
      </c>
      <c r="AL74" s="476">
        <f t="shared" si="35"/>
        <v>39091.671009966842</v>
      </c>
      <c r="AM74" s="476">
        <f t="shared" si="35"/>
        <v>38984.929956890272</v>
      </c>
      <c r="AN74" s="476">
        <f t="shared" si="35"/>
        <v>40442.944013390821</v>
      </c>
      <c r="AO74" s="476">
        <f t="shared" si="35"/>
        <v>45300.069173747135</v>
      </c>
      <c r="AP74" s="476">
        <f t="shared" si="35"/>
        <v>48319.630272126931</v>
      </c>
      <c r="AQ74" s="476">
        <f t="shared" si="35"/>
        <v>46595.431157183622</v>
      </c>
      <c r="AR74" s="476">
        <f t="shared" si="35"/>
        <v>42887.836490469337</v>
      </c>
      <c r="AS74" s="476">
        <f t="shared" si="35"/>
        <v>38045.982404234303</v>
      </c>
      <c r="AT74" s="476">
        <f t="shared" si="35"/>
        <v>29323.257295714677</v>
      </c>
      <c r="AU74" s="476">
        <f t="shared" si="35"/>
        <v>28267.536906989251</v>
      </c>
      <c r="AV74" s="476">
        <f t="shared" si="35"/>
        <v>22890.926319731425</v>
      </c>
      <c r="AW74" s="476">
        <f t="shared" si="35"/>
        <v>18694.108842790061</v>
      </c>
      <c r="AX74" s="476">
        <f t="shared" si="35"/>
        <v>22751.733326646034</v>
      </c>
      <c r="AY74" s="476">
        <f t="shared" si="35"/>
        <v>19354.829348538842</v>
      </c>
      <c r="AZ74" s="476">
        <f t="shared" si="35"/>
        <v>16905.644975614145</v>
      </c>
      <c r="BA74" s="1524">
        <f t="shared" si="35"/>
        <v>15108.417662052872</v>
      </c>
      <c r="BB74" s="712">
        <f t="shared" ref="BB74" si="36">SUM(BB75:BB76)</f>
        <v>17604.239282226481</v>
      </c>
      <c r="BC74" s="572"/>
      <c r="BD74" s="330"/>
      <c r="BE74" s="330"/>
      <c r="BF74" s="330"/>
      <c r="BG74" s="495"/>
      <c r="BH74" s="107"/>
    </row>
    <row r="75" spans="15:60">
      <c r="O75" s="255"/>
      <c r="Q75" s="750"/>
      <c r="R75" s="780"/>
      <c r="S75" s="42"/>
      <c r="T75" s="863" t="s">
        <v>242</v>
      </c>
      <c r="V75" s="750"/>
      <c r="W75" s="780"/>
      <c r="X75" s="42"/>
      <c r="Y75" s="863" t="s">
        <v>671</v>
      </c>
      <c r="Z75" s="127"/>
      <c r="AA75" s="127">
        <v>1702.3512692253551</v>
      </c>
      <c r="AB75" s="127">
        <v>1874.9278614790062</v>
      </c>
      <c r="AC75" s="127">
        <v>2047.3380686308597</v>
      </c>
      <c r="AD75" s="127">
        <v>2117.3221039899213</v>
      </c>
      <c r="AE75" s="127">
        <v>2445.5020719463555</v>
      </c>
      <c r="AF75" s="127">
        <v>2554.8251469111101</v>
      </c>
      <c r="AG75" s="127">
        <v>2697.7572166477253</v>
      </c>
      <c r="AH75" s="127">
        <v>2827.9418181430392</v>
      </c>
      <c r="AI75" s="127">
        <v>3050.4872772566209</v>
      </c>
      <c r="AJ75" s="127">
        <v>3350.8679298913239</v>
      </c>
      <c r="AK75" s="127">
        <v>3618.2086497905216</v>
      </c>
      <c r="AL75" s="127">
        <v>3673.0505969909254</v>
      </c>
      <c r="AM75" s="127">
        <v>3946.9603723131418</v>
      </c>
      <c r="AN75" s="127">
        <v>4131.4058607568113</v>
      </c>
      <c r="AO75" s="127">
        <v>4245.298441913963</v>
      </c>
      <c r="AP75" s="127">
        <v>4389.4584227259029</v>
      </c>
      <c r="AQ75" s="127">
        <v>4147.798135132628</v>
      </c>
      <c r="AR75" s="127">
        <v>4437.7446581532467</v>
      </c>
      <c r="AS75" s="127">
        <v>3609.9850845094779</v>
      </c>
      <c r="AT75" s="127">
        <v>4433.5848565982587</v>
      </c>
      <c r="AU75" s="127">
        <v>4632.6231961506455</v>
      </c>
      <c r="AV75" s="127">
        <v>3811.7001374076544</v>
      </c>
      <c r="AW75" s="127">
        <v>4971.7159449164647</v>
      </c>
      <c r="AX75" s="127">
        <v>4460.6612914131156</v>
      </c>
      <c r="AY75" s="127">
        <v>4414.2627407842756</v>
      </c>
      <c r="AZ75" s="127">
        <v>4234.5622962045318</v>
      </c>
      <c r="BA75" s="1490">
        <v>4149.7081834902419</v>
      </c>
      <c r="BB75" s="370">
        <v>4107.0235395779819</v>
      </c>
      <c r="BC75" s="525">
        <v>0</v>
      </c>
      <c r="BD75" s="127">
        <v>0</v>
      </c>
      <c r="BE75" s="127">
        <v>0</v>
      </c>
      <c r="BF75" s="127"/>
      <c r="BG75" s="370"/>
      <c r="BH75" s="107"/>
    </row>
    <row r="76" spans="15:60">
      <c r="O76" s="255"/>
      <c r="Q76" s="750"/>
      <c r="R76" s="781"/>
      <c r="S76" s="45"/>
      <c r="T76" s="865" t="s">
        <v>243</v>
      </c>
      <c r="V76" s="750"/>
      <c r="W76" s="781"/>
      <c r="X76" s="45"/>
      <c r="Y76" s="863" t="s">
        <v>651</v>
      </c>
      <c r="Z76" s="127"/>
      <c r="AA76" s="127">
        <v>37328.676157244401</v>
      </c>
      <c r="AB76" s="127">
        <v>35466.615144468742</v>
      </c>
      <c r="AC76" s="127">
        <v>32972.441370683649</v>
      </c>
      <c r="AD76" s="127">
        <v>34770.266440632608</v>
      </c>
      <c r="AE76" s="127">
        <v>36153.47861410855</v>
      </c>
      <c r="AF76" s="127">
        <v>36343.394121266138</v>
      </c>
      <c r="AG76" s="127">
        <v>31701.377943082636</v>
      </c>
      <c r="AH76" s="127">
        <v>33571.817180368053</v>
      </c>
      <c r="AI76" s="127">
        <v>34805.456723675816</v>
      </c>
      <c r="AJ76" s="127">
        <v>36184.671774701172</v>
      </c>
      <c r="AK76" s="127">
        <v>35885.866541215182</v>
      </c>
      <c r="AL76" s="127">
        <v>35418.620412975913</v>
      </c>
      <c r="AM76" s="127">
        <v>35037.969584577128</v>
      </c>
      <c r="AN76" s="127">
        <v>36311.538152634013</v>
      </c>
      <c r="AO76" s="127">
        <v>41054.770731833174</v>
      </c>
      <c r="AP76" s="127">
        <v>43930.171849401027</v>
      </c>
      <c r="AQ76" s="127">
        <v>42447.633022050992</v>
      </c>
      <c r="AR76" s="127">
        <v>38450.091832316088</v>
      </c>
      <c r="AS76" s="127">
        <v>34435.997319724826</v>
      </c>
      <c r="AT76" s="127">
        <v>24889.672439116417</v>
      </c>
      <c r="AU76" s="127">
        <v>23634.913710838606</v>
      </c>
      <c r="AV76" s="127">
        <v>19079.226182323771</v>
      </c>
      <c r="AW76" s="127">
        <v>13722.392897873598</v>
      </c>
      <c r="AX76" s="127">
        <v>18291.072035232919</v>
      </c>
      <c r="AY76" s="127">
        <v>14940.566607754568</v>
      </c>
      <c r="AZ76" s="127">
        <v>12671.082679409612</v>
      </c>
      <c r="BA76" s="1490">
        <v>10958.70947856263</v>
      </c>
      <c r="BB76" s="370">
        <v>13497.215742648497</v>
      </c>
      <c r="BC76" s="525">
        <v>0</v>
      </c>
      <c r="BD76" s="127">
        <v>0</v>
      </c>
      <c r="BE76" s="127">
        <v>0</v>
      </c>
      <c r="BF76" s="127"/>
      <c r="BG76" s="370"/>
      <c r="BH76" s="107"/>
    </row>
    <row r="77" spans="15:60">
      <c r="O77" s="255"/>
      <c r="Q77" s="750"/>
      <c r="R77" s="782" t="s">
        <v>124</v>
      </c>
      <c r="S77" s="783"/>
      <c r="T77" s="784"/>
      <c r="V77" s="750"/>
      <c r="W77" s="782" t="s">
        <v>488</v>
      </c>
      <c r="X77" s="783"/>
      <c r="Y77" s="784"/>
      <c r="Z77" s="129"/>
      <c r="AA77" s="276">
        <f>SUM(AA78,AA92)</f>
        <v>207273.97127957264</v>
      </c>
      <c r="AB77" s="276">
        <f>SUM(AB78,AB92)</f>
        <v>219210.50474000239</v>
      </c>
      <c r="AC77" s="276">
        <f t="shared" ref="AC77:BA77" si="37">SUM(AC78,AC92)</f>
        <v>225943.68959210202</v>
      </c>
      <c r="AD77" s="276">
        <f t="shared" si="37"/>
        <v>229419.97430766869</v>
      </c>
      <c r="AE77" s="276">
        <f t="shared" si="37"/>
        <v>239265.1705420689</v>
      </c>
      <c r="AF77" s="276">
        <f t="shared" si="37"/>
        <v>248415.02920168603</v>
      </c>
      <c r="AG77" s="276">
        <f t="shared" si="37"/>
        <v>255039.76109599287</v>
      </c>
      <c r="AH77" s="276">
        <f t="shared" si="37"/>
        <v>256647.35322655443</v>
      </c>
      <c r="AI77" s="276">
        <f t="shared" si="37"/>
        <v>254496.05341613514</v>
      </c>
      <c r="AJ77" s="276">
        <f t="shared" si="37"/>
        <v>258874.0804857522</v>
      </c>
      <c r="AK77" s="276">
        <f t="shared" si="37"/>
        <v>258321.61423827327</v>
      </c>
      <c r="AL77" s="276">
        <f t="shared" si="37"/>
        <v>262443.42347333301</v>
      </c>
      <c r="AM77" s="276">
        <f t="shared" si="37"/>
        <v>259243.59259277183</v>
      </c>
      <c r="AN77" s="276">
        <f t="shared" si="37"/>
        <v>255605.00882002834</v>
      </c>
      <c r="AO77" s="276">
        <f t="shared" si="37"/>
        <v>249498.4921012398</v>
      </c>
      <c r="AP77" s="276">
        <f t="shared" si="37"/>
        <v>244161.30008917092</v>
      </c>
      <c r="AQ77" s="276">
        <f t="shared" si="37"/>
        <v>241264.48873863241</v>
      </c>
      <c r="AR77" s="276">
        <f t="shared" si="37"/>
        <v>239243.4379570412</v>
      </c>
      <c r="AS77" s="276">
        <f t="shared" si="37"/>
        <v>231564.14894510218</v>
      </c>
      <c r="AT77" s="276">
        <f t="shared" si="37"/>
        <v>227942.46879110992</v>
      </c>
      <c r="AU77" s="276">
        <f t="shared" si="37"/>
        <v>228778.23592578035</v>
      </c>
      <c r="AV77" s="276">
        <f t="shared" si="37"/>
        <v>225177.01596979878</v>
      </c>
      <c r="AW77" s="276">
        <f t="shared" si="37"/>
        <v>226971.09474386601</v>
      </c>
      <c r="AX77" s="276">
        <f t="shared" si="37"/>
        <v>224244.6192826542</v>
      </c>
      <c r="AY77" s="276">
        <f t="shared" si="37"/>
        <v>218896.88523774914</v>
      </c>
      <c r="AZ77" s="276">
        <f t="shared" si="37"/>
        <v>217423.42268806795</v>
      </c>
      <c r="BA77" s="1494">
        <f t="shared" si="37"/>
        <v>215252.1484811054</v>
      </c>
      <c r="BB77" s="372">
        <f t="shared" ref="BB77" si="38">SUM(BB78,BB92)</f>
        <v>213184.33603455214</v>
      </c>
      <c r="BC77" s="529">
        <f>SUM(BC78,BC92)</f>
        <v>0</v>
      </c>
      <c r="BD77" s="276">
        <f>SUM(BD78,BD92)</f>
        <v>0</v>
      </c>
      <c r="BE77" s="276">
        <f>SUM(BE78,BE92)</f>
        <v>0</v>
      </c>
      <c r="BF77" s="276"/>
      <c r="BG77" s="372"/>
      <c r="BH77" s="107"/>
    </row>
    <row r="78" spans="15:60">
      <c r="O78" s="255"/>
      <c r="Q78" s="750"/>
      <c r="R78" s="785"/>
      <c r="S78" s="782" t="s">
        <v>244</v>
      </c>
      <c r="T78" s="784"/>
      <c r="V78" s="750"/>
      <c r="W78" s="785"/>
      <c r="X78" s="782" t="s">
        <v>604</v>
      </c>
      <c r="Y78" s="784"/>
      <c r="Z78" s="129"/>
      <c r="AA78" s="276">
        <f>SUM(AA79,AA89,AA90,AA91)</f>
        <v>105689.84356409605</v>
      </c>
      <c r="AB78" s="276">
        <f>SUM(AB79,AB89,AB90,AB91)</f>
        <v>113598.92095978162</v>
      </c>
      <c r="AC78" s="276">
        <f t="shared" ref="AC78:BA78" si="39">SUM(AC79,AC89,AC90,AC91)</f>
        <v>119937.18825807575</v>
      </c>
      <c r="AD78" s="276">
        <f t="shared" si="39"/>
        <v>123246.70857962772</v>
      </c>
      <c r="AE78" s="276">
        <f t="shared" si="39"/>
        <v>128984.39358323519</v>
      </c>
      <c r="AF78" s="276">
        <f t="shared" si="39"/>
        <v>135872.56428748637</v>
      </c>
      <c r="AG78" s="276">
        <f t="shared" si="39"/>
        <v>141594.17115230166</v>
      </c>
      <c r="AH78" s="276">
        <f t="shared" si="39"/>
        <v>145940.4069441536</v>
      </c>
      <c r="AI78" s="276">
        <f t="shared" si="39"/>
        <v>146319.93096056025</v>
      </c>
      <c r="AJ78" s="276">
        <f t="shared" si="39"/>
        <v>151162.47078065953</v>
      </c>
      <c r="AK78" s="276">
        <f t="shared" si="39"/>
        <v>151246.80631343948</v>
      </c>
      <c r="AL78" s="276">
        <f t="shared" si="39"/>
        <v>155694.23770570187</v>
      </c>
      <c r="AM78" s="276">
        <f t="shared" si="39"/>
        <v>156080.72771786252</v>
      </c>
      <c r="AN78" s="276">
        <f t="shared" si="39"/>
        <v>154269.94281598352</v>
      </c>
      <c r="AO78" s="276">
        <f t="shared" si="39"/>
        <v>148779.45319999679</v>
      </c>
      <c r="AP78" s="276">
        <f t="shared" si="39"/>
        <v>144301.96693319044</v>
      </c>
      <c r="AQ78" s="276">
        <f t="shared" si="39"/>
        <v>140775.8454569162</v>
      </c>
      <c r="AR78" s="276">
        <f t="shared" si="39"/>
        <v>140450.8005906599</v>
      </c>
      <c r="AS78" s="276">
        <f t="shared" si="39"/>
        <v>135749.27095868651</v>
      </c>
      <c r="AT78" s="276">
        <f t="shared" si="39"/>
        <v>136743.52226341856</v>
      </c>
      <c r="AU78" s="276">
        <f t="shared" si="39"/>
        <v>136325.39838944934</v>
      </c>
      <c r="AV78" s="276">
        <f t="shared" si="39"/>
        <v>135911.24566171577</v>
      </c>
      <c r="AW78" s="276">
        <f t="shared" si="39"/>
        <v>137727.30245679698</v>
      </c>
      <c r="AX78" s="276">
        <f t="shared" si="39"/>
        <v>134754.77093904294</v>
      </c>
      <c r="AY78" s="276">
        <f t="shared" si="39"/>
        <v>129464.55061607715</v>
      </c>
      <c r="AZ78" s="276">
        <f t="shared" si="39"/>
        <v>128662.46895631769</v>
      </c>
      <c r="BA78" s="1494">
        <f t="shared" si="39"/>
        <v>127880.58032456592</v>
      </c>
      <c r="BB78" s="372">
        <f t="shared" ref="BB78" si="40">SUM(BB79,BB89,BB90,BB91)</f>
        <v>126720.72646895084</v>
      </c>
      <c r="BC78" s="529">
        <f>SUM(BC79,BC89,BC90,BC91)</f>
        <v>0</v>
      </c>
      <c r="BD78" s="276">
        <f>SUM(BD79,BD89,BD90,BD91)</f>
        <v>0</v>
      </c>
      <c r="BE78" s="276">
        <f>SUM(BE79,BE89,BE90,BE91)</f>
        <v>0</v>
      </c>
      <c r="BF78" s="276"/>
      <c r="BG78" s="372"/>
      <c r="BH78" s="107"/>
    </row>
    <row r="79" spans="15:60">
      <c r="O79" s="255"/>
      <c r="Q79" s="750"/>
      <c r="R79" s="786"/>
      <c r="S79" s="786"/>
      <c r="T79" s="787" t="s">
        <v>245</v>
      </c>
      <c r="V79" s="750"/>
      <c r="W79" s="786"/>
      <c r="X79" s="786"/>
      <c r="Y79" s="787" t="s">
        <v>594</v>
      </c>
      <c r="Z79" s="327"/>
      <c r="AA79" s="327">
        <f>SUM(AA80,AA85,AA88)</f>
        <v>88137.252680764592</v>
      </c>
      <c r="AB79" s="327">
        <f>SUM(AB80,AB85,AB88)</f>
        <v>94790.473828907518</v>
      </c>
      <c r="AC79" s="327">
        <f t="shared" ref="AC79:BA79" si="41">SUM(AC80,AC85,AC88)</f>
        <v>100709.66947220772</v>
      </c>
      <c r="AD79" s="327">
        <f t="shared" si="41"/>
        <v>103836.93006983597</v>
      </c>
      <c r="AE79" s="327">
        <f t="shared" si="41"/>
        <v>108770.35926473448</v>
      </c>
      <c r="AF79" s="327">
        <f t="shared" si="41"/>
        <v>114690.88814577434</v>
      </c>
      <c r="AG79" s="327">
        <f t="shared" si="41"/>
        <v>120174.69398091784</v>
      </c>
      <c r="AH79" s="327">
        <f t="shared" si="41"/>
        <v>122962.55096351146</v>
      </c>
      <c r="AI79" s="327">
        <f t="shared" si="41"/>
        <v>125166.89016650022</v>
      </c>
      <c r="AJ79" s="327">
        <f t="shared" si="41"/>
        <v>130136.11813998982</v>
      </c>
      <c r="AK79" s="327">
        <f t="shared" si="41"/>
        <v>130335.31614388552</v>
      </c>
      <c r="AL79" s="327">
        <f t="shared" si="41"/>
        <v>135295.40176723409</v>
      </c>
      <c r="AM79" s="327">
        <f t="shared" si="41"/>
        <v>134531.42445764295</v>
      </c>
      <c r="AN79" s="327">
        <f t="shared" si="41"/>
        <v>132341.31761821278</v>
      </c>
      <c r="AO79" s="327">
        <f t="shared" si="41"/>
        <v>127965.88102922549</v>
      </c>
      <c r="AP79" s="327">
        <f t="shared" si="41"/>
        <v>123237.1143564883</v>
      </c>
      <c r="AQ79" s="327">
        <f t="shared" si="41"/>
        <v>119996.68905123715</v>
      </c>
      <c r="AR79" s="327">
        <f t="shared" si="41"/>
        <v>119594.35220487541</v>
      </c>
      <c r="AS79" s="327">
        <f t="shared" si="41"/>
        <v>115857.11161506874</v>
      </c>
      <c r="AT79" s="327">
        <f t="shared" si="41"/>
        <v>117849.45118847114</v>
      </c>
      <c r="AU79" s="327">
        <f t="shared" si="41"/>
        <v>117798.80347951667</v>
      </c>
      <c r="AV79" s="327">
        <f t="shared" si="41"/>
        <v>116462.05074599716</v>
      </c>
      <c r="AW79" s="327">
        <f t="shared" si="41"/>
        <v>116788.12893559261</v>
      </c>
      <c r="AX79" s="327">
        <f t="shared" si="41"/>
        <v>113146.36784448552</v>
      </c>
      <c r="AY79" s="327">
        <f t="shared" si="41"/>
        <v>108254.80785148854</v>
      </c>
      <c r="AZ79" s="327">
        <f t="shared" si="41"/>
        <v>107816.86385718569</v>
      </c>
      <c r="BA79" s="1525">
        <f t="shared" si="41"/>
        <v>107246.14415992399</v>
      </c>
      <c r="BB79" s="711">
        <f t="shared" ref="BB79" si="42">SUM(BB80,BB85,BB88)</f>
        <v>106152.67493869952</v>
      </c>
      <c r="BC79" s="577">
        <f>SUM(BC80,BC85)</f>
        <v>0</v>
      </c>
      <c r="BD79" s="331">
        <f>SUM(BD80,BD85)</f>
        <v>0</v>
      </c>
      <c r="BE79" s="331">
        <f>SUM(BE80,BE85)</f>
        <v>0</v>
      </c>
      <c r="BF79" s="331"/>
      <c r="BG79" s="502"/>
      <c r="BH79" s="107"/>
    </row>
    <row r="80" spans="15:60">
      <c r="O80" s="255"/>
      <c r="Q80" s="750"/>
      <c r="R80" s="788"/>
      <c r="S80" s="786"/>
      <c r="T80" s="127" t="s">
        <v>246</v>
      </c>
      <c r="V80" s="750"/>
      <c r="W80" s="788"/>
      <c r="X80" s="786"/>
      <c r="Y80" s="127" t="s">
        <v>798</v>
      </c>
      <c r="Z80" s="127"/>
      <c r="AA80" s="127">
        <v>81726.455640564673</v>
      </c>
      <c r="AB80" s="127">
        <v>88611.585538604151</v>
      </c>
      <c r="AC80" s="127">
        <v>94646.60547293417</v>
      </c>
      <c r="AD80" s="127">
        <v>97904.277996614255</v>
      </c>
      <c r="AE80" s="127">
        <v>102712.55770415075</v>
      </c>
      <c r="AF80" s="127">
        <v>108811.4750180197</v>
      </c>
      <c r="AG80" s="127">
        <v>114426.87456024585</v>
      </c>
      <c r="AH80" s="127">
        <v>117375.75903999236</v>
      </c>
      <c r="AI80" s="127">
        <v>119652.21260445242</v>
      </c>
      <c r="AJ80" s="127">
        <v>124617.68748048824</v>
      </c>
      <c r="AK80" s="127">
        <v>125039.0756071653</v>
      </c>
      <c r="AL80" s="127">
        <v>129888.810718163</v>
      </c>
      <c r="AM80" s="127">
        <v>129341.15829305137</v>
      </c>
      <c r="AN80" s="127">
        <v>127046.19494259694</v>
      </c>
      <c r="AO80" s="127">
        <v>122463.81102364513</v>
      </c>
      <c r="AP80" s="127">
        <v>117672.84458303083</v>
      </c>
      <c r="AQ80" s="127">
        <v>114373.40514454208</v>
      </c>
      <c r="AR80" s="127">
        <v>113988.4528853543</v>
      </c>
      <c r="AS80" s="127">
        <v>110428.609910131</v>
      </c>
      <c r="AT80" s="127">
        <v>112574.07846839644</v>
      </c>
      <c r="AU80" s="127">
        <v>112362.50263999848</v>
      </c>
      <c r="AV80" s="127">
        <v>111178.20551520161</v>
      </c>
      <c r="AW80" s="127">
        <v>111428.48931894969</v>
      </c>
      <c r="AX80" s="127">
        <v>107805.48530581221</v>
      </c>
      <c r="AY80" s="127">
        <v>102952.25091183286</v>
      </c>
      <c r="AZ80" s="127">
        <v>102562.93463470996</v>
      </c>
      <c r="BA80" s="1490">
        <v>102089.35120806274</v>
      </c>
      <c r="BB80" s="370">
        <v>101185.45683352694</v>
      </c>
      <c r="BC80" s="525">
        <v>0</v>
      </c>
      <c r="BD80" s="127">
        <v>0</v>
      </c>
      <c r="BE80" s="127">
        <v>0</v>
      </c>
      <c r="BF80" s="127"/>
      <c r="BG80" s="370"/>
      <c r="BH80" s="107"/>
    </row>
    <row r="81" spans="15:60">
      <c r="O81" s="255"/>
      <c r="Q81" s="750"/>
      <c r="R81" s="788"/>
      <c r="S81" s="786"/>
      <c r="T81" s="127" t="s">
        <v>247</v>
      </c>
      <c r="V81" s="750"/>
      <c r="W81" s="788"/>
      <c r="X81" s="786"/>
      <c r="Y81" s="127" t="s">
        <v>799</v>
      </c>
      <c r="Z81" s="127"/>
      <c r="AA81" s="127">
        <v>76553.483562752517</v>
      </c>
      <c r="AB81" s="127">
        <v>83299.026611199602</v>
      </c>
      <c r="AC81" s="127">
        <v>89399.608041964617</v>
      </c>
      <c r="AD81" s="127">
        <v>92721.881026931878</v>
      </c>
      <c r="AE81" s="127">
        <v>97535.63781296229</v>
      </c>
      <c r="AF81" s="127">
        <v>103603.53520040888</v>
      </c>
      <c r="AG81" s="127">
        <v>109262.36972988675</v>
      </c>
      <c r="AH81" s="127">
        <v>112262.80694655392</v>
      </c>
      <c r="AI81" s="127">
        <v>114602.33690829344</v>
      </c>
      <c r="AJ81" s="127">
        <v>119621.81957836781</v>
      </c>
      <c r="AK81" s="127">
        <v>120009.82212287211</v>
      </c>
      <c r="AL81" s="127">
        <v>124933.13990524066</v>
      </c>
      <c r="AM81" s="127">
        <v>124320.35677601853</v>
      </c>
      <c r="AN81" s="127">
        <v>122109.09268493245</v>
      </c>
      <c r="AO81" s="127">
        <v>117820.30748157714</v>
      </c>
      <c r="AP81" s="127">
        <v>113108.99360751433</v>
      </c>
      <c r="AQ81" s="127">
        <v>109852.07064353976</v>
      </c>
      <c r="AR81" s="127">
        <v>109591.52703406441</v>
      </c>
      <c r="AS81" s="127">
        <v>106225.03076197515</v>
      </c>
      <c r="AT81" s="127">
        <v>108461.51424879854</v>
      </c>
      <c r="AU81" s="127">
        <v>108480.6443311762</v>
      </c>
      <c r="AV81" s="127">
        <v>107540.36085013399</v>
      </c>
      <c r="AW81" s="127">
        <v>107928.35345690463</v>
      </c>
      <c r="AX81" s="127">
        <v>104457.2010318885</v>
      </c>
      <c r="AY81" s="127">
        <v>99736.685822512096</v>
      </c>
      <c r="AZ81" s="127">
        <v>99496.68241829412</v>
      </c>
      <c r="BA81" s="1490">
        <v>99262.176191430408</v>
      </c>
      <c r="BB81" s="370">
        <v>98495.044430941984</v>
      </c>
      <c r="BC81" s="525">
        <v>0</v>
      </c>
      <c r="BD81" s="127">
        <v>0</v>
      </c>
      <c r="BE81" s="127">
        <v>0</v>
      </c>
      <c r="BF81" s="127"/>
      <c r="BG81" s="370"/>
      <c r="BH81" s="107"/>
    </row>
    <row r="82" spans="15:60">
      <c r="O82" s="255"/>
      <c r="Q82" s="750"/>
      <c r="R82" s="788"/>
      <c r="S82" s="786"/>
      <c r="T82" s="127" t="s">
        <v>248</v>
      </c>
      <c r="V82" s="750"/>
      <c r="W82" s="788"/>
      <c r="X82" s="786"/>
      <c r="Y82" s="127" t="s">
        <v>800</v>
      </c>
      <c r="Z82" s="127"/>
      <c r="AA82" s="127">
        <v>49372.017232805098</v>
      </c>
      <c r="AB82" s="127">
        <v>49280.402124618282</v>
      </c>
      <c r="AC82" s="127">
        <v>56850.618488698397</v>
      </c>
      <c r="AD82" s="127">
        <v>60983.942641013578</v>
      </c>
      <c r="AE82" s="127">
        <v>67409.795486607749</v>
      </c>
      <c r="AF82" s="127">
        <v>67759.248757984155</v>
      </c>
      <c r="AG82" s="127">
        <v>73199.554094671796</v>
      </c>
      <c r="AH82" s="127">
        <v>67041.999342289506</v>
      </c>
      <c r="AI82" s="127">
        <v>71575.605619648297</v>
      </c>
      <c r="AJ82" s="127">
        <v>75408.408211354967</v>
      </c>
      <c r="AK82" s="127">
        <v>77569.829714762178</v>
      </c>
      <c r="AL82" s="127">
        <v>76881.540471962202</v>
      </c>
      <c r="AM82" s="127">
        <v>78125.676478101421</v>
      </c>
      <c r="AN82" s="127">
        <v>79561.82602275387</v>
      </c>
      <c r="AO82" s="127">
        <v>78122.97438004626</v>
      </c>
      <c r="AP82" s="127">
        <v>76217.56347757086</v>
      </c>
      <c r="AQ82" s="127">
        <v>74345.086675716928</v>
      </c>
      <c r="AR82" s="127">
        <v>73127.22275311478</v>
      </c>
      <c r="AS82" s="127">
        <v>73477.374535180104</v>
      </c>
      <c r="AT82" s="127">
        <v>69499.58048890908</v>
      </c>
      <c r="AU82" s="127">
        <v>69213.637973208359</v>
      </c>
      <c r="AV82" s="127">
        <v>67146.220375911027</v>
      </c>
      <c r="AW82" s="127">
        <v>68645.746889903297</v>
      </c>
      <c r="AX82" s="127">
        <v>66012.18996197221</v>
      </c>
      <c r="AY82" s="127">
        <v>61864.241867234356</v>
      </c>
      <c r="AZ82" s="127">
        <v>62044.248086354593</v>
      </c>
      <c r="BA82" s="1490">
        <v>59421.248467443955</v>
      </c>
      <c r="BB82" s="370">
        <v>60625.365580888021</v>
      </c>
      <c r="BC82" s="525">
        <v>0</v>
      </c>
      <c r="BD82" s="127">
        <v>0</v>
      </c>
      <c r="BE82" s="127">
        <v>0</v>
      </c>
      <c r="BF82" s="127"/>
      <c r="BG82" s="370"/>
      <c r="BH82" s="107"/>
    </row>
    <row r="83" spans="15:60">
      <c r="O83" s="255"/>
      <c r="Q83" s="750"/>
      <c r="R83" s="788"/>
      <c r="S83" s="786"/>
      <c r="T83" s="127" t="s">
        <v>249</v>
      </c>
      <c r="V83" s="750"/>
      <c r="W83" s="788"/>
      <c r="X83" s="786"/>
      <c r="Y83" s="127" t="s">
        <v>801</v>
      </c>
      <c r="Z83" s="127"/>
      <c r="AA83" s="127">
        <v>27181.466329947405</v>
      </c>
      <c r="AB83" s="127">
        <v>34018.624486581328</v>
      </c>
      <c r="AC83" s="127">
        <v>32548.989553266227</v>
      </c>
      <c r="AD83" s="127">
        <v>31737.938385918296</v>
      </c>
      <c r="AE83" s="127">
        <v>30125.842326354534</v>
      </c>
      <c r="AF83" s="127">
        <v>35844.286442424709</v>
      </c>
      <c r="AG83" s="127">
        <v>36062.81563521496</v>
      </c>
      <c r="AH83" s="127">
        <v>45220.807604264424</v>
      </c>
      <c r="AI83" s="127">
        <v>43026.73128864514</v>
      </c>
      <c r="AJ83" s="127">
        <v>44213.411367012857</v>
      </c>
      <c r="AK83" s="127">
        <v>42439.992408109909</v>
      </c>
      <c r="AL83" s="127">
        <v>48051.599433278476</v>
      </c>
      <c r="AM83" s="127">
        <v>46194.680297917126</v>
      </c>
      <c r="AN83" s="127">
        <v>42547.266662178532</v>
      </c>
      <c r="AO83" s="127">
        <v>39697.333101530872</v>
      </c>
      <c r="AP83" s="127">
        <v>36891.430129943496</v>
      </c>
      <c r="AQ83" s="127">
        <v>35506.983967822831</v>
      </c>
      <c r="AR83" s="127">
        <v>36464.304280949618</v>
      </c>
      <c r="AS83" s="127">
        <v>32747.656226795058</v>
      </c>
      <c r="AT83" s="127">
        <v>38961.933759889449</v>
      </c>
      <c r="AU83" s="127">
        <v>39267.006357967846</v>
      </c>
      <c r="AV83" s="127">
        <v>40394.140474222964</v>
      </c>
      <c r="AW83" s="127">
        <v>39282.606567001356</v>
      </c>
      <c r="AX83" s="127">
        <v>38445.011069916261</v>
      </c>
      <c r="AY83" s="127">
        <v>37872.44395527774</v>
      </c>
      <c r="AZ83" s="127">
        <v>37452.434331939548</v>
      </c>
      <c r="BA83" s="1490">
        <v>39840.927723986439</v>
      </c>
      <c r="BB83" s="370">
        <v>37869.678850053977</v>
      </c>
      <c r="BC83" s="525">
        <v>0</v>
      </c>
      <c r="BD83" s="127">
        <v>0</v>
      </c>
      <c r="BE83" s="127">
        <v>0</v>
      </c>
      <c r="BF83" s="127"/>
      <c r="BG83" s="370"/>
      <c r="BH83" s="107"/>
    </row>
    <row r="84" spans="15:60">
      <c r="O84" s="255"/>
      <c r="Q84" s="750"/>
      <c r="R84" s="788"/>
      <c r="S84" s="786"/>
      <c r="T84" s="127" t="s">
        <v>250</v>
      </c>
      <c r="V84" s="750"/>
      <c r="W84" s="788"/>
      <c r="X84" s="786"/>
      <c r="Y84" s="127" t="s">
        <v>802</v>
      </c>
      <c r="Z84" s="127"/>
      <c r="AA84" s="127">
        <v>5172.9720778121819</v>
      </c>
      <c r="AB84" s="127">
        <v>5312.5589274045396</v>
      </c>
      <c r="AC84" s="127">
        <v>5246.9974309695654</v>
      </c>
      <c r="AD84" s="127">
        <v>5182.3969696823724</v>
      </c>
      <c r="AE84" s="127">
        <v>5176.9198911884578</v>
      </c>
      <c r="AF84" s="127">
        <v>5207.9398176108371</v>
      </c>
      <c r="AG84" s="127">
        <v>5164.5048303591066</v>
      </c>
      <c r="AH84" s="127">
        <v>5112.9520934384436</v>
      </c>
      <c r="AI84" s="127">
        <v>5049.875696158977</v>
      </c>
      <c r="AJ84" s="127">
        <v>4995.867902120408</v>
      </c>
      <c r="AK84" s="127">
        <v>5029.2534842931782</v>
      </c>
      <c r="AL84" s="127">
        <v>4955.670812922328</v>
      </c>
      <c r="AM84" s="127">
        <v>5020.801517032869</v>
      </c>
      <c r="AN84" s="127">
        <v>4937.1022576645028</v>
      </c>
      <c r="AO84" s="127">
        <v>4643.5035420680024</v>
      </c>
      <c r="AP84" s="127">
        <v>4563.850975516496</v>
      </c>
      <c r="AQ84" s="127">
        <v>4521.3345010023249</v>
      </c>
      <c r="AR84" s="127">
        <v>4396.9258512898978</v>
      </c>
      <c r="AS84" s="127">
        <v>4203.5791481558481</v>
      </c>
      <c r="AT84" s="127">
        <v>4112.564219597909</v>
      </c>
      <c r="AU84" s="127">
        <v>3881.858308822279</v>
      </c>
      <c r="AV84" s="127">
        <v>3637.8446650676096</v>
      </c>
      <c r="AW84" s="127">
        <v>3500.1358620450542</v>
      </c>
      <c r="AX84" s="127">
        <v>3348.284273923714</v>
      </c>
      <c r="AY84" s="127">
        <v>3215.5650893207376</v>
      </c>
      <c r="AZ84" s="127">
        <v>3066.2522164158327</v>
      </c>
      <c r="BA84" s="1490">
        <v>2827.1750166323313</v>
      </c>
      <c r="BB84" s="370">
        <v>2690.4124025849524</v>
      </c>
      <c r="BC84" s="525">
        <v>0</v>
      </c>
      <c r="BD84" s="127">
        <v>0</v>
      </c>
      <c r="BE84" s="127">
        <v>0</v>
      </c>
      <c r="BF84" s="127"/>
      <c r="BG84" s="370"/>
      <c r="BH84" s="107"/>
    </row>
    <row r="85" spans="15:60">
      <c r="O85" s="255"/>
      <c r="Q85" s="750"/>
      <c r="R85" s="788"/>
      <c r="S85" s="786"/>
      <c r="T85" s="127" t="s">
        <v>251</v>
      </c>
      <c r="V85" s="750"/>
      <c r="W85" s="788"/>
      <c r="X85" s="786"/>
      <c r="Y85" s="127" t="s">
        <v>803</v>
      </c>
      <c r="Z85" s="127"/>
      <c r="AA85" s="127">
        <v>5036.764629599038</v>
      </c>
      <c r="AB85" s="127">
        <v>4873.3618728965148</v>
      </c>
      <c r="AC85" s="127">
        <v>4793.2442051156004</v>
      </c>
      <c r="AD85" s="127">
        <v>4845.6805984785187</v>
      </c>
      <c r="AE85" s="127">
        <v>4997.0643523063991</v>
      </c>
      <c r="AF85" s="127">
        <v>4937.1225206532063</v>
      </c>
      <c r="AG85" s="127">
        <v>4831.7695946937365</v>
      </c>
      <c r="AH85" s="127">
        <v>4738.9365597319083</v>
      </c>
      <c r="AI85" s="127">
        <v>4686.7704981420711</v>
      </c>
      <c r="AJ85" s="127">
        <v>4702.4513810322023</v>
      </c>
      <c r="AK85" s="127">
        <v>4500.5111316468829</v>
      </c>
      <c r="AL85" s="127">
        <v>4592.063912971299</v>
      </c>
      <c r="AM85" s="127">
        <v>4376.8634394298042</v>
      </c>
      <c r="AN85" s="127">
        <v>4445.5495773428074</v>
      </c>
      <c r="AO85" s="127">
        <v>4644.2405999830862</v>
      </c>
      <c r="AP85" s="127">
        <v>4679.0841935098279</v>
      </c>
      <c r="AQ85" s="127">
        <v>4720.3250031869757</v>
      </c>
      <c r="AR85" s="127">
        <v>4702.1905004969867</v>
      </c>
      <c r="AS85" s="127">
        <v>4526.5478010414054</v>
      </c>
      <c r="AT85" s="127">
        <v>4380.4142171537078</v>
      </c>
      <c r="AU85" s="127">
        <v>4567.7932163548157</v>
      </c>
      <c r="AV85" s="127">
        <v>4444.6403185319132</v>
      </c>
      <c r="AW85" s="127">
        <v>4513.141142050431</v>
      </c>
      <c r="AX85" s="127">
        <v>4503.7126425466822</v>
      </c>
      <c r="AY85" s="127">
        <v>4454.632086266025</v>
      </c>
      <c r="AZ85" s="127">
        <v>4385.8838821196014</v>
      </c>
      <c r="BA85" s="1490">
        <v>4292.0735702181755</v>
      </c>
      <c r="BB85" s="370">
        <v>4170.8194725055728</v>
      </c>
      <c r="BC85" s="525">
        <v>0</v>
      </c>
      <c r="BD85" s="127">
        <v>0</v>
      </c>
      <c r="BE85" s="127">
        <v>0</v>
      </c>
      <c r="BF85" s="127"/>
      <c r="BG85" s="370"/>
      <c r="BH85" s="107"/>
    </row>
    <row r="86" spans="15:60">
      <c r="O86" s="255"/>
      <c r="Q86" s="750"/>
      <c r="R86" s="788"/>
      <c r="S86" s="786"/>
      <c r="T86" s="127" t="s">
        <v>252</v>
      </c>
      <c r="V86" s="750"/>
      <c r="W86" s="788"/>
      <c r="X86" s="786"/>
      <c r="Y86" s="127" t="s">
        <v>804</v>
      </c>
      <c r="Z86" s="127"/>
      <c r="AA86" s="127">
        <v>1085.7486369020442</v>
      </c>
      <c r="AB86" s="127">
        <v>1092.8983222681718</v>
      </c>
      <c r="AC86" s="127">
        <v>1048.9826606626475</v>
      </c>
      <c r="AD86" s="127">
        <v>1019.6720623312128</v>
      </c>
      <c r="AE86" s="127">
        <v>1011.9961989665181</v>
      </c>
      <c r="AF86" s="127">
        <v>968.36524756252174</v>
      </c>
      <c r="AG86" s="127">
        <v>930.95685490419532</v>
      </c>
      <c r="AH86" s="127">
        <v>897.62043270063987</v>
      </c>
      <c r="AI86" s="127">
        <v>848.81831727773795</v>
      </c>
      <c r="AJ86" s="127">
        <v>872.49833463605341</v>
      </c>
      <c r="AK86" s="127">
        <v>848.73668369339612</v>
      </c>
      <c r="AL86" s="127">
        <v>885.46828218220503</v>
      </c>
      <c r="AM86" s="127">
        <v>795.62168148218836</v>
      </c>
      <c r="AN86" s="127">
        <v>768.06823101329041</v>
      </c>
      <c r="AO86" s="127">
        <v>794.44790579733626</v>
      </c>
      <c r="AP86" s="127">
        <v>801.65034571977333</v>
      </c>
      <c r="AQ86" s="127">
        <v>821.55466853947541</v>
      </c>
      <c r="AR86" s="127">
        <v>850.33395274133159</v>
      </c>
      <c r="AS86" s="127">
        <v>776.57784208588885</v>
      </c>
      <c r="AT86" s="127">
        <v>783.40033572566222</v>
      </c>
      <c r="AU86" s="127">
        <v>791.45973118551183</v>
      </c>
      <c r="AV86" s="127">
        <v>752.13249228054997</v>
      </c>
      <c r="AW86" s="127">
        <v>735.15918815339035</v>
      </c>
      <c r="AX86" s="127">
        <v>727.1918898666853</v>
      </c>
      <c r="AY86" s="127">
        <v>705.35424545589808</v>
      </c>
      <c r="AZ86" s="127">
        <v>708.49697141541594</v>
      </c>
      <c r="BA86" s="1490">
        <v>687.2610485168027</v>
      </c>
      <c r="BB86" s="370">
        <v>684.61246144476695</v>
      </c>
      <c r="BC86" s="525">
        <v>0</v>
      </c>
      <c r="BD86" s="127">
        <v>0</v>
      </c>
      <c r="BE86" s="127">
        <v>0</v>
      </c>
      <c r="BF86" s="127"/>
      <c r="BG86" s="370"/>
      <c r="BH86" s="107"/>
    </row>
    <row r="87" spans="15:60">
      <c r="O87" s="255"/>
      <c r="Q87" s="750"/>
      <c r="R87" s="788"/>
      <c r="S87" s="786"/>
      <c r="T87" s="127" t="s">
        <v>253</v>
      </c>
      <c r="V87" s="750"/>
      <c r="W87" s="788"/>
      <c r="X87" s="786"/>
      <c r="Y87" s="127" t="s">
        <v>805</v>
      </c>
      <c r="Z87" s="127"/>
      <c r="AA87" s="127">
        <v>3951.0159926969932</v>
      </c>
      <c r="AB87" s="127">
        <v>3780.463550628343</v>
      </c>
      <c r="AC87" s="127">
        <v>3744.2615444529533</v>
      </c>
      <c r="AD87" s="127">
        <v>3826.0085361473057</v>
      </c>
      <c r="AE87" s="127">
        <v>3985.0681533398806</v>
      </c>
      <c r="AF87" s="127">
        <v>3968.7572730906845</v>
      </c>
      <c r="AG87" s="127">
        <v>3900.812739789541</v>
      </c>
      <c r="AH87" s="127">
        <v>3841.3161270312689</v>
      </c>
      <c r="AI87" s="127">
        <v>3837.9521808643326</v>
      </c>
      <c r="AJ87" s="127">
        <v>3829.9530463961491</v>
      </c>
      <c r="AK87" s="127">
        <v>3651.7744479534877</v>
      </c>
      <c r="AL87" s="127">
        <v>3706.5956307890938</v>
      </c>
      <c r="AM87" s="127">
        <v>3581.2417579476155</v>
      </c>
      <c r="AN87" s="127">
        <v>3677.4813463295168</v>
      </c>
      <c r="AO87" s="127">
        <v>3849.7926941857495</v>
      </c>
      <c r="AP87" s="127">
        <v>3877.4338477900542</v>
      </c>
      <c r="AQ87" s="127">
        <v>3898.7703346474996</v>
      </c>
      <c r="AR87" s="127">
        <v>3851.8565477556554</v>
      </c>
      <c r="AS87" s="127">
        <v>3749.9699589555166</v>
      </c>
      <c r="AT87" s="127">
        <v>3597.0138814280449</v>
      </c>
      <c r="AU87" s="127">
        <v>3776.3334851693039</v>
      </c>
      <c r="AV87" s="127">
        <v>3692.5078262513634</v>
      </c>
      <c r="AW87" s="127">
        <v>3777.9819538970405</v>
      </c>
      <c r="AX87" s="127">
        <v>3776.5207526799968</v>
      </c>
      <c r="AY87" s="127">
        <v>3749.2778408101271</v>
      </c>
      <c r="AZ87" s="127">
        <v>3677.3869107041855</v>
      </c>
      <c r="BA87" s="1490">
        <v>3604.812521701373</v>
      </c>
      <c r="BB87" s="370">
        <v>3486.2070110608061</v>
      </c>
      <c r="BC87" s="525">
        <v>0</v>
      </c>
      <c r="BD87" s="127">
        <v>0</v>
      </c>
      <c r="BE87" s="127">
        <v>0</v>
      </c>
      <c r="BF87" s="127"/>
      <c r="BG87" s="370"/>
      <c r="BH87" s="107"/>
    </row>
    <row r="88" spans="15:60">
      <c r="O88" s="255"/>
      <c r="Q88" s="750"/>
      <c r="R88" s="788"/>
      <c r="S88" s="786"/>
      <c r="T88" s="127" t="s">
        <v>254</v>
      </c>
      <c r="V88" s="750"/>
      <c r="W88" s="788"/>
      <c r="X88" s="786"/>
      <c r="Y88" s="127" t="s">
        <v>806</v>
      </c>
      <c r="Z88" s="127"/>
      <c r="AA88" s="127">
        <v>1374.0324106008775</v>
      </c>
      <c r="AB88" s="127">
        <v>1305.5264174068625</v>
      </c>
      <c r="AC88" s="127">
        <v>1269.8197941579572</v>
      </c>
      <c r="AD88" s="127">
        <v>1086.9714747431954</v>
      </c>
      <c r="AE88" s="127">
        <v>1060.737208277322</v>
      </c>
      <c r="AF88" s="127">
        <v>942.29060710142619</v>
      </c>
      <c r="AG88" s="127">
        <v>916.04982597825722</v>
      </c>
      <c r="AH88" s="127">
        <v>847.85536378718393</v>
      </c>
      <c r="AI88" s="127">
        <v>827.90706390573871</v>
      </c>
      <c r="AJ88" s="127">
        <v>815.97927846937102</v>
      </c>
      <c r="AK88" s="127">
        <v>795.72940507332635</v>
      </c>
      <c r="AL88" s="127">
        <v>814.52713609977911</v>
      </c>
      <c r="AM88" s="127">
        <v>813.40272516177458</v>
      </c>
      <c r="AN88" s="127">
        <v>849.57309827305085</v>
      </c>
      <c r="AO88" s="127">
        <v>857.82940559727911</v>
      </c>
      <c r="AP88" s="127">
        <v>885.18557994763421</v>
      </c>
      <c r="AQ88" s="127">
        <v>902.95890350809543</v>
      </c>
      <c r="AR88" s="127">
        <v>903.70881902411588</v>
      </c>
      <c r="AS88" s="127">
        <v>901.95390389633758</v>
      </c>
      <c r="AT88" s="127">
        <v>894.95850292099169</v>
      </c>
      <c r="AU88" s="127">
        <v>868.50762316338944</v>
      </c>
      <c r="AV88" s="127">
        <v>839.20491226364391</v>
      </c>
      <c r="AW88" s="127">
        <v>846.49847459248804</v>
      </c>
      <c r="AX88" s="127">
        <v>837.16989612662132</v>
      </c>
      <c r="AY88" s="127">
        <v>847.9248533896623</v>
      </c>
      <c r="AZ88" s="127">
        <v>868.0453403561271</v>
      </c>
      <c r="BA88" s="1490">
        <v>864.71938164307608</v>
      </c>
      <c r="BB88" s="370">
        <v>796.39863266699672</v>
      </c>
      <c r="BC88" s="525"/>
      <c r="BD88" s="127"/>
      <c r="BE88" s="127"/>
      <c r="BF88" s="127"/>
      <c r="BG88" s="370"/>
      <c r="BH88" s="107"/>
    </row>
    <row r="89" spans="15:60">
      <c r="Q89" s="750"/>
      <c r="R89" s="788"/>
      <c r="S89" s="786"/>
      <c r="T89" s="789" t="s">
        <v>255</v>
      </c>
      <c r="V89" s="750"/>
      <c r="W89" s="788"/>
      <c r="X89" s="786"/>
      <c r="Y89" s="789" t="s">
        <v>652</v>
      </c>
      <c r="Z89" s="316"/>
      <c r="AA89" s="316">
        <v>7012.651806199292</v>
      </c>
      <c r="AB89" s="316">
        <v>7236.7834022773395</v>
      </c>
      <c r="AC89" s="316">
        <v>7272.2415895056729</v>
      </c>
      <c r="AD89" s="316">
        <v>6908.6248187049569</v>
      </c>
      <c r="AE89" s="316">
        <v>7372.8754927048049</v>
      </c>
      <c r="AF89" s="316">
        <v>7101.9685948236047</v>
      </c>
      <c r="AG89" s="316">
        <v>7002.2882084584644</v>
      </c>
      <c r="AH89" s="316">
        <v>6791.8480141351693</v>
      </c>
      <c r="AI89" s="316">
        <v>6468.1198217131387</v>
      </c>
      <c r="AJ89" s="316">
        <v>6670.8326487090353</v>
      </c>
      <c r="AK89" s="316">
        <v>6449.8386816859911</v>
      </c>
      <c r="AL89" s="316">
        <v>6350.0414732397412</v>
      </c>
      <c r="AM89" s="316">
        <v>6733.6048852202048</v>
      </c>
      <c r="AN89" s="316">
        <v>7043.7593440974451</v>
      </c>
      <c r="AO89" s="316">
        <v>6887.4338758517151</v>
      </c>
      <c r="AP89" s="316">
        <v>7016.552932434357</v>
      </c>
      <c r="AQ89" s="316">
        <v>6745.4776701804976</v>
      </c>
      <c r="AR89" s="316">
        <v>7430.8235251490532</v>
      </c>
      <c r="AS89" s="316">
        <v>7313.8089895620269</v>
      </c>
      <c r="AT89" s="316">
        <v>6980.5828816638796</v>
      </c>
      <c r="AU89" s="316">
        <v>7289.4679262644349</v>
      </c>
      <c r="AV89" s="316">
        <v>8405.5931124089566</v>
      </c>
      <c r="AW89" s="316">
        <v>9259.6634579282909</v>
      </c>
      <c r="AX89" s="316">
        <v>9397.117466806696</v>
      </c>
      <c r="AY89" s="316">
        <v>9029.6301554184683</v>
      </c>
      <c r="AZ89" s="316">
        <v>8847.640542722449</v>
      </c>
      <c r="BA89" s="1526">
        <v>8560.6674972539404</v>
      </c>
      <c r="BB89" s="590">
        <v>8231.3445290860109</v>
      </c>
      <c r="BC89" s="578">
        <v>0</v>
      </c>
      <c r="BD89" s="316">
        <v>0</v>
      </c>
      <c r="BE89" s="316">
        <v>0</v>
      </c>
      <c r="BF89" s="332"/>
      <c r="BG89" s="503"/>
      <c r="BH89" s="107"/>
    </row>
    <row r="90" spans="15:60">
      <c r="Q90" s="750"/>
      <c r="R90" s="788"/>
      <c r="S90" s="786"/>
      <c r="T90" s="789" t="s">
        <v>256</v>
      </c>
      <c r="V90" s="750"/>
      <c r="W90" s="788"/>
      <c r="X90" s="786"/>
      <c r="Y90" s="789" t="s">
        <v>653</v>
      </c>
      <c r="Z90" s="333"/>
      <c r="AA90" s="316">
        <v>4603.1382840692931</v>
      </c>
      <c r="AB90" s="316">
        <v>5078.3824840634024</v>
      </c>
      <c r="AC90" s="316">
        <v>4982.2686935111769</v>
      </c>
      <c r="AD90" s="316">
        <v>5204.8893893335326</v>
      </c>
      <c r="AE90" s="316">
        <v>5146.2715533851733</v>
      </c>
      <c r="AF90" s="316">
        <v>5439.3626872304412</v>
      </c>
      <c r="AG90" s="316">
        <v>5911.9846537745962</v>
      </c>
      <c r="AH90" s="316">
        <v>7070.3642013237195</v>
      </c>
      <c r="AI90" s="316">
        <v>5553.3197107894512</v>
      </c>
      <c r="AJ90" s="316">
        <v>5389.177021057918</v>
      </c>
      <c r="AK90" s="316">
        <v>5412.3169469871864</v>
      </c>
      <c r="AL90" s="316">
        <v>4824.8907915432392</v>
      </c>
      <c r="AM90" s="316">
        <v>5368.2813654861093</v>
      </c>
      <c r="AN90" s="316">
        <v>5382.1272055985446</v>
      </c>
      <c r="AO90" s="316">
        <v>4831.620839643916</v>
      </c>
      <c r="AP90" s="316">
        <v>4836.6354059190335</v>
      </c>
      <c r="AQ90" s="316">
        <v>4482.3868813061863</v>
      </c>
      <c r="AR90" s="316">
        <v>4218.3844635022597</v>
      </c>
      <c r="AS90" s="316">
        <v>3852.6960469829851</v>
      </c>
      <c r="AT90" s="316">
        <v>3658.7389885372345</v>
      </c>
      <c r="AU90" s="316">
        <v>3490.835189029207</v>
      </c>
      <c r="AV90" s="316">
        <v>3453.8788447110669</v>
      </c>
      <c r="AW90" s="316">
        <v>3568.3722557496949</v>
      </c>
      <c r="AX90" s="316">
        <v>3568.6372501349624</v>
      </c>
      <c r="AY90" s="316">
        <v>3505.5054274297349</v>
      </c>
      <c r="AZ90" s="316">
        <v>3387.5027065968693</v>
      </c>
      <c r="BA90" s="1526">
        <v>3297.461482642284</v>
      </c>
      <c r="BB90" s="590">
        <v>3297.8762976871103</v>
      </c>
      <c r="BC90" s="578">
        <v>0</v>
      </c>
      <c r="BD90" s="316">
        <v>0</v>
      </c>
      <c r="BE90" s="316">
        <v>0</v>
      </c>
      <c r="BF90" s="332"/>
      <c r="BG90" s="503"/>
      <c r="BH90" s="107"/>
    </row>
    <row r="91" spans="15:60">
      <c r="Q91" s="750"/>
      <c r="R91" s="788"/>
      <c r="S91" s="786"/>
      <c r="T91" s="787" t="s">
        <v>257</v>
      </c>
      <c r="V91" s="750"/>
      <c r="W91" s="788"/>
      <c r="X91" s="786"/>
      <c r="Y91" s="787" t="s">
        <v>654</v>
      </c>
      <c r="Z91" s="316"/>
      <c r="AA91" s="316">
        <v>5936.8007930628728</v>
      </c>
      <c r="AB91" s="316">
        <v>6493.2812445333529</v>
      </c>
      <c r="AC91" s="316">
        <v>6973.0085028511858</v>
      </c>
      <c r="AD91" s="316">
        <v>7296.26430175325</v>
      </c>
      <c r="AE91" s="316">
        <v>7694.8872724107396</v>
      </c>
      <c r="AF91" s="316">
        <v>8640.3448596579838</v>
      </c>
      <c r="AG91" s="316">
        <v>8505.2043091507639</v>
      </c>
      <c r="AH91" s="316">
        <v>9115.6437651832657</v>
      </c>
      <c r="AI91" s="316">
        <v>9131.6012615574164</v>
      </c>
      <c r="AJ91" s="316">
        <v>8966.3429709027387</v>
      </c>
      <c r="AK91" s="316">
        <v>9049.3345408807927</v>
      </c>
      <c r="AL91" s="316">
        <v>9223.9036736848011</v>
      </c>
      <c r="AM91" s="316">
        <v>9447.4170095132358</v>
      </c>
      <c r="AN91" s="316">
        <v>9502.7386480747482</v>
      </c>
      <c r="AO91" s="316">
        <v>9094.5174552756507</v>
      </c>
      <c r="AP91" s="316">
        <v>9211.6642383487651</v>
      </c>
      <c r="AQ91" s="316">
        <v>9551.2918541923427</v>
      </c>
      <c r="AR91" s="316">
        <v>9207.2403971331514</v>
      </c>
      <c r="AS91" s="316">
        <v>8725.6543070727621</v>
      </c>
      <c r="AT91" s="316">
        <v>8254.7492047463002</v>
      </c>
      <c r="AU91" s="316">
        <v>7746.291794639018</v>
      </c>
      <c r="AV91" s="316">
        <v>7589.7229585986033</v>
      </c>
      <c r="AW91" s="316">
        <v>8111.1378075263683</v>
      </c>
      <c r="AX91" s="316">
        <v>8642.6483776157456</v>
      </c>
      <c r="AY91" s="316">
        <v>8674.6071817404154</v>
      </c>
      <c r="AZ91" s="316">
        <v>8610.4618498126729</v>
      </c>
      <c r="BA91" s="1526">
        <v>8776.3071847457177</v>
      </c>
      <c r="BB91" s="590">
        <v>9038.8307034781992</v>
      </c>
      <c r="BC91" s="578">
        <v>0</v>
      </c>
      <c r="BD91" s="316">
        <v>0</v>
      </c>
      <c r="BE91" s="316">
        <v>0</v>
      </c>
      <c r="BF91" s="332"/>
      <c r="BG91" s="503"/>
      <c r="BH91" s="107"/>
    </row>
    <row r="92" spans="15:60">
      <c r="Q92" s="750"/>
      <c r="R92" s="788"/>
      <c r="S92" s="782" t="s">
        <v>258</v>
      </c>
      <c r="T92" s="784"/>
      <c r="V92" s="750"/>
      <c r="W92" s="788"/>
      <c r="X92" s="782" t="s">
        <v>655</v>
      </c>
      <c r="Y92" s="784"/>
      <c r="Z92" s="129"/>
      <c r="AA92" s="276">
        <f>SUM(AA93,AA98,AA99,AA100)</f>
        <v>101584.1277154766</v>
      </c>
      <c r="AB92" s="276">
        <f>SUM(AB93,AB98,AB99,AB100)</f>
        <v>105611.58378022075</v>
      </c>
      <c r="AC92" s="276">
        <f t="shared" ref="AC92:BA92" si="43">SUM(AC93,AC98,AC99,AC100)</f>
        <v>106006.50133402625</v>
      </c>
      <c r="AD92" s="276">
        <f t="shared" si="43"/>
        <v>106173.26572804096</v>
      </c>
      <c r="AE92" s="276">
        <f t="shared" si="43"/>
        <v>110280.7769588337</v>
      </c>
      <c r="AF92" s="276">
        <f t="shared" si="43"/>
        <v>112542.46491419968</v>
      </c>
      <c r="AG92" s="276">
        <f t="shared" si="43"/>
        <v>113445.5899436912</v>
      </c>
      <c r="AH92" s="276">
        <f t="shared" si="43"/>
        <v>110706.94628240084</v>
      </c>
      <c r="AI92" s="276">
        <f t="shared" si="43"/>
        <v>108176.12245557491</v>
      </c>
      <c r="AJ92" s="276">
        <f t="shared" si="43"/>
        <v>107711.60970509266</v>
      </c>
      <c r="AK92" s="276">
        <f t="shared" si="43"/>
        <v>107074.80792483379</v>
      </c>
      <c r="AL92" s="276">
        <f t="shared" si="43"/>
        <v>106749.18576763112</v>
      </c>
      <c r="AM92" s="276">
        <f t="shared" si="43"/>
        <v>103162.86487490931</v>
      </c>
      <c r="AN92" s="276">
        <f t="shared" si="43"/>
        <v>101335.06600404481</v>
      </c>
      <c r="AO92" s="276">
        <f t="shared" si="43"/>
        <v>100719.038901243</v>
      </c>
      <c r="AP92" s="276">
        <f t="shared" si="43"/>
        <v>99859.333155980465</v>
      </c>
      <c r="AQ92" s="276">
        <f t="shared" si="43"/>
        <v>100488.64328171621</v>
      </c>
      <c r="AR92" s="276">
        <f t="shared" si="43"/>
        <v>98792.637366381314</v>
      </c>
      <c r="AS92" s="276">
        <f t="shared" si="43"/>
        <v>95814.877986415653</v>
      </c>
      <c r="AT92" s="276">
        <f t="shared" si="43"/>
        <v>91198.946527691369</v>
      </c>
      <c r="AU92" s="276">
        <f t="shared" si="43"/>
        <v>92452.837536331004</v>
      </c>
      <c r="AV92" s="276">
        <f t="shared" si="43"/>
        <v>89265.770308083011</v>
      </c>
      <c r="AW92" s="276">
        <f t="shared" si="43"/>
        <v>89243.792287069024</v>
      </c>
      <c r="AX92" s="276">
        <f t="shared" si="43"/>
        <v>89489.848343611273</v>
      </c>
      <c r="AY92" s="276">
        <f t="shared" si="43"/>
        <v>89432.33462167198</v>
      </c>
      <c r="AZ92" s="276">
        <f t="shared" si="43"/>
        <v>88760.953731750269</v>
      </c>
      <c r="BA92" s="1494">
        <f t="shared" si="43"/>
        <v>87371.568156539463</v>
      </c>
      <c r="BB92" s="372">
        <f t="shared" ref="BB92" si="44">SUM(BB93,BB98,BB99,BB100)</f>
        <v>86463.609565601306</v>
      </c>
      <c r="BC92" s="529">
        <f>SUM(BC93,BC98,BC99,BC100)</f>
        <v>0</v>
      </c>
      <c r="BD92" s="276">
        <f>SUM(BD93,BD98,BD99,BD100)</f>
        <v>0</v>
      </c>
      <c r="BE92" s="276">
        <f>SUM(BE93,BE98,BE99,BE100)</f>
        <v>0</v>
      </c>
      <c r="BF92" s="276"/>
      <c r="BG92" s="372"/>
      <c r="BH92" s="107"/>
    </row>
    <row r="93" spans="15:60">
      <c r="Q93" s="750"/>
      <c r="R93" s="788"/>
      <c r="S93" s="786"/>
      <c r="T93" s="787" t="s">
        <v>807</v>
      </c>
      <c r="V93" s="750"/>
      <c r="W93" s="788"/>
      <c r="X93" s="786"/>
      <c r="Y93" s="787" t="s">
        <v>656</v>
      </c>
      <c r="Z93" s="331"/>
      <c r="AA93" s="332">
        <v>91061.107369068166</v>
      </c>
      <c r="AB93" s="316">
        <v>94939.49374796552</v>
      </c>
      <c r="AC93" s="316">
        <v>95421.912432980636</v>
      </c>
      <c r="AD93" s="316">
        <v>95930.937352845038</v>
      </c>
      <c r="AE93" s="316">
        <v>99617.158112808567</v>
      </c>
      <c r="AF93" s="316">
        <v>101517.17766202718</v>
      </c>
      <c r="AG93" s="316">
        <v>102121.04295735048</v>
      </c>
      <c r="AH93" s="316">
        <v>99505.464780921029</v>
      </c>
      <c r="AI93" s="316">
        <v>97354.868278464346</v>
      </c>
      <c r="AJ93" s="316">
        <v>96806.3667715271</v>
      </c>
      <c r="AK93" s="316">
        <v>95905.978254676549</v>
      </c>
      <c r="AL93" s="316">
        <v>95568.681209487579</v>
      </c>
      <c r="AM93" s="316">
        <v>92369.556997256572</v>
      </c>
      <c r="AN93" s="316">
        <v>90886.400725603002</v>
      </c>
      <c r="AO93" s="316">
        <v>90930.801179423448</v>
      </c>
      <c r="AP93" s="316">
        <v>90066.281558492687</v>
      </c>
      <c r="AQ93" s="316">
        <v>90578.86003593546</v>
      </c>
      <c r="AR93" s="316">
        <v>89081.981496012071</v>
      </c>
      <c r="AS93" s="316">
        <v>86712.930562053676</v>
      </c>
      <c r="AT93" s="316">
        <v>82793.306475915088</v>
      </c>
      <c r="AU93" s="316">
        <v>83645.689123865508</v>
      </c>
      <c r="AV93" s="316">
        <v>80673.910599928029</v>
      </c>
      <c r="AW93" s="316">
        <v>80358.937203001464</v>
      </c>
      <c r="AX93" s="316">
        <v>80279.532778692781</v>
      </c>
      <c r="AY93" s="316">
        <v>80254.341518737681</v>
      </c>
      <c r="AZ93" s="316">
        <v>79813.843712702597</v>
      </c>
      <c r="BA93" s="1526">
        <v>78458.438672057586</v>
      </c>
      <c r="BB93" s="590">
        <v>77717.074964280633</v>
      </c>
      <c r="BC93" s="579">
        <v>0</v>
      </c>
      <c r="BD93" s="332">
        <v>0</v>
      </c>
      <c r="BE93" s="332">
        <v>0</v>
      </c>
      <c r="BF93" s="332"/>
      <c r="BG93" s="503"/>
      <c r="BH93" s="107"/>
    </row>
    <row r="94" spans="15:60">
      <c r="Q94" s="750"/>
      <c r="R94" s="788"/>
      <c r="S94" s="786"/>
      <c r="T94" s="127" t="s">
        <v>259</v>
      </c>
      <c r="V94" s="750"/>
      <c r="W94" s="788"/>
      <c r="X94" s="786"/>
      <c r="Y94" s="127" t="s">
        <v>808</v>
      </c>
      <c r="Z94" s="127"/>
      <c r="AA94" s="127">
        <v>36587.922554354911</v>
      </c>
      <c r="AB94" s="127">
        <v>39519.172809947238</v>
      </c>
      <c r="AC94" s="127">
        <v>40102.046631244055</v>
      </c>
      <c r="AD94" s="127">
        <v>41267.233775816159</v>
      </c>
      <c r="AE94" s="127">
        <v>44534.04628765033</v>
      </c>
      <c r="AF94" s="127">
        <v>45968.379252541017</v>
      </c>
      <c r="AG94" s="127">
        <v>47361.921788655956</v>
      </c>
      <c r="AH94" s="127">
        <v>47052.077627814913</v>
      </c>
      <c r="AI94" s="127">
        <v>46434.607111113284</v>
      </c>
      <c r="AJ94" s="127">
        <v>47040.561128866248</v>
      </c>
      <c r="AK94" s="127">
        <v>47318.928131982255</v>
      </c>
      <c r="AL94" s="127">
        <v>47859.683014225149</v>
      </c>
      <c r="AM94" s="127">
        <v>46978.860313271347</v>
      </c>
      <c r="AN94" s="127">
        <v>46992.901260114195</v>
      </c>
      <c r="AO94" s="127">
        <v>47899.845943380053</v>
      </c>
      <c r="AP94" s="127">
        <v>47980.222909957338</v>
      </c>
      <c r="AQ94" s="127">
        <v>49157.465286842729</v>
      </c>
      <c r="AR94" s="127">
        <v>48728.449313353514</v>
      </c>
      <c r="AS94" s="127">
        <v>47130.62293189975</v>
      </c>
      <c r="AT94" s="127">
        <v>44843.568599033984</v>
      </c>
      <c r="AU94" s="127">
        <v>46229.096463168185</v>
      </c>
      <c r="AV94" s="127">
        <v>44309.441286409943</v>
      </c>
      <c r="AW94" s="127">
        <v>43177.995914540319</v>
      </c>
      <c r="AX94" s="127">
        <v>42531.403329586392</v>
      </c>
      <c r="AY94" s="127">
        <v>42677.058000451856</v>
      </c>
      <c r="AZ94" s="127">
        <v>42557.662711404068</v>
      </c>
      <c r="BA94" s="1490">
        <v>42265.756850608588</v>
      </c>
      <c r="BB94" s="370">
        <v>42398.974195471674</v>
      </c>
      <c r="BC94" s="525">
        <v>0</v>
      </c>
      <c r="BD94" s="127">
        <v>0</v>
      </c>
      <c r="BE94" s="127">
        <v>0</v>
      </c>
      <c r="BF94" s="127"/>
      <c r="BG94" s="370"/>
      <c r="BH94" s="107"/>
    </row>
    <row r="95" spans="15:60">
      <c r="Q95" s="750"/>
      <c r="R95" s="788"/>
      <c r="S95" s="786"/>
      <c r="T95" s="127" t="s">
        <v>260</v>
      </c>
      <c r="V95" s="750"/>
      <c r="W95" s="788"/>
      <c r="X95" s="786"/>
      <c r="Y95" s="127" t="s">
        <v>809</v>
      </c>
      <c r="Z95" s="127"/>
      <c r="AA95" s="127">
        <v>54473.184814713255</v>
      </c>
      <c r="AB95" s="127">
        <v>55420.320938018274</v>
      </c>
      <c r="AC95" s="127">
        <v>55319.865801736596</v>
      </c>
      <c r="AD95" s="127">
        <v>54663.703577028871</v>
      </c>
      <c r="AE95" s="127">
        <v>55083.11182515823</v>
      </c>
      <c r="AF95" s="127">
        <v>55548.798409486168</v>
      </c>
      <c r="AG95" s="127">
        <v>54759.121168694524</v>
      </c>
      <c r="AH95" s="127">
        <v>52453.387153106109</v>
      </c>
      <c r="AI95" s="127">
        <v>50920.261167351062</v>
      </c>
      <c r="AJ95" s="127">
        <v>49765.805642660838</v>
      </c>
      <c r="AK95" s="127">
        <v>48587.050122694287</v>
      </c>
      <c r="AL95" s="127">
        <v>47708.998195262422</v>
      </c>
      <c r="AM95" s="127">
        <v>45390.696683985232</v>
      </c>
      <c r="AN95" s="127">
        <v>43893.499465488792</v>
      </c>
      <c r="AO95" s="127">
        <v>43030.955236043395</v>
      </c>
      <c r="AP95" s="127">
        <v>42086.058648535334</v>
      </c>
      <c r="AQ95" s="127">
        <v>41421.394749092746</v>
      </c>
      <c r="AR95" s="127">
        <v>40353.53218265855</v>
      </c>
      <c r="AS95" s="127">
        <v>39582.307630153919</v>
      </c>
      <c r="AT95" s="127">
        <v>37949.73787688111</v>
      </c>
      <c r="AU95" s="127">
        <v>37416.592660697293</v>
      </c>
      <c r="AV95" s="127">
        <v>36364.469313518108</v>
      </c>
      <c r="AW95" s="127">
        <v>37180.94128846113</v>
      </c>
      <c r="AX95" s="127">
        <v>37748.129449106389</v>
      </c>
      <c r="AY95" s="127">
        <v>37577.283518285811</v>
      </c>
      <c r="AZ95" s="127">
        <v>37256.181001298515</v>
      </c>
      <c r="BA95" s="1490">
        <v>36192.681821448976</v>
      </c>
      <c r="BB95" s="370">
        <v>35318.100768808959</v>
      </c>
      <c r="BC95" s="525">
        <v>0</v>
      </c>
      <c r="BD95" s="127">
        <v>0</v>
      </c>
      <c r="BE95" s="127">
        <v>0</v>
      </c>
      <c r="BF95" s="127"/>
      <c r="BG95" s="370"/>
      <c r="BH95" s="107"/>
    </row>
    <row r="96" spans="15:60">
      <c r="Q96" s="750"/>
      <c r="R96" s="788"/>
      <c r="S96" s="786"/>
      <c r="T96" s="127" t="s">
        <v>261</v>
      </c>
      <c r="V96" s="750"/>
      <c r="W96" s="788"/>
      <c r="X96" s="786"/>
      <c r="Y96" s="127" t="s">
        <v>810</v>
      </c>
      <c r="Z96" s="127"/>
      <c r="AA96" s="127">
        <v>39300.471743902104</v>
      </c>
      <c r="AB96" s="127">
        <v>40079.356416420436</v>
      </c>
      <c r="AC96" s="127">
        <v>39488.670801778739</v>
      </c>
      <c r="AD96" s="127">
        <v>38665.708176123968</v>
      </c>
      <c r="AE96" s="127">
        <v>39373.684220252733</v>
      </c>
      <c r="AF96" s="127">
        <v>39764.224544466793</v>
      </c>
      <c r="AG96" s="127">
        <v>39272.636283835069</v>
      </c>
      <c r="AH96" s="127">
        <v>37621.859036002046</v>
      </c>
      <c r="AI96" s="127">
        <v>36601.410456075246</v>
      </c>
      <c r="AJ96" s="127">
        <v>35875.296670646967</v>
      </c>
      <c r="AK96" s="127">
        <v>35134.119497725173</v>
      </c>
      <c r="AL96" s="127">
        <v>34586.205238080605</v>
      </c>
      <c r="AM96" s="127">
        <v>32460.497757025732</v>
      </c>
      <c r="AN96" s="127">
        <v>31000.708968360359</v>
      </c>
      <c r="AO96" s="127">
        <v>30346.03060980868</v>
      </c>
      <c r="AP96" s="127">
        <v>29757.361069636467</v>
      </c>
      <c r="AQ96" s="127">
        <v>29437.609895959307</v>
      </c>
      <c r="AR96" s="127">
        <v>28593.953794762434</v>
      </c>
      <c r="AS96" s="127">
        <v>28021.823394795138</v>
      </c>
      <c r="AT96" s="127">
        <v>26683.565107118502</v>
      </c>
      <c r="AU96" s="127">
        <v>26505.160493432377</v>
      </c>
      <c r="AV96" s="127">
        <v>25425.947902505439</v>
      </c>
      <c r="AW96" s="127">
        <v>25919.446736851394</v>
      </c>
      <c r="AX96" s="127">
        <v>26271.288555304367</v>
      </c>
      <c r="AY96" s="127">
        <v>26249.340482951753</v>
      </c>
      <c r="AZ96" s="127">
        <v>26071.527588167806</v>
      </c>
      <c r="BA96" s="1490">
        <v>25291.023245764158</v>
      </c>
      <c r="BB96" s="370">
        <v>24671.974200327528</v>
      </c>
      <c r="BC96" s="525">
        <v>0</v>
      </c>
      <c r="BD96" s="127">
        <v>0</v>
      </c>
      <c r="BE96" s="127">
        <v>0</v>
      </c>
      <c r="BF96" s="127"/>
      <c r="BG96" s="370"/>
      <c r="BH96" s="107"/>
    </row>
    <row r="97" spans="17:60">
      <c r="Q97" s="750"/>
      <c r="R97" s="788"/>
      <c r="S97" s="786"/>
      <c r="T97" s="127" t="s">
        <v>262</v>
      </c>
      <c r="V97" s="750"/>
      <c r="W97" s="788"/>
      <c r="X97" s="786"/>
      <c r="Y97" s="127" t="s">
        <v>811</v>
      </c>
      <c r="Z97" s="127"/>
      <c r="AA97" s="127">
        <v>15172.713070811144</v>
      </c>
      <c r="AB97" s="127">
        <v>15340.964521597838</v>
      </c>
      <c r="AC97" s="127">
        <v>15831.194999957856</v>
      </c>
      <c r="AD97" s="127">
        <v>15997.9954009049</v>
      </c>
      <c r="AE97" s="127">
        <v>15709.427604905506</v>
      </c>
      <c r="AF97" s="127">
        <v>15784.573865019365</v>
      </c>
      <c r="AG97" s="127">
        <v>15486.484884859452</v>
      </c>
      <c r="AH97" s="127">
        <v>14831.528117104059</v>
      </c>
      <c r="AI97" s="127">
        <v>14318.850711275813</v>
      </c>
      <c r="AJ97" s="127">
        <v>13890.508972013875</v>
      </c>
      <c r="AK97" s="127">
        <v>13452.930624969118</v>
      </c>
      <c r="AL97" s="127">
        <v>13122.792957181822</v>
      </c>
      <c r="AM97" s="127">
        <v>12930.198926959494</v>
      </c>
      <c r="AN97" s="127">
        <v>12892.790497128432</v>
      </c>
      <c r="AO97" s="127">
        <v>12684.924626234713</v>
      </c>
      <c r="AP97" s="127">
        <v>12328.697578898869</v>
      </c>
      <c r="AQ97" s="127">
        <v>11983.784853133433</v>
      </c>
      <c r="AR97" s="127">
        <v>11759.578387896114</v>
      </c>
      <c r="AS97" s="127">
        <v>11560.484235358783</v>
      </c>
      <c r="AT97" s="127">
        <v>11266.172769762614</v>
      </c>
      <c r="AU97" s="127">
        <v>10911.432167264915</v>
      </c>
      <c r="AV97" s="127">
        <v>10938.521411012665</v>
      </c>
      <c r="AW97" s="127">
        <v>11261.494551609734</v>
      </c>
      <c r="AX97" s="127">
        <v>11476.840893802017</v>
      </c>
      <c r="AY97" s="127">
        <v>11327.943035334059</v>
      </c>
      <c r="AZ97" s="127">
        <v>11184.653413130711</v>
      </c>
      <c r="BA97" s="1490">
        <v>10901.65857568482</v>
      </c>
      <c r="BB97" s="370">
        <v>10646.126568481433</v>
      </c>
      <c r="BC97" s="525">
        <v>0</v>
      </c>
      <c r="BD97" s="127">
        <v>0</v>
      </c>
      <c r="BE97" s="127">
        <v>0</v>
      </c>
      <c r="BF97" s="127"/>
      <c r="BG97" s="370"/>
      <c r="BH97" s="107"/>
    </row>
    <row r="98" spans="17:60">
      <c r="Q98" s="750"/>
      <c r="R98" s="788"/>
      <c r="S98" s="786"/>
      <c r="T98" s="789" t="s">
        <v>255</v>
      </c>
      <c r="V98" s="750"/>
      <c r="W98" s="788"/>
      <c r="X98" s="786"/>
      <c r="Y98" s="789" t="s">
        <v>652</v>
      </c>
      <c r="Z98" s="316"/>
      <c r="AA98" s="316">
        <v>600.45904791103112</v>
      </c>
      <c r="AB98" s="316">
        <v>596.55660665360574</v>
      </c>
      <c r="AC98" s="316">
        <v>608.70244276558003</v>
      </c>
      <c r="AD98" s="316">
        <v>555.29055298665048</v>
      </c>
      <c r="AE98" s="316">
        <v>556.02507288134996</v>
      </c>
      <c r="AF98" s="316">
        <v>545.50742094792463</v>
      </c>
      <c r="AG98" s="316">
        <v>527.85081173126741</v>
      </c>
      <c r="AH98" s="316">
        <v>507.29037502942384</v>
      </c>
      <c r="AI98" s="316">
        <v>463.89082345975197</v>
      </c>
      <c r="AJ98" s="316">
        <v>472.30685585663741</v>
      </c>
      <c r="AK98" s="316">
        <v>444.9782555016032</v>
      </c>
      <c r="AL98" s="316">
        <v>452.15731763765416</v>
      </c>
      <c r="AM98" s="316">
        <v>470.5274784082107</v>
      </c>
      <c r="AN98" s="316">
        <v>483.77212905263605</v>
      </c>
      <c r="AO98" s="316">
        <v>464.38399966779798</v>
      </c>
      <c r="AP98" s="316">
        <v>468.86732478900922</v>
      </c>
      <c r="AQ98" s="316">
        <v>449.94378056535948</v>
      </c>
      <c r="AR98" s="316">
        <v>473.26454368636507</v>
      </c>
      <c r="AS98" s="316">
        <v>463.11015225956078</v>
      </c>
      <c r="AT98" s="316">
        <v>426.6642527386918</v>
      </c>
      <c r="AU98" s="316">
        <v>432.71513583567753</v>
      </c>
      <c r="AV98" s="316">
        <v>483.171355209544</v>
      </c>
      <c r="AW98" s="316">
        <v>528.46436452400928</v>
      </c>
      <c r="AX98" s="316">
        <v>539.16309990809066</v>
      </c>
      <c r="AY98" s="316">
        <v>513.46082752091252</v>
      </c>
      <c r="AZ98" s="316">
        <v>483.74922482638851</v>
      </c>
      <c r="BA98" s="1526">
        <v>452.71911576477663</v>
      </c>
      <c r="BB98" s="590">
        <v>437.42308297366458</v>
      </c>
      <c r="BC98" s="578">
        <v>0</v>
      </c>
      <c r="BD98" s="316">
        <v>0</v>
      </c>
      <c r="BE98" s="316">
        <v>0</v>
      </c>
      <c r="BF98" s="332"/>
      <c r="BG98" s="503"/>
      <c r="BH98" s="107"/>
    </row>
    <row r="99" spans="17:60">
      <c r="Q99" s="750"/>
      <c r="R99" s="788"/>
      <c r="S99" s="786"/>
      <c r="T99" s="789" t="s">
        <v>256</v>
      </c>
      <c r="V99" s="750"/>
      <c r="W99" s="788"/>
      <c r="X99" s="786"/>
      <c r="Y99" s="789" t="s">
        <v>653</v>
      </c>
      <c r="Z99" s="333"/>
      <c r="AA99" s="333">
        <v>8696.9483568872911</v>
      </c>
      <c r="AB99" s="333">
        <v>8805.8541887180891</v>
      </c>
      <c r="AC99" s="333">
        <v>8657.4229335098644</v>
      </c>
      <c r="AD99" s="333">
        <v>8294.537802230594</v>
      </c>
      <c r="AE99" s="333">
        <v>8649.3192745490051</v>
      </c>
      <c r="AF99" s="333">
        <v>8841.8341112374019</v>
      </c>
      <c r="AG99" s="333">
        <v>9215.8277868884579</v>
      </c>
      <c r="AH99" s="333">
        <v>9065.6454445251566</v>
      </c>
      <c r="AI99" s="333">
        <v>8779.4903257831229</v>
      </c>
      <c r="AJ99" s="333">
        <v>8867.7615384098372</v>
      </c>
      <c r="AK99" s="333">
        <v>9096.0549708592498</v>
      </c>
      <c r="AL99" s="333">
        <v>9228.0523021263907</v>
      </c>
      <c r="AM99" s="333">
        <v>8836.3600458776691</v>
      </c>
      <c r="AN99" s="333">
        <v>8404.4546297409142</v>
      </c>
      <c r="AO99" s="333">
        <v>7754.9762797436579</v>
      </c>
      <c r="AP99" s="333">
        <v>7737.0303553678132</v>
      </c>
      <c r="AQ99" s="333">
        <v>7832.9006008161778</v>
      </c>
      <c r="AR99" s="333">
        <v>7568.8597201697212</v>
      </c>
      <c r="AS99" s="333">
        <v>7087.3534276199043</v>
      </c>
      <c r="AT99" s="333">
        <v>6452.4077105213764</v>
      </c>
      <c r="AU99" s="333">
        <v>6927.7514992560364</v>
      </c>
      <c r="AV99" s="333">
        <v>6697.2142615502462</v>
      </c>
      <c r="AW99" s="333">
        <v>6943.9890326736131</v>
      </c>
      <c r="AX99" s="333">
        <v>7164.7458559809311</v>
      </c>
      <c r="AY99" s="333">
        <v>7166.0484765191786</v>
      </c>
      <c r="AZ99" s="333">
        <v>7006.9177988325036</v>
      </c>
      <c r="BA99" s="1527">
        <v>7049.8539274277719</v>
      </c>
      <c r="BB99" s="591">
        <v>6947.8366893698421</v>
      </c>
      <c r="BC99" s="580">
        <v>0</v>
      </c>
      <c r="BD99" s="333">
        <v>0</v>
      </c>
      <c r="BE99" s="333">
        <v>0</v>
      </c>
      <c r="BF99" s="334"/>
      <c r="BG99" s="504"/>
      <c r="BH99" s="107"/>
    </row>
    <row r="100" spans="17:60">
      <c r="Q100" s="750"/>
      <c r="R100" s="788"/>
      <c r="S100" s="786"/>
      <c r="T100" s="787" t="s">
        <v>257</v>
      </c>
      <c r="V100" s="750"/>
      <c r="W100" s="788"/>
      <c r="X100" s="786"/>
      <c r="Y100" s="787" t="s">
        <v>654</v>
      </c>
      <c r="Z100" s="316"/>
      <c r="AA100" s="316">
        <v>1225.612941610098</v>
      </c>
      <c r="AB100" s="316">
        <v>1269.6792368835277</v>
      </c>
      <c r="AC100" s="316">
        <v>1318.4635247701606</v>
      </c>
      <c r="AD100" s="316">
        <v>1392.5000199786737</v>
      </c>
      <c r="AE100" s="316">
        <v>1458.2744985947686</v>
      </c>
      <c r="AF100" s="316">
        <v>1637.9457199871688</v>
      </c>
      <c r="AG100" s="316">
        <v>1580.868387720983</v>
      </c>
      <c r="AH100" s="316">
        <v>1628.5456819252238</v>
      </c>
      <c r="AI100" s="316">
        <v>1577.8730278677003</v>
      </c>
      <c r="AJ100" s="316">
        <v>1565.1745392990815</v>
      </c>
      <c r="AK100" s="316">
        <v>1627.7964437963947</v>
      </c>
      <c r="AL100" s="316">
        <v>1500.2949383794848</v>
      </c>
      <c r="AM100" s="316">
        <v>1486.4203533668665</v>
      </c>
      <c r="AN100" s="316">
        <v>1560.438519648261</v>
      </c>
      <c r="AO100" s="316">
        <v>1568.8774424080934</v>
      </c>
      <c r="AP100" s="316">
        <v>1587.1539173309609</v>
      </c>
      <c r="AQ100" s="316">
        <v>1626.9388643992147</v>
      </c>
      <c r="AR100" s="316">
        <v>1668.5316065131458</v>
      </c>
      <c r="AS100" s="316">
        <v>1551.4838444825166</v>
      </c>
      <c r="AT100" s="316">
        <v>1526.5680885162146</v>
      </c>
      <c r="AU100" s="316">
        <v>1446.6817773737928</v>
      </c>
      <c r="AV100" s="316">
        <v>1411.474091395188</v>
      </c>
      <c r="AW100" s="316">
        <v>1412.401686869945</v>
      </c>
      <c r="AX100" s="316">
        <v>1506.4066090294659</v>
      </c>
      <c r="AY100" s="316">
        <v>1498.4837988941958</v>
      </c>
      <c r="AZ100" s="316">
        <v>1456.4429953887732</v>
      </c>
      <c r="BA100" s="1526">
        <v>1410.5564412893355</v>
      </c>
      <c r="BB100" s="590">
        <v>1361.27482897717</v>
      </c>
      <c r="BC100" s="578">
        <v>0</v>
      </c>
      <c r="BD100" s="316">
        <v>0</v>
      </c>
      <c r="BE100" s="316">
        <v>0</v>
      </c>
      <c r="BF100" s="332"/>
      <c r="BG100" s="503"/>
      <c r="BH100" s="107"/>
    </row>
    <row r="101" spans="17:60">
      <c r="Q101" s="750"/>
      <c r="R101" s="790" t="s">
        <v>131</v>
      </c>
      <c r="S101" s="791"/>
      <c r="T101" s="792"/>
      <c r="V101" s="750"/>
      <c r="W101" s="790" t="s">
        <v>513</v>
      </c>
      <c r="X101" s="791"/>
      <c r="Y101" s="792"/>
      <c r="Z101" s="130"/>
      <c r="AA101" s="314">
        <f>SUM(AA102:AA112)</f>
        <v>130665.26694358684</v>
      </c>
      <c r="AB101" s="314">
        <f>SUM(AB102:AB112)</f>
        <v>132494.38566987615</v>
      </c>
      <c r="AC101" s="314">
        <f t="shared" ref="AC101:BA101" si="45">SUM(AC102:AC112)</f>
        <v>139354.48849930757</v>
      </c>
      <c r="AD101" s="314">
        <f t="shared" si="45"/>
        <v>138803.57290029712</v>
      </c>
      <c r="AE101" s="314">
        <f t="shared" si="45"/>
        <v>148313.67926049975</v>
      </c>
      <c r="AF101" s="314">
        <f t="shared" si="45"/>
        <v>150300.89054050355</v>
      </c>
      <c r="AG101" s="314">
        <f t="shared" si="45"/>
        <v>153023.66913769412</v>
      </c>
      <c r="AH101" s="314">
        <f t="shared" si="45"/>
        <v>148135.75902449049</v>
      </c>
      <c r="AI101" s="314">
        <f t="shared" si="45"/>
        <v>145538.03989709026</v>
      </c>
      <c r="AJ101" s="314">
        <f t="shared" si="45"/>
        <v>152675.44353020427</v>
      </c>
      <c r="AK101" s="314">
        <f t="shared" si="45"/>
        <v>155585.17476902643</v>
      </c>
      <c r="AL101" s="314">
        <f t="shared" si="45"/>
        <v>152426.36631956956</v>
      </c>
      <c r="AM101" s="314">
        <f t="shared" si="45"/>
        <v>163247.49576316072</v>
      </c>
      <c r="AN101" s="314">
        <f t="shared" si="45"/>
        <v>165691.13727583177</v>
      </c>
      <c r="AO101" s="314">
        <f t="shared" si="45"/>
        <v>164080.77624980186</v>
      </c>
      <c r="AP101" s="314">
        <f t="shared" si="45"/>
        <v>170469.46743802918</v>
      </c>
      <c r="AQ101" s="314">
        <f t="shared" si="45"/>
        <v>161928.61194564024</v>
      </c>
      <c r="AR101" s="314">
        <f t="shared" si="45"/>
        <v>172799.57012022936</v>
      </c>
      <c r="AS101" s="314">
        <f t="shared" si="45"/>
        <v>168007.56601592086</v>
      </c>
      <c r="AT101" s="314">
        <f t="shared" si="45"/>
        <v>161871.85143307579</v>
      </c>
      <c r="AU101" s="314">
        <f t="shared" si="45"/>
        <v>178850.77877908183</v>
      </c>
      <c r="AV101" s="314">
        <f t="shared" si="45"/>
        <v>193821.07891107045</v>
      </c>
      <c r="AW101" s="314">
        <f t="shared" si="45"/>
        <v>211864.00384240548</v>
      </c>
      <c r="AX101" s="314">
        <f t="shared" si="45"/>
        <v>207824.47547379066</v>
      </c>
      <c r="AY101" s="314">
        <f t="shared" si="45"/>
        <v>193725.78912240782</v>
      </c>
      <c r="AZ101" s="314">
        <f t="shared" si="45"/>
        <v>186864.05018695485</v>
      </c>
      <c r="BA101" s="1528">
        <f t="shared" si="45"/>
        <v>184610.66651321779</v>
      </c>
      <c r="BB101" s="373">
        <f t="shared" ref="BB101" si="46">SUM(BB102:BB112)</f>
        <v>185636.04242482563</v>
      </c>
      <c r="BC101" s="581">
        <v>0</v>
      </c>
      <c r="BD101" s="314">
        <v>0</v>
      </c>
      <c r="BE101" s="314">
        <v>0</v>
      </c>
      <c r="BF101" s="314"/>
      <c r="BG101" s="373"/>
      <c r="BH101" s="107"/>
    </row>
    <row r="102" spans="17:60">
      <c r="Q102" s="750"/>
      <c r="R102" s="793"/>
      <c r="S102" s="794" t="s">
        <v>263</v>
      </c>
      <c r="T102" s="795"/>
      <c r="V102" s="750"/>
      <c r="W102" s="793"/>
      <c r="X102" s="796" t="s">
        <v>657</v>
      </c>
      <c r="Y102" s="795"/>
      <c r="Z102" s="313"/>
      <c r="AA102" s="313">
        <v>9149.6596839652611</v>
      </c>
      <c r="AB102" s="313">
        <v>8876.7645206775669</v>
      </c>
      <c r="AC102" s="313">
        <v>9794.5435713553052</v>
      </c>
      <c r="AD102" s="313">
        <v>9974.6824363342675</v>
      </c>
      <c r="AE102" s="313">
        <v>10321.983531858412</v>
      </c>
      <c r="AF102" s="313">
        <v>10263.86957675757</v>
      </c>
      <c r="AG102" s="313">
        <v>11536.522836776337</v>
      </c>
      <c r="AH102" s="313">
        <v>11427.252963764533</v>
      </c>
      <c r="AI102" s="313">
        <v>10793.8100000138</v>
      </c>
      <c r="AJ102" s="313">
        <v>11296.079597885238</v>
      </c>
      <c r="AK102" s="313">
        <v>11700.744010206523</v>
      </c>
      <c r="AL102" s="313">
        <v>10733.412204323467</v>
      </c>
      <c r="AM102" s="313">
        <v>10604.968874497512</v>
      </c>
      <c r="AN102" s="313">
        <v>10879.91427870489</v>
      </c>
      <c r="AO102" s="313">
        <v>10858.847707628809</v>
      </c>
      <c r="AP102" s="313">
        <v>11613.779725811481</v>
      </c>
      <c r="AQ102" s="313">
        <v>10935.932322824705</v>
      </c>
      <c r="AR102" s="313">
        <v>11666.028274692966</v>
      </c>
      <c r="AS102" s="313">
        <v>11163.562389614548</v>
      </c>
      <c r="AT102" s="313">
        <v>10971.96250294021</v>
      </c>
      <c r="AU102" s="313">
        <v>11992.912682465019</v>
      </c>
      <c r="AV102" s="313">
        <v>13771.902834950779</v>
      </c>
      <c r="AW102" s="313">
        <v>13718.188744449431</v>
      </c>
      <c r="AX102" s="313">
        <v>13260.787601940825</v>
      </c>
      <c r="AY102" s="313">
        <v>13907.895536112192</v>
      </c>
      <c r="AZ102" s="313">
        <v>12849.762627065727</v>
      </c>
      <c r="BA102" s="1529">
        <v>13396.939576098666</v>
      </c>
      <c r="BB102" s="374">
        <v>12635.942550946009</v>
      </c>
      <c r="BC102" s="582">
        <v>0</v>
      </c>
      <c r="BD102" s="313">
        <v>0</v>
      </c>
      <c r="BE102" s="313">
        <v>0</v>
      </c>
      <c r="BF102" s="313"/>
      <c r="BG102" s="374"/>
      <c r="BH102" s="107"/>
    </row>
    <row r="103" spans="17:60">
      <c r="Q103" s="750"/>
      <c r="R103" s="793"/>
      <c r="S103" s="796" t="s">
        <v>264</v>
      </c>
      <c r="T103" s="795"/>
      <c r="V103" s="750"/>
      <c r="W103" s="793"/>
      <c r="X103" s="796" t="s">
        <v>658</v>
      </c>
      <c r="Y103" s="795"/>
      <c r="Z103" s="313"/>
      <c r="AA103" s="313">
        <v>11275.739303023509</v>
      </c>
      <c r="AB103" s="313">
        <v>11909.654023612449</v>
      </c>
      <c r="AC103" s="313">
        <v>12688.523160222214</v>
      </c>
      <c r="AD103" s="313">
        <v>12972.77186680661</v>
      </c>
      <c r="AE103" s="313">
        <v>13130.564494561397</v>
      </c>
      <c r="AF103" s="313">
        <v>13424.138217461512</v>
      </c>
      <c r="AG103" s="313">
        <v>13953.860786859104</v>
      </c>
      <c r="AH103" s="313">
        <v>14083.746357319815</v>
      </c>
      <c r="AI103" s="313">
        <v>13806.196569690404</v>
      </c>
      <c r="AJ103" s="313">
        <v>14256.845684215286</v>
      </c>
      <c r="AK103" s="313">
        <v>15205.869488570608</v>
      </c>
      <c r="AL103" s="313">
        <v>14632.508650180695</v>
      </c>
      <c r="AM103" s="313">
        <v>15413.585168838406</v>
      </c>
      <c r="AN103" s="313">
        <v>15319.419176620206</v>
      </c>
      <c r="AO103" s="313">
        <v>15473.174106357223</v>
      </c>
      <c r="AP103" s="313">
        <v>16123.41879811228</v>
      </c>
      <c r="AQ103" s="313">
        <v>15419.846363704029</v>
      </c>
      <c r="AR103" s="313">
        <v>16699.624077042252</v>
      </c>
      <c r="AS103" s="313">
        <v>15217.748530233202</v>
      </c>
      <c r="AT103" s="313">
        <v>14929.535794388707</v>
      </c>
      <c r="AU103" s="313">
        <v>16344.829846963719</v>
      </c>
      <c r="AV103" s="313">
        <v>17956.534145482583</v>
      </c>
      <c r="AW103" s="313">
        <v>19129.001466502246</v>
      </c>
      <c r="AX103" s="313">
        <v>19173.275815316978</v>
      </c>
      <c r="AY103" s="313">
        <v>17378.298188448851</v>
      </c>
      <c r="AZ103" s="313">
        <v>16499.83658332959</v>
      </c>
      <c r="BA103" s="1529">
        <v>16347.694352363749</v>
      </c>
      <c r="BB103" s="374">
        <v>16721.738315502029</v>
      </c>
      <c r="BC103" s="582">
        <v>0</v>
      </c>
      <c r="BD103" s="313">
        <v>0</v>
      </c>
      <c r="BE103" s="313">
        <v>0</v>
      </c>
      <c r="BF103" s="313"/>
      <c r="BG103" s="374"/>
      <c r="BH103" s="107"/>
    </row>
    <row r="104" spans="17:60">
      <c r="Q104" s="750"/>
      <c r="R104" s="793"/>
      <c r="S104" s="796" t="s">
        <v>265</v>
      </c>
      <c r="T104" s="795"/>
      <c r="V104" s="750"/>
      <c r="W104" s="793"/>
      <c r="X104" s="796" t="s">
        <v>659</v>
      </c>
      <c r="Y104" s="795"/>
      <c r="Z104" s="313"/>
      <c r="AA104" s="313">
        <v>43920.376814886338</v>
      </c>
      <c r="AB104" s="313">
        <v>45201.894262133792</v>
      </c>
      <c r="AC104" s="313">
        <v>47478.298010481209</v>
      </c>
      <c r="AD104" s="313">
        <v>46698.170041210236</v>
      </c>
      <c r="AE104" s="313">
        <v>51344.163389527981</v>
      </c>
      <c r="AF104" s="313">
        <v>51104.701851747406</v>
      </c>
      <c r="AG104" s="313">
        <v>51093.112926196744</v>
      </c>
      <c r="AH104" s="313">
        <v>49004.288339201979</v>
      </c>
      <c r="AI104" s="313">
        <v>49855.531386546638</v>
      </c>
      <c r="AJ104" s="313">
        <v>52987.205527965511</v>
      </c>
      <c r="AK104" s="313">
        <v>53898.187655576599</v>
      </c>
      <c r="AL104" s="313">
        <v>52005.311606982752</v>
      </c>
      <c r="AM104" s="313">
        <v>57298.15031834806</v>
      </c>
      <c r="AN104" s="313">
        <v>57523.709698962106</v>
      </c>
      <c r="AO104" s="313">
        <v>56512.657667559761</v>
      </c>
      <c r="AP104" s="313">
        <v>59897.941575926059</v>
      </c>
      <c r="AQ104" s="313">
        <v>55547.293819392711</v>
      </c>
      <c r="AR104" s="313">
        <v>61215.480820071069</v>
      </c>
      <c r="AS104" s="313">
        <v>60769.729053247844</v>
      </c>
      <c r="AT104" s="313">
        <v>56795.467562232654</v>
      </c>
      <c r="AU104" s="313">
        <v>63070.768511520655</v>
      </c>
      <c r="AV104" s="313">
        <v>67711.696315787078</v>
      </c>
      <c r="AW104" s="313">
        <v>74099.496640006939</v>
      </c>
      <c r="AX104" s="313">
        <v>71634.552156351274</v>
      </c>
      <c r="AY104" s="313">
        <v>67986.335466809251</v>
      </c>
      <c r="AZ104" s="313">
        <v>64336.104890228125</v>
      </c>
      <c r="BA104" s="1529">
        <v>62486.601745075255</v>
      </c>
      <c r="BB104" s="374">
        <v>64345.377883056004</v>
      </c>
      <c r="BC104" s="582">
        <v>0</v>
      </c>
      <c r="BD104" s="313">
        <v>0</v>
      </c>
      <c r="BE104" s="313">
        <v>0</v>
      </c>
      <c r="BF104" s="313"/>
      <c r="BG104" s="374"/>
      <c r="BH104" s="107"/>
    </row>
    <row r="105" spans="17:60">
      <c r="Q105" s="750"/>
      <c r="R105" s="793"/>
      <c r="S105" s="796" t="s">
        <v>266</v>
      </c>
      <c r="T105" s="795"/>
      <c r="V105" s="750"/>
      <c r="W105" s="793"/>
      <c r="X105" s="796" t="s">
        <v>660</v>
      </c>
      <c r="Y105" s="795"/>
      <c r="Z105" s="313"/>
      <c r="AA105" s="313">
        <v>7163.2083424493349</v>
      </c>
      <c r="AB105" s="313">
        <v>7448.4629311394992</v>
      </c>
      <c r="AC105" s="313">
        <v>7946.5067870565163</v>
      </c>
      <c r="AD105" s="313">
        <v>7679.5975312163209</v>
      </c>
      <c r="AE105" s="313">
        <v>7753.8488456602827</v>
      </c>
      <c r="AF105" s="313">
        <v>7838.3230052578474</v>
      </c>
      <c r="AG105" s="313">
        <v>7947.1089558234326</v>
      </c>
      <c r="AH105" s="313">
        <v>7487.6331348228596</v>
      </c>
      <c r="AI105" s="313">
        <v>7473.649269149204</v>
      </c>
      <c r="AJ105" s="313">
        <v>7795.6197522503699</v>
      </c>
      <c r="AK105" s="313">
        <v>8037.008277715915</v>
      </c>
      <c r="AL105" s="313">
        <v>7824.9574286785946</v>
      </c>
      <c r="AM105" s="313">
        <v>8030.1832076033634</v>
      </c>
      <c r="AN105" s="313">
        <v>8222.8620770081361</v>
      </c>
      <c r="AO105" s="313">
        <v>8503.9961732557585</v>
      </c>
      <c r="AP105" s="313">
        <v>9088.3533822909067</v>
      </c>
      <c r="AQ105" s="313">
        <v>8302.5234645598212</v>
      </c>
      <c r="AR105" s="313">
        <v>9339.0816581635809</v>
      </c>
      <c r="AS105" s="313">
        <v>8957.7155867249094</v>
      </c>
      <c r="AT105" s="313">
        <v>8652.4553585212361</v>
      </c>
      <c r="AU105" s="313">
        <v>9704.750248831675</v>
      </c>
      <c r="AV105" s="313">
        <v>10597.450230564082</v>
      </c>
      <c r="AW105" s="313">
        <v>12147.905559356544</v>
      </c>
      <c r="AX105" s="313">
        <v>11595.035462575925</v>
      </c>
      <c r="AY105" s="313">
        <v>10627.407725593443</v>
      </c>
      <c r="AZ105" s="313">
        <v>10195.419164314826</v>
      </c>
      <c r="BA105" s="1529">
        <v>9498.297362379164</v>
      </c>
      <c r="BB105" s="374">
        <v>10053.114668464073</v>
      </c>
      <c r="BC105" s="582">
        <v>0</v>
      </c>
      <c r="BD105" s="313">
        <v>0</v>
      </c>
      <c r="BE105" s="313">
        <v>0</v>
      </c>
      <c r="BF105" s="313"/>
      <c r="BG105" s="374"/>
      <c r="BH105" s="107"/>
    </row>
    <row r="106" spans="17:60">
      <c r="Q106" s="750"/>
      <c r="R106" s="793"/>
      <c r="S106" s="796" t="s">
        <v>267</v>
      </c>
      <c r="T106" s="795"/>
      <c r="V106" s="750"/>
      <c r="W106" s="793"/>
      <c r="X106" s="796" t="s">
        <v>661</v>
      </c>
      <c r="Y106" s="795"/>
      <c r="Z106" s="313"/>
      <c r="AA106" s="313">
        <v>14845.1852400557</v>
      </c>
      <c r="AB106" s="313">
        <v>14521.670606252968</v>
      </c>
      <c r="AC106" s="313">
        <v>14820.95374239004</v>
      </c>
      <c r="AD106" s="313">
        <v>15173.989616663763</v>
      </c>
      <c r="AE106" s="313">
        <v>16105.709032625829</v>
      </c>
      <c r="AF106" s="313">
        <v>16694.31943862397</v>
      </c>
      <c r="AG106" s="313">
        <v>16949.896479361378</v>
      </c>
      <c r="AH106" s="313">
        <v>16156.827450437744</v>
      </c>
      <c r="AI106" s="313">
        <v>15592.681803855387</v>
      </c>
      <c r="AJ106" s="313">
        <v>16468.930827142263</v>
      </c>
      <c r="AK106" s="313">
        <v>16273.639492867365</v>
      </c>
      <c r="AL106" s="313">
        <v>15948.250276784169</v>
      </c>
      <c r="AM106" s="313">
        <v>17964.505601057361</v>
      </c>
      <c r="AN106" s="313">
        <v>18868.732260481462</v>
      </c>
      <c r="AO106" s="313">
        <v>18621.319426684298</v>
      </c>
      <c r="AP106" s="313">
        <v>19828.695600438285</v>
      </c>
      <c r="AQ106" s="313">
        <v>19027.262751347229</v>
      </c>
      <c r="AR106" s="313">
        <v>20070.906569616487</v>
      </c>
      <c r="AS106" s="313">
        <v>20539.40623440086</v>
      </c>
      <c r="AT106" s="313">
        <v>18745.822127318817</v>
      </c>
      <c r="AU106" s="313">
        <v>21641.798162258317</v>
      </c>
      <c r="AV106" s="313">
        <v>23781.204670078034</v>
      </c>
      <c r="AW106" s="313">
        <v>26362.469917604205</v>
      </c>
      <c r="AX106" s="313">
        <v>24807.470869214812</v>
      </c>
      <c r="AY106" s="313">
        <v>23954.63851482017</v>
      </c>
      <c r="AZ106" s="313">
        <v>22239.455099034865</v>
      </c>
      <c r="BA106" s="1529">
        <v>21974.611400167145</v>
      </c>
      <c r="BB106" s="374">
        <v>21456.909713942241</v>
      </c>
      <c r="BC106" s="582">
        <v>0</v>
      </c>
      <c r="BD106" s="313">
        <v>0</v>
      </c>
      <c r="BE106" s="313">
        <v>0</v>
      </c>
      <c r="BF106" s="313"/>
      <c r="BG106" s="374"/>
      <c r="BH106" s="107"/>
    </row>
    <row r="107" spans="17:60">
      <c r="Q107" s="750"/>
      <c r="R107" s="793"/>
      <c r="S107" s="796" t="s">
        <v>268</v>
      </c>
      <c r="T107" s="795"/>
      <c r="V107" s="750"/>
      <c r="W107" s="793"/>
      <c r="X107" s="796" t="s">
        <v>662</v>
      </c>
      <c r="Y107" s="795"/>
      <c r="Z107" s="313"/>
      <c r="AA107" s="313">
        <v>20178.066518079602</v>
      </c>
      <c r="AB107" s="313">
        <v>20838.461324260403</v>
      </c>
      <c r="AC107" s="313">
        <v>21166.481011533746</v>
      </c>
      <c r="AD107" s="313">
        <v>20803.662053583786</v>
      </c>
      <c r="AE107" s="313">
        <v>22702.025225597754</v>
      </c>
      <c r="AF107" s="313">
        <v>22855.757143154118</v>
      </c>
      <c r="AG107" s="313">
        <v>23552.778100322343</v>
      </c>
      <c r="AH107" s="313">
        <v>22925.474069763026</v>
      </c>
      <c r="AI107" s="313">
        <v>21981.645282697864</v>
      </c>
      <c r="AJ107" s="313">
        <v>23405.975204233993</v>
      </c>
      <c r="AK107" s="313">
        <v>23700.649761508888</v>
      </c>
      <c r="AL107" s="313">
        <v>22968.875854087288</v>
      </c>
      <c r="AM107" s="313">
        <v>24614.904818571311</v>
      </c>
      <c r="AN107" s="313">
        <v>25612.73015747068</v>
      </c>
      <c r="AO107" s="313">
        <v>25206.338972768561</v>
      </c>
      <c r="AP107" s="313">
        <v>26818.458177642868</v>
      </c>
      <c r="AQ107" s="313">
        <v>25726.443109685468</v>
      </c>
      <c r="AR107" s="313">
        <v>27691.318527212599</v>
      </c>
      <c r="AS107" s="313">
        <v>27232.02694117964</v>
      </c>
      <c r="AT107" s="313">
        <v>25332.676877896716</v>
      </c>
      <c r="AU107" s="313">
        <v>27760.206302640414</v>
      </c>
      <c r="AV107" s="313">
        <v>30404.78238310563</v>
      </c>
      <c r="AW107" s="313">
        <v>32580.032304758119</v>
      </c>
      <c r="AX107" s="313">
        <v>33356.015442521973</v>
      </c>
      <c r="AY107" s="313">
        <v>30999.483079051148</v>
      </c>
      <c r="AZ107" s="313">
        <v>29825.097915039216</v>
      </c>
      <c r="BA107" s="1529">
        <v>29125.277026706535</v>
      </c>
      <c r="BB107" s="374">
        <v>29426.683296246367</v>
      </c>
      <c r="BC107" s="582">
        <v>0</v>
      </c>
      <c r="BD107" s="313">
        <v>0</v>
      </c>
      <c r="BE107" s="313">
        <v>0</v>
      </c>
      <c r="BF107" s="313"/>
      <c r="BG107" s="374"/>
      <c r="BH107" s="107"/>
    </row>
    <row r="108" spans="17:60">
      <c r="Q108" s="750"/>
      <c r="R108" s="793"/>
      <c r="S108" s="796" t="s">
        <v>269</v>
      </c>
      <c r="T108" s="795"/>
      <c r="V108" s="750"/>
      <c r="W108" s="793"/>
      <c r="X108" s="796" t="s">
        <v>663</v>
      </c>
      <c r="Y108" s="795"/>
      <c r="Z108" s="313"/>
      <c r="AA108" s="313">
        <v>7895.7773208382905</v>
      </c>
      <c r="AB108" s="313">
        <v>7757.6685279850026</v>
      </c>
      <c r="AC108" s="313">
        <v>8306.3634757055206</v>
      </c>
      <c r="AD108" s="313">
        <v>8484.0821599698338</v>
      </c>
      <c r="AE108" s="313">
        <v>9051.2478211506495</v>
      </c>
      <c r="AF108" s="313">
        <v>9299.6339109186811</v>
      </c>
      <c r="AG108" s="313">
        <v>9231.2284207761277</v>
      </c>
      <c r="AH108" s="313">
        <v>8674.7757426301832</v>
      </c>
      <c r="AI108" s="313">
        <v>8745.3556760617175</v>
      </c>
      <c r="AJ108" s="313">
        <v>8971.8046725250369</v>
      </c>
      <c r="AK108" s="313">
        <v>9072.906493706525</v>
      </c>
      <c r="AL108" s="313">
        <v>9112.750673020455</v>
      </c>
      <c r="AM108" s="313">
        <v>9575.9409037939186</v>
      </c>
      <c r="AN108" s="313">
        <v>9917.4917821108065</v>
      </c>
      <c r="AO108" s="313">
        <v>9728.7459724804503</v>
      </c>
      <c r="AP108" s="313">
        <v>10515.559095028888</v>
      </c>
      <c r="AQ108" s="313">
        <v>9501.9199179511052</v>
      </c>
      <c r="AR108" s="313">
        <v>10025.735478555162</v>
      </c>
      <c r="AS108" s="313">
        <v>10300.896560679155</v>
      </c>
      <c r="AT108" s="313">
        <v>9567.3033997834464</v>
      </c>
      <c r="AU108" s="313">
        <v>10438.406432988435</v>
      </c>
      <c r="AV108" s="313">
        <v>11769.103701034066</v>
      </c>
      <c r="AW108" s="313">
        <v>12550.763527721514</v>
      </c>
      <c r="AX108" s="313">
        <v>12478.947542809401</v>
      </c>
      <c r="AY108" s="313">
        <v>11926.48102997336</v>
      </c>
      <c r="AZ108" s="313">
        <v>11035.158875941088</v>
      </c>
      <c r="BA108" s="1529">
        <v>10366.670243825027</v>
      </c>
      <c r="BB108" s="374">
        <v>10464.051021893531</v>
      </c>
      <c r="BC108" s="582">
        <v>0</v>
      </c>
      <c r="BD108" s="313">
        <v>0</v>
      </c>
      <c r="BE108" s="313">
        <v>0</v>
      </c>
      <c r="BF108" s="313"/>
      <c r="BG108" s="374"/>
      <c r="BH108" s="107"/>
    </row>
    <row r="109" spans="17:60">
      <c r="Q109" s="750"/>
      <c r="R109" s="793"/>
      <c r="S109" s="796" t="s">
        <v>270</v>
      </c>
      <c r="T109" s="795"/>
      <c r="V109" s="750"/>
      <c r="W109" s="793"/>
      <c r="X109" s="796" t="s">
        <v>664</v>
      </c>
      <c r="Y109" s="795"/>
      <c r="Z109" s="313"/>
      <c r="AA109" s="313">
        <v>3986.3491714240654</v>
      </c>
      <c r="AB109" s="313">
        <v>4235.3422424131413</v>
      </c>
      <c r="AC109" s="313">
        <v>4373.3617540910536</v>
      </c>
      <c r="AD109" s="313">
        <v>4376.3151947213755</v>
      </c>
      <c r="AE109" s="313">
        <v>4456.8834773268554</v>
      </c>
      <c r="AF109" s="313">
        <v>4524.07052913595</v>
      </c>
      <c r="AG109" s="313">
        <v>4929.2883188190972</v>
      </c>
      <c r="AH109" s="313">
        <v>4727.4493096816004</v>
      </c>
      <c r="AI109" s="313">
        <v>4689.880751585999</v>
      </c>
      <c r="AJ109" s="313">
        <v>4800.3711462066258</v>
      </c>
      <c r="AK109" s="313">
        <v>5019.2113382509378</v>
      </c>
      <c r="AL109" s="313">
        <v>4908.0296508878819</v>
      </c>
      <c r="AM109" s="313">
        <v>5302.8514608988407</v>
      </c>
      <c r="AN109" s="313">
        <v>5661.3952847861301</v>
      </c>
      <c r="AO109" s="313">
        <v>5298.6120456000372</v>
      </c>
      <c r="AP109" s="313">
        <v>5491.6451285980893</v>
      </c>
      <c r="AQ109" s="313">
        <v>5288.7430022242224</v>
      </c>
      <c r="AR109" s="313">
        <v>5692.9508537446191</v>
      </c>
      <c r="AS109" s="313">
        <v>5846.1590729908694</v>
      </c>
      <c r="AT109" s="313">
        <v>5170.9447461543823</v>
      </c>
      <c r="AU109" s="313">
        <v>5753.8881479620777</v>
      </c>
      <c r="AV109" s="313">
        <v>6365.9450514917708</v>
      </c>
      <c r="AW109" s="313">
        <v>6965.4031060448588</v>
      </c>
      <c r="AX109" s="313">
        <v>7226.8001403755352</v>
      </c>
      <c r="AY109" s="313">
        <v>6642.1287632815474</v>
      </c>
      <c r="AZ109" s="313">
        <v>5830.7884218660602</v>
      </c>
      <c r="BA109" s="1529">
        <v>5817.4025587193173</v>
      </c>
      <c r="BB109" s="374">
        <v>5982.9299143577209</v>
      </c>
      <c r="BC109" s="582">
        <v>0</v>
      </c>
      <c r="BD109" s="313">
        <v>0</v>
      </c>
      <c r="BE109" s="313">
        <v>0</v>
      </c>
      <c r="BF109" s="313"/>
      <c r="BG109" s="374"/>
      <c r="BH109" s="107"/>
    </row>
    <row r="110" spans="17:60">
      <c r="Q110" s="750"/>
      <c r="R110" s="793"/>
      <c r="S110" s="796" t="s">
        <v>271</v>
      </c>
      <c r="T110" s="795"/>
      <c r="V110" s="750"/>
      <c r="W110" s="793"/>
      <c r="X110" s="796" t="s">
        <v>665</v>
      </c>
      <c r="Y110" s="795"/>
      <c r="Z110" s="313"/>
      <c r="AA110" s="313">
        <v>11691.841613922221</v>
      </c>
      <c r="AB110" s="313">
        <v>11879.822052098571</v>
      </c>
      <c r="AC110" s="313">
        <v>12612.206646771483</v>
      </c>
      <c r="AD110" s="313">
        <v>12687.161339552502</v>
      </c>
      <c r="AE110" s="313">
        <v>13744.138941518544</v>
      </c>
      <c r="AF110" s="313">
        <v>13930.693377355492</v>
      </c>
      <c r="AG110" s="313">
        <v>14115.737541467193</v>
      </c>
      <c r="AH110" s="313">
        <v>13741.37892497028</v>
      </c>
      <c r="AI110" s="313">
        <v>13592.148033614307</v>
      </c>
      <c r="AJ110" s="313">
        <v>14204.532628399465</v>
      </c>
      <c r="AK110" s="313">
        <v>13849.186431810915</v>
      </c>
      <c r="AL110" s="313">
        <v>14449.765142431996</v>
      </c>
      <c r="AM110" s="313">
        <v>15300.703993343057</v>
      </c>
      <c r="AN110" s="313">
        <v>15655.783794973788</v>
      </c>
      <c r="AO110" s="313">
        <v>15656.041816452</v>
      </c>
      <c r="AP110" s="313">
        <v>16247.380764834827</v>
      </c>
      <c r="AQ110" s="313">
        <v>15295.731580801921</v>
      </c>
      <c r="AR110" s="313">
        <v>16676.808541238366</v>
      </c>
      <c r="AS110" s="313">
        <v>15742.308776895577</v>
      </c>
      <c r="AT110" s="313">
        <v>14856.310327236108</v>
      </c>
      <c r="AU110" s="313">
        <v>16915.902168694403</v>
      </c>
      <c r="AV110" s="313">
        <v>19023.973167597858</v>
      </c>
      <c r="AW110" s="313">
        <v>20375.3679423953</v>
      </c>
      <c r="AX110" s="313">
        <v>20867.137693291628</v>
      </c>
      <c r="AY110" s="313">
        <v>18645.668280473594</v>
      </c>
      <c r="AZ110" s="313">
        <v>18093.901832880383</v>
      </c>
      <c r="BA110" s="1529">
        <v>18336.236067882157</v>
      </c>
      <c r="BB110" s="374">
        <v>17995.035938800076</v>
      </c>
      <c r="BC110" s="582">
        <v>0</v>
      </c>
      <c r="BD110" s="313">
        <v>0</v>
      </c>
      <c r="BE110" s="313">
        <v>0</v>
      </c>
      <c r="BF110" s="313"/>
      <c r="BG110" s="374"/>
      <c r="BH110" s="107"/>
    </row>
    <row r="111" spans="17:60">
      <c r="Q111" s="750"/>
      <c r="R111" s="793"/>
      <c r="S111" s="796" t="s">
        <v>272</v>
      </c>
      <c r="T111" s="797"/>
      <c r="V111" s="750"/>
      <c r="W111" s="793"/>
      <c r="X111" s="796" t="s">
        <v>666</v>
      </c>
      <c r="Y111" s="797"/>
      <c r="Z111" s="313"/>
      <c r="AA111" s="313">
        <v>1044.2253561220937</v>
      </c>
      <c r="AB111" s="313">
        <v>1063.4542147581412</v>
      </c>
      <c r="AC111" s="313">
        <v>1016.8877376017309</v>
      </c>
      <c r="AD111" s="313">
        <v>1068.3538976053339</v>
      </c>
      <c r="AE111" s="313">
        <v>1050.070422305052</v>
      </c>
      <c r="AF111" s="313">
        <v>1106.2013615307412</v>
      </c>
      <c r="AG111" s="313">
        <v>871.59127865015182</v>
      </c>
      <c r="AH111" s="313">
        <v>1025.2867515588209</v>
      </c>
      <c r="AI111" s="313">
        <v>1122.4230722800821</v>
      </c>
      <c r="AJ111" s="313">
        <v>1136.4037695576114</v>
      </c>
      <c r="AK111" s="313">
        <v>1094.0275993731007</v>
      </c>
      <c r="AL111" s="313">
        <v>1119.0852725489153</v>
      </c>
      <c r="AM111" s="313">
        <v>1201.9689457969278</v>
      </c>
      <c r="AN111" s="313">
        <v>1360.6427854212041</v>
      </c>
      <c r="AO111" s="313">
        <v>1226.4389211860375</v>
      </c>
      <c r="AP111" s="313">
        <v>1286.4607006943993</v>
      </c>
      <c r="AQ111" s="313">
        <v>1321.9948893476626</v>
      </c>
      <c r="AR111" s="313">
        <v>1272.8207262879669</v>
      </c>
      <c r="AS111" s="313">
        <v>1333.8238493123645</v>
      </c>
      <c r="AT111" s="313">
        <v>1171.5542105693592</v>
      </c>
      <c r="AU111" s="313">
        <v>1291.3588864037192</v>
      </c>
      <c r="AV111" s="313">
        <v>1536.0567653523071</v>
      </c>
      <c r="AW111" s="313">
        <v>1529.51086648004</v>
      </c>
      <c r="AX111" s="313">
        <v>1627.2227031931393</v>
      </c>
      <c r="AY111" s="313">
        <v>1710.9498714356287</v>
      </c>
      <c r="AZ111" s="313">
        <v>1665.5300583846399</v>
      </c>
      <c r="BA111" s="1529">
        <v>1618.0344982094816</v>
      </c>
      <c r="BB111" s="374">
        <v>1611.4914139049606</v>
      </c>
      <c r="BC111" s="582">
        <v>0</v>
      </c>
      <c r="BD111" s="313">
        <v>0</v>
      </c>
      <c r="BE111" s="313">
        <v>0</v>
      </c>
      <c r="BF111" s="313"/>
      <c r="BG111" s="374"/>
      <c r="BH111" s="107"/>
    </row>
    <row r="112" spans="17:60" ht="15" thickBot="1">
      <c r="Q112" s="750"/>
      <c r="R112" s="798"/>
      <c r="S112" s="799" t="s">
        <v>273</v>
      </c>
      <c r="T112" s="800"/>
      <c r="V112" s="750"/>
      <c r="W112" s="798"/>
      <c r="X112" s="799" t="s">
        <v>667</v>
      </c>
      <c r="Y112" s="800"/>
      <c r="Z112" s="315"/>
      <c r="AA112" s="315">
        <v>-485.16242117955863</v>
      </c>
      <c r="AB112" s="315">
        <v>-1238.8090354553924</v>
      </c>
      <c r="AC112" s="315">
        <v>-849.63739790124555</v>
      </c>
      <c r="AD112" s="315">
        <v>-1115.2132373669106</v>
      </c>
      <c r="AE112" s="315">
        <v>-1346.9559216330244</v>
      </c>
      <c r="AF112" s="315">
        <v>-740.81787143976942</v>
      </c>
      <c r="AG112" s="315">
        <v>-1157.4565073578394</v>
      </c>
      <c r="AH112" s="315">
        <v>-1118.3540196603483</v>
      </c>
      <c r="AI112" s="315">
        <v>-2115.2819484051511</v>
      </c>
      <c r="AJ112" s="315">
        <v>-2648.3252801771214</v>
      </c>
      <c r="AK112" s="315">
        <v>-2266.2557805609658</v>
      </c>
      <c r="AL112" s="315">
        <v>-1276.5804403566926</v>
      </c>
      <c r="AM112" s="315">
        <v>-2060.2675295880376</v>
      </c>
      <c r="AN112" s="315">
        <v>-3331.5440207076394</v>
      </c>
      <c r="AO112" s="315">
        <v>-3005.3965601710579</v>
      </c>
      <c r="AP112" s="315">
        <v>-6442.22551134888</v>
      </c>
      <c r="AQ112" s="315">
        <v>-4439.0792761986295</v>
      </c>
      <c r="AR112" s="315">
        <v>-7551.1854063957126</v>
      </c>
      <c r="AS112" s="315">
        <v>-9095.8109793581261</v>
      </c>
      <c r="AT112" s="315">
        <v>-4322.1814739658439</v>
      </c>
      <c r="AU112" s="315">
        <v>-6064.0426116466388</v>
      </c>
      <c r="AV112" s="315">
        <v>-9097.5703543737854</v>
      </c>
      <c r="AW112" s="315">
        <v>-7594.1362329137173</v>
      </c>
      <c r="AX112" s="315">
        <v>-8202.7699538008346</v>
      </c>
      <c r="AY112" s="315">
        <v>-10053.497333591327</v>
      </c>
      <c r="AZ112" s="315">
        <v>-5707.0052811296709</v>
      </c>
      <c r="BA112" s="1530">
        <v>-4357.0983182087075</v>
      </c>
      <c r="BB112" s="375">
        <v>-5057.2322922873682</v>
      </c>
      <c r="BC112" s="583">
        <v>0</v>
      </c>
      <c r="BD112" s="315">
        <v>0</v>
      </c>
      <c r="BE112" s="315">
        <v>0</v>
      </c>
      <c r="BF112" s="315"/>
      <c r="BG112" s="375"/>
      <c r="BH112" s="107"/>
    </row>
    <row r="113" spans="17:60" ht="19.5" thickBot="1">
      <c r="Q113" s="1880" t="s">
        <v>1241</v>
      </c>
      <c r="R113" s="1721"/>
      <c r="S113" s="1721"/>
      <c r="T113" s="1728"/>
      <c r="V113" s="1628" t="s">
        <v>1242</v>
      </c>
      <c r="W113" s="1721"/>
      <c r="X113" s="1721"/>
      <c r="Y113" s="1722"/>
      <c r="Z113" s="1722"/>
      <c r="AA113" s="1723">
        <f>AA114+AA126+AA130</f>
        <v>96416.964925437351</v>
      </c>
      <c r="AB113" s="1723">
        <f t="shared" ref="AB113:AD113" si="47">AB114+AB126+AB130</f>
        <v>97490.192562324999</v>
      </c>
      <c r="AC113" s="1731">
        <f t="shared" si="47"/>
        <v>98972.370944795926</v>
      </c>
      <c r="AD113" s="1731">
        <f t="shared" si="47"/>
        <v>96530.47208771373</v>
      </c>
      <c r="AE113" s="1731">
        <f t="shared" ref="AE113" si="48">AE114+AE126+AE130</f>
        <v>101568.07635631897</v>
      </c>
      <c r="AF113" s="1731">
        <f t="shared" ref="AF113" si="49">AF114+AF126+AF130</f>
        <v>102638.5349969808</v>
      </c>
      <c r="AG113" s="1731">
        <f t="shared" ref="AG113" si="50">AG114+AG126+AG130</f>
        <v>103979.1335388482</v>
      </c>
      <c r="AH113" s="1731">
        <f t="shared" ref="AH113" si="51">AH114+AH126+AH130</f>
        <v>102903.08485546989</v>
      </c>
      <c r="AI113" s="1731">
        <f t="shared" ref="AI113" si="52">AI114+AI126+AI130</f>
        <v>96597.470269016063</v>
      </c>
      <c r="AJ113" s="1731">
        <f t="shared" ref="AJ113" si="53">AJ114+AJ126+AJ130</f>
        <v>96858.720979513193</v>
      </c>
      <c r="AK113" s="1731">
        <f t="shared" ref="AK113" si="54">AK114+AK126+AK130</f>
        <v>98898.082545478988</v>
      </c>
      <c r="AL113" s="1731">
        <f t="shared" ref="AL113" si="55">AL114+AL126+AL130</f>
        <v>96760.334163341598</v>
      </c>
      <c r="AM113" s="1731">
        <f t="shared" ref="AM113" si="56">AM114+AM126+AM130</f>
        <v>94089.009650961496</v>
      </c>
      <c r="AN113" s="1731">
        <f t="shared" ref="AN113" si="57">AN114+AN126+AN130</f>
        <v>93861.431144475559</v>
      </c>
      <c r="AO113" s="1731">
        <f t="shared" ref="AO113" si="58">AO114+AO126+AO130</f>
        <v>92891.43292542499</v>
      </c>
      <c r="AP113" s="1731">
        <f t="shared" ref="AP113" si="59">AP114+AP126+AP130</f>
        <v>92976.22612240864</v>
      </c>
      <c r="AQ113" s="1731">
        <f t="shared" ref="AQ113" si="60">AQ114+AQ126+AQ130</f>
        <v>91561.53179375366</v>
      </c>
      <c r="AR113" s="1731">
        <f t="shared" ref="AR113" si="61">AR114+AR126+AR130</f>
        <v>91378.557470644155</v>
      </c>
      <c r="AS113" s="1731">
        <f t="shared" ref="AS113" si="62">AS114+AS126+AS130</f>
        <v>87902.061433681331</v>
      </c>
      <c r="AT113" s="1731">
        <f t="shared" ref="AT113" si="63">AT114+AT126+AT130</f>
        <v>78301.984977770902</v>
      </c>
      <c r="AU113" s="1731">
        <f t="shared" ref="AU113" si="64">AU114+AU126+AU130</f>
        <v>79799.792477124298</v>
      </c>
      <c r="AV113" s="1731">
        <f t="shared" ref="AV113" si="65">AV114+AV126+AV130</f>
        <v>78849.194487068089</v>
      </c>
      <c r="AW113" s="1731">
        <f t="shared" ref="AW113" si="66">AW114+AW126+AW130</f>
        <v>80807.706154651562</v>
      </c>
      <c r="AX113" s="1731">
        <f t="shared" ref="AX113" si="67">AX114+AX126+AX130</f>
        <v>82120.479522458336</v>
      </c>
      <c r="AY113" s="1731">
        <f t="shared" ref="AY113" si="68">AY114+AY126+AY130</f>
        <v>80524.304969565594</v>
      </c>
      <c r="AZ113" s="1731">
        <f t="shared" ref="AZ113" si="69">AZ114+AZ126+AZ130</f>
        <v>79441.624213936491</v>
      </c>
      <c r="BA113" s="1731">
        <f t="shared" ref="BA113" si="70">BA114+BA126+BA130</f>
        <v>79105.837868690229</v>
      </c>
      <c r="BB113" s="1731">
        <f t="shared" ref="BB113" si="71">BB114+BB126+BB130</f>
        <v>79330.149636381975</v>
      </c>
      <c r="BC113" s="583"/>
      <c r="BD113" s="315"/>
      <c r="BE113" s="315"/>
      <c r="BF113" s="315"/>
      <c r="BG113" s="375"/>
      <c r="BH113" s="107"/>
    </row>
    <row r="114" spans="17:60">
      <c r="Q114" s="1707"/>
      <c r="R114" s="1729" t="s">
        <v>1205</v>
      </c>
      <c r="S114" s="1725"/>
      <c r="T114" s="1730"/>
      <c r="V114" s="1707"/>
      <c r="W114" s="1724" t="s">
        <v>1420</v>
      </c>
      <c r="X114" s="1725"/>
      <c r="Y114" s="1725"/>
      <c r="Z114" s="1726"/>
      <c r="AA114" s="1727">
        <f>SUM(AA115,AA120,AA123,AA124,AA125)</f>
        <v>65743.488676658337</v>
      </c>
      <c r="AB114" s="1727">
        <f>SUM(AB115,AB120,AB123,AB124,AB125)</f>
        <v>66833.879787249185</v>
      </c>
      <c r="AC114" s="1727">
        <f t="shared" ref="AC114" si="72">SUM(AC115,AC120,AC123,AC124,AC125)</f>
        <v>66771.584400008287</v>
      </c>
      <c r="AD114" s="1727">
        <f t="shared" ref="AD114:AE114" si="73">SUM(AD115,AD120,AD123,AD124,AD125)</f>
        <v>65520.285395075887</v>
      </c>
      <c r="AE114" s="1727">
        <f t="shared" si="73"/>
        <v>67190.38266610651</v>
      </c>
      <c r="AF114" s="1727">
        <f t="shared" ref="AF114:BB114" si="74">SUM(AF115,AF120,AF123,AF124,AF125)</f>
        <v>67527.724777204581</v>
      </c>
      <c r="AG114" s="1727">
        <f t="shared" si="74"/>
        <v>68245.078986533801</v>
      </c>
      <c r="AH114" s="1727">
        <f t="shared" si="74"/>
        <v>65655.629115814663</v>
      </c>
      <c r="AI114" s="1727">
        <f t="shared" si="74"/>
        <v>59549.160836039235</v>
      </c>
      <c r="AJ114" s="1727">
        <f t="shared" si="74"/>
        <v>59870.866561735085</v>
      </c>
      <c r="AK114" s="1727">
        <f t="shared" si="74"/>
        <v>60347.483244736715</v>
      </c>
      <c r="AL114" s="1727">
        <f t="shared" si="74"/>
        <v>59019.215501287741</v>
      </c>
      <c r="AM114" s="1727">
        <f t="shared" si="74"/>
        <v>56366.067984335539</v>
      </c>
      <c r="AN114" s="1727">
        <f t="shared" si="74"/>
        <v>55570.140995127906</v>
      </c>
      <c r="AO114" s="1727">
        <f t="shared" si="74"/>
        <v>55569.883933465906</v>
      </c>
      <c r="AP114" s="1727">
        <f t="shared" si="74"/>
        <v>56762.127511244733</v>
      </c>
      <c r="AQ114" s="1727">
        <f t="shared" si="74"/>
        <v>57159.574928955029</v>
      </c>
      <c r="AR114" s="1727">
        <f t="shared" si="74"/>
        <v>56390.338804698964</v>
      </c>
      <c r="AS114" s="1727">
        <f t="shared" si="74"/>
        <v>51969.702780482985</v>
      </c>
      <c r="AT114" s="1727">
        <f t="shared" si="74"/>
        <v>46381.876690073193</v>
      </c>
      <c r="AU114" s="1727">
        <f t="shared" si="74"/>
        <v>47467.467226183726</v>
      </c>
      <c r="AV114" s="1727">
        <f t="shared" si="74"/>
        <v>47319.409274099518</v>
      </c>
      <c r="AW114" s="1727">
        <f t="shared" si="74"/>
        <v>47465.379188259969</v>
      </c>
      <c r="AX114" s="1727">
        <f t="shared" si="74"/>
        <v>49231.834637294509</v>
      </c>
      <c r="AY114" s="1727">
        <f t="shared" si="74"/>
        <v>48603.58605303782</v>
      </c>
      <c r="AZ114" s="1727">
        <f t="shared" si="74"/>
        <v>47100.684301754329</v>
      </c>
      <c r="BA114" s="1727">
        <f t="shared" si="74"/>
        <v>46677.99814814733</v>
      </c>
      <c r="BB114" s="1727">
        <f t="shared" si="74"/>
        <v>47254.047579576407</v>
      </c>
      <c r="BC114" s="531">
        <f>SUM(BC115,BC120,BC123,BC124,BC125)</f>
        <v>0</v>
      </c>
      <c r="BD114" s="278">
        <f>SUM(BD115,BD120,BD123,BD124,BD125)</f>
        <v>0</v>
      </c>
      <c r="BE114" s="278">
        <f>SUM(BE115,BE120,BE123,BE124,BE125)</f>
        <v>0</v>
      </c>
      <c r="BF114" s="278"/>
      <c r="BG114" s="376"/>
      <c r="BH114" s="107"/>
    </row>
    <row r="115" spans="17:60">
      <c r="Q115" s="1708"/>
      <c r="R115" s="1709"/>
      <c r="S115" s="1855" t="s">
        <v>1369</v>
      </c>
      <c r="T115" s="801"/>
      <c r="V115" s="1708"/>
      <c r="W115" s="1709"/>
      <c r="X115" s="751" t="s">
        <v>494</v>
      </c>
      <c r="Y115" s="1300"/>
      <c r="Z115" s="132"/>
      <c r="AA115" s="513">
        <f>'2.CO2-Sector'!AA45</f>
        <v>49230.453171007663</v>
      </c>
      <c r="AB115" s="513">
        <f>'2.CO2-Sector'!AB45</f>
        <v>50548.374636445682</v>
      </c>
      <c r="AC115" s="513">
        <f>'2.CO2-Sector'!AC45</f>
        <v>50964.269778796952</v>
      </c>
      <c r="AD115" s="513">
        <f>'2.CO2-Sector'!AD45</f>
        <v>50252.446857538147</v>
      </c>
      <c r="AE115" s="513">
        <f>'2.CO2-Sector'!AE45</f>
        <v>51265.726300697854</v>
      </c>
      <c r="AF115" s="513">
        <f>'2.CO2-Sector'!AF45</f>
        <v>51145.782033745963</v>
      </c>
      <c r="AG115" s="513">
        <f>'2.CO2-Sector'!AG45</f>
        <v>51489.504367389847</v>
      </c>
      <c r="AH115" s="513">
        <f>'2.CO2-Sector'!AH45</f>
        <v>48840.191570982322</v>
      </c>
      <c r="AI115" s="513">
        <f>'2.CO2-Sector'!AI45</f>
        <v>43863.253819318896</v>
      </c>
      <c r="AJ115" s="513">
        <f>'2.CO2-Sector'!AJ45</f>
        <v>43579.970693433563</v>
      </c>
      <c r="AK115" s="513">
        <f>'2.CO2-Sector'!AK45</f>
        <v>43918.613554418276</v>
      </c>
      <c r="AL115" s="513">
        <f>'2.CO2-Sector'!AL45</f>
        <v>42970.482669977093</v>
      </c>
      <c r="AM115" s="513">
        <f>'2.CO2-Sector'!AM45</f>
        <v>40482.923617369728</v>
      </c>
      <c r="AN115" s="513">
        <f>'2.CO2-Sector'!AN45</f>
        <v>40145.771524280746</v>
      </c>
      <c r="AO115" s="513">
        <f>'2.CO2-Sector'!AO45</f>
        <v>39819.615137475252</v>
      </c>
      <c r="AP115" s="513">
        <f>'2.CO2-Sector'!AP45</f>
        <v>41230.069171019641</v>
      </c>
      <c r="AQ115" s="513">
        <f>'2.CO2-Sector'!AQ45</f>
        <v>41196.759622478443</v>
      </c>
      <c r="AR115" s="513">
        <f>'2.CO2-Sector'!AR45</f>
        <v>40204.204551113799</v>
      </c>
      <c r="AS115" s="513">
        <f>'2.CO2-Sector'!AS45</f>
        <v>37435.956104495308</v>
      </c>
      <c r="AT115" s="513">
        <f>'2.CO2-Sector'!AT45</f>
        <v>32779.385372691417</v>
      </c>
      <c r="AU115" s="513">
        <f>'2.CO2-Sector'!AU45</f>
        <v>32752.226033078736</v>
      </c>
      <c r="AV115" s="513">
        <f>'2.CO2-Sector'!AV45</f>
        <v>33096.831823406326</v>
      </c>
      <c r="AW115" s="513">
        <f>'2.CO2-Sector'!AW45</f>
        <v>33664.060878449207</v>
      </c>
      <c r="AX115" s="513">
        <f>'2.CO2-Sector'!AX45</f>
        <v>35056.49435684317</v>
      </c>
      <c r="AY115" s="513">
        <f>'2.CO2-Sector'!AY45</f>
        <v>34798.04165306568</v>
      </c>
      <c r="AZ115" s="513">
        <f>'2.CO2-Sector'!AZ45</f>
        <v>33737.927374769461</v>
      </c>
      <c r="BA115" s="1496">
        <f>'2.CO2-Sector'!BA45</f>
        <v>33621.678387395659</v>
      </c>
      <c r="BB115" s="549">
        <f>'2.CO2-Sector'!BB45</f>
        <v>34061.556526085697</v>
      </c>
      <c r="BC115" s="532">
        <f>SUM(BC116:BC119)</f>
        <v>0</v>
      </c>
      <c r="BD115" s="513">
        <f>SUM(BD116:BD119)</f>
        <v>0</v>
      </c>
      <c r="BE115" s="513">
        <f>SUM(BE116:BE119)</f>
        <v>0</v>
      </c>
      <c r="BF115" s="132"/>
      <c r="BG115" s="377"/>
      <c r="BH115" s="107"/>
    </row>
    <row r="116" spans="17:60">
      <c r="Q116" s="1708"/>
      <c r="R116" s="1709"/>
      <c r="S116" s="757"/>
      <c r="T116" s="1779" t="s">
        <v>1296</v>
      </c>
      <c r="V116" s="1708"/>
      <c r="W116" s="1709"/>
      <c r="X116" s="757"/>
      <c r="Y116" s="823" t="s">
        <v>495</v>
      </c>
      <c r="Z116" s="1229"/>
      <c r="AA116" s="1229">
        <f>'2.CO2-Sector'!AA46</f>
        <v>38701.103416042592</v>
      </c>
      <c r="AB116" s="1229">
        <f>'2.CO2-Sector'!AB46</f>
        <v>40346.744742035473</v>
      </c>
      <c r="AC116" s="1229">
        <f>'2.CO2-Sector'!AC46</f>
        <v>41665.79114506545</v>
      </c>
      <c r="AD116" s="1229">
        <f>'2.CO2-Sector'!AD46</f>
        <v>41224.494256585334</v>
      </c>
      <c r="AE116" s="1229">
        <f>'2.CO2-Sector'!AE46</f>
        <v>42297.116417365723</v>
      </c>
      <c r="AF116" s="1229">
        <f>'2.CO2-Sector'!AF46</f>
        <v>42142.02726535382</v>
      </c>
      <c r="AG116" s="1229">
        <f>'2.CO2-Sector'!AG46</f>
        <v>42559.539804125336</v>
      </c>
      <c r="AH116" s="1229">
        <f>'2.CO2-Sector'!AH46</f>
        <v>39926.083389390726</v>
      </c>
      <c r="AI116" s="1229">
        <f>'2.CO2-Sector'!AI46</f>
        <v>35362.599382577479</v>
      </c>
      <c r="AJ116" s="1229">
        <f>'2.CO2-Sector'!AJ46</f>
        <v>35010.124942594921</v>
      </c>
      <c r="AK116" s="1229">
        <f>'2.CO2-Sector'!AK46</f>
        <v>35085.742906855594</v>
      </c>
      <c r="AL116" s="1229">
        <f>'2.CO2-Sector'!AL46</f>
        <v>34374.185269382258</v>
      </c>
      <c r="AM116" s="1229">
        <f>'2.CO2-Sector'!AM46</f>
        <v>32417.253435765444</v>
      </c>
      <c r="AN116" s="1229">
        <f>'2.CO2-Sector'!AN46</f>
        <v>31935.273453308597</v>
      </c>
      <c r="AO116" s="1229">
        <f>'2.CO2-Sector'!AO46</f>
        <v>31276.189983420805</v>
      </c>
      <c r="AP116" s="1229">
        <f>'2.CO2-Sector'!AP46</f>
        <v>32279.645554026018</v>
      </c>
      <c r="AQ116" s="1229">
        <f>'2.CO2-Sector'!AQ46</f>
        <v>31990.873871774482</v>
      </c>
      <c r="AR116" s="1229">
        <f>'2.CO2-Sector'!AR46</f>
        <v>30658.349937916188</v>
      </c>
      <c r="AS116" s="1229">
        <f>'2.CO2-Sector'!AS46</f>
        <v>28552.561480293498</v>
      </c>
      <c r="AT116" s="1229">
        <f>'2.CO2-Sector'!AT46</f>
        <v>25308.481718967807</v>
      </c>
      <c r="AU116" s="1229">
        <f>'2.CO2-Sector'!AU46</f>
        <v>24321.270937421363</v>
      </c>
      <c r="AV116" s="1229">
        <f>'2.CO2-Sector'!AV46</f>
        <v>24982.895526650263</v>
      </c>
      <c r="AW116" s="1229">
        <f>'2.CO2-Sector'!AW46</f>
        <v>25624.79533860795</v>
      </c>
      <c r="AX116" s="1229">
        <f>'2.CO2-Sector'!AX46</f>
        <v>26805.206128279013</v>
      </c>
      <c r="AY116" s="1229">
        <f>'2.CO2-Sector'!AY46</f>
        <v>26557.37523672733</v>
      </c>
      <c r="AZ116" s="1229">
        <f>'2.CO2-Sector'!AZ46</f>
        <v>25936.139788924989</v>
      </c>
      <c r="BA116" s="1531">
        <f>'2.CO2-Sector'!BA46</f>
        <v>25969.470794926132</v>
      </c>
      <c r="BB116" s="1230">
        <f>'2.CO2-Sector'!BB46</f>
        <v>26428.778063772283</v>
      </c>
      <c r="BC116" s="558">
        <f>'3.Allocated_CO2-Sector'!BC46</f>
        <v>0</v>
      </c>
      <c r="BD116" s="138">
        <f>'3.Allocated_CO2-Sector'!BD46</f>
        <v>0</v>
      </c>
      <c r="BE116" s="138">
        <f>'3.Allocated_CO2-Sector'!BE46</f>
        <v>0</v>
      </c>
      <c r="BF116" s="138"/>
      <c r="BG116" s="378"/>
    </row>
    <row r="117" spans="17:60">
      <c r="Q117" s="1708"/>
      <c r="R117" s="1709"/>
      <c r="S117" s="757"/>
      <c r="T117" s="1780" t="s">
        <v>1297</v>
      </c>
      <c r="V117" s="1708"/>
      <c r="W117" s="1709"/>
      <c r="X117" s="757"/>
      <c r="Y117" s="1301" t="s">
        <v>496</v>
      </c>
      <c r="Z117" s="1234"/>
      <c r="AA117" s="1234">
        <f>'2.CO2-Sector'!AA47</f>
        <v>6674.4490046098017</v>
      </c>
      <c r="AB117" s="1234">
        <f>'2.CO2-Sector'!AB47</f>
        <v>6524.5328569297908</v>
      </c>
      <c r="AC117" s="1234">
        <f>'2.CO2-Sector'!AC47</f>
        <v>5945.8339540571315</v>
      </c>
      <c r="AD117" s="1234">
        <f>'2.CO2-Sector'!AD47</f>
        <v>5842.3534676861227</v>
      </c>
      <c r="AE117" s="1234">
        <f>'2.CO2-Sector'!AE47</f>
        <v>5740.0247792311475</v>
      </c>
      <c r="AF117" s="1234">
        <f>'2.CO2-Sector'!AF47</f>
        <v>5795.1316308500946</v>
      </c>
      <c r="AG117" s="1234">
        <f>'2.CO2-Sector'!AG47</f>
        <v>5789.0719316293616</v>
      </c>
      <c r="AH117" s="1234">
        <f>'2.CO2-Sector'!AH47</f>
        <v>5903.8352801359188</v>
      </c>
      <c r="AI117" s="1234">
        <f>'2.CO2-Sector'!AI47</f>
        <v>5638.1994106625216</v>
      </c>
      <c r="AJ117" s="1234">
        <f>'2.CO2-Sector'!AJ47</f>
        <v>5703.2053582387407</v>
      </c>
      <c r="AK117" s="1234">
        <f>'2.CO2-Sector'!AK47</f>
        <v>5899.9845210859867</v>
      </c>
      <c r="AL117" s="1234">
        <f>'2.CO2-Sector'!AL47</f>
        <v>5594.9262706926866</v>
      </c>
      <c r="AM117" s="1234">
        <f>'2.CO2-Sector'!AM47</f>
        <v>5605.2257994031515</v>
      </c>
      <c r="AN117" s="1234">
        <f>'2.CO2-Sector'!AN47</f>
        <v>6010.9337107231668</v>
      </c>
      <c r="AO117" s="1234">
        <f>'2.CO2-Sector'!AO47</f>
        <v>6398.6869967575658</v>
      </c>
      <c r="AP117" s="1234">
        <f>'2.CO2-Sector'!AP47</f>
        <v>6645.7105523034497</v>
      </c>
      <c r="AQ117" s="1234">
        <f>'2.CO2-Sector'!AQ47</f>
        <v>6788.1886315874181</v>
      </c>
      <c r="AR117" s="1234">
        <f>'2.CO2-Sector'!AR47</f>
        <v>7012.0890129308336</v>
      </c>
      <c r="AS117" s="1234">
        <f>'2.CO2-Sector'!AS47</f>
        <v>6591.818326146341</v>
      </c>
      <c r="AT117" s="1234">
        <f>'2.CO2-Sector'!AT47</f>
        <v>5364.6005099960857</v>
      </c>
      <c r="AU117" s="1234">
        <f>'2.CO2-Sector'!AU47</f>
        <v>6284.7190568659153</v>
      </c>
      <c r="AV117" s="1234">
        <f>'2.CO2-Sector'!AV47</f>
        <v>5895.7907835699853</v>
      </c>
      <c r="AW117" s="1234">
        <f>'2.CO2-Sector'!AW47</f>
        <v>5679.325140228646</v>
      </c>
      <c r="AX117" s="1234">
        <f>'2.CO2-Sector'!AX47</f>
        <v>5766.6750900500374</v>
      </c>
      <c r="AY117" s="1234">
        <f>'2.CO2-Sector'!AY47</f>
        <v>5811.9451381047556</v>
      </c>
      <c r="AZ117" s="1234">
        <f>'2.CO2-Sector'!AZ47</f>
        <v>5477.0464397639898</v>
      </c>
      <c r="BA117" s="1532">
        <f>'2.CO2-Sector'!BA47</f>
        <v>5504.0022085956616</v>
      </c>
      <c r="BB117" s="1235">
        <f>'2.CO2-Sector'!BB47</f>
        <v>5554.5813795026033</v>
      </c>
      <c r="BC117" s="558">
        <f>'3.Allocated_CO2-Sector'!BC47</f>
        <v>0</v>
      </c>
      <c r="BD117" s="138">
        <f>'3.Allocated_CO2-Sector'!BD47</f>
        <v>0</v>
      </c>
      <c r="BE117" s="138">
        <f>'3.Allocated_CO2-Sector'!BE47</f>
        <v>0</v>
      </c>
      <c r="BF117" s="138"/>
      <c r="BG117" s="378"/>
    </row>
    <row r="118" spans="17:60">
      <c r="Q118" s="1708"/>
      <c r="R118" s="1709"/>
      <c r="S118" s="757"/>
      <c r="T118" s="1780" t="s">
        <v>1298</v>
      </c>
      <c r="V118" s="1708"/>
      <c r="W118" s="1709"/>
      <c r="X118" s="757"/>
      <c r="Y118" s="845" t="s">
        <v>497</v>
      </c>
      <c r="Z118" s="1234"/>
      <c r="AA118" s="1234">
        <f>'2.CO2-Sector'!AA48</f>
        <v>312.87952823101125</v>
      </c>
      <c r="AB118" s="1234">
        <f>'2.CO2-Sector'!AB48</f>
        <v>307.81152289698383</v>
      </c>
      <c r="AC118" s="1234">
        <f>'2.CO2-Sector'!AC48</f>
        <v>295.29687962532591</v>
      </c>
      <c r="AD118" s="1234">
        <f>'2.CO2-Sector'!AD48</f>
        <v>290.6346731752509</v>
      </c>
      <c r="AE118" s="1234">
        <f>'2.CO2-Sector'!AE48</f>
        <v>290.02818822876907</v>
      </c>
      <c r="AF118" s="1234">
        <f>'2.CO2-Sector'!AF48</f>
        <v>283.40724792134836</v>
      </c>
      <c r="AG118" s="1234">
        <f>'2.CO2-Sector'!AG48</f>
        <v>282.81616108587912</v>
      </c>
      <c r="AH118" s="1234">
        <f>'2.CO2-Sector'!AH48</f>
        <v>270.45053169397875</v>
      </c>
      <c r="AI118" s="1234">
        <f>'2.CO2-Sector'!AI48</f>
        <v>231.01486186880234</v>
      </c>
      <c r="AJ118" s="1234">
        <f>'2.CO2-Sector'!AJ48</f>
        <v>236.17622947190571</v>
      </c>
      <c r="AK118" s="1234">
        <f>'2.CO2-Sector'!AK48</f>
        <v>232.76960989831676</v>
      </c>
      <c r="AL118" s="1234">
        <f>'2.CO2-Sector'!AL48</f>
        <v>223.3438161401109</v>
      </c>
      <c r="AM118" s="1234">
        <f>'2.CO2-Sector'!AM48</f>
        <v>216.97477839910331</v>
      </c>
      <c r="AN118" s="1234">
        <f>'2.CO2-Sector'!AN48</f>
        <v>253.04393249130098</v>
      </c>
      <c r="AO118" s="1234">
        <f>'2.CO2-Sector'!AO48</f>
        <v>261.79082358227498</v>
      </c>
      <c r="AP118" s="1234">
        <f>'2.CO2-Sector'!AP48</f>
        <v>251.57731073682558</v>
      </c>
      <c r="AQ118" s="1234">
        <f>'2.CO2-Sector'!AQ48</f>
        <v>236.62608987874859</v>
      </c>
      <c r="AR118" s="1234">
        <f>'2.CO2-Sector'!AR48</f>
        <v>213.21281309999526</v>
      </c>
      <c r="AS118" s="1234">
        <f>'2.CO2-Sector'!AS48</f>
        <v>172.58037395747235</v>
      </c>
      <c r="AT118" s="1234">
        <f>'2.CO2-Sector'!AT48</f>
        <v>139.89475701298232</v>
      </c>
      <c r="AU118" s="1234">
        <f>'2.CO2-Sector'!AU48</f>
        <v>164.08408670446047</v>
      </c>
      <c r="AV118" s="1234">
        <f>'2.CO2-Sector'!AV48</f>
        <v>168.2548242548468</v>
      </c>
      <c r="AW118" s="1234">
        <f>'2.CO2-Sector'!AW48</f>
        <v>179.01572288015117</v>
      </c>
      <c r="AX118" s="1234">
        <f>'2.CO2-Sector'!AX48</f>
        <v>193.47603040294115</v>
      </c>
      <c r="AY118" s="1234">
        <f>'2.CO2-Sector'!AY48</f>
        <v>194.15574325469387</v>
      </c>
      <c r="AZ118" s="1234">
        <f>'2.CO2-Sector'!AZ48</f>
        <v>192.91755670011955</v>
      </c>
      <c r="BA118" s="1532">
        <f>'2.CO2-Sector'!BA48</f>
        <v>188.43046073434263</v>
      </c>
      <c r="BB118" s="1235">
        <f>'2.CO2-Sector'!BB48</f>
        <v>194.15271177780178</v>
      </c>
      <c r="BC118" s="558">
        <f>'3.Allocated_CO2-Sector'!BC48</f>
        <v>0</v>
      </c>
      <c r="BD118" s="138">
        <f>'3.Allocated_CO2-Sector'!BD48</f>
        <v>0</v>
      </c>
      <c r="BE118" s="138">
        <f>'3.Allocated_CO2-Sector'!BE48</f>
        <v>0</v>
      </c>
      <c r="BF118" s="138"/>
      <c r="BG118" s="378"/>
    </row>
    <row r="119" spans="17:60">
      <c r="Q119" s="1708"/>
      <c r="R119" s="1709"/>
      <c r="S119" s="758"/>
      <c r="T119" s="1781" t="s">
        <v>1302</v>
      </c>
      <c r="V119" s="1708"/>
      <c r="W119" s="1709"/>
      <c r="X119" s="758"/>
      <c r="Y119" s="1302" t="s">
        <v>498</v>
      </c>
      <c r="Z119" s="1231"/>
      <c r="AA119" s="1231">
        <f>'2.CO2-Sector'!AA49</f>
        <v>3542.021222124265</v>
      </c>
      <c r="AB119" s="1231">
        <f>'2.CO2-Sector'!AB49</f>
        <v>3369.2855145834346</v>
      </c>
      <c r="AC119" s="1231">
        <f>'2.CO2-Sector'!AC49</f>
        <v>3057.3478000490459</v>
      </c>
      <c r="AD119" s="1231">
        <f>'2.CO2-Sector'!AD49</f>
        <v>2894.9644600914435</v>
      </c>
      <c r="AE119" s="1231">
        <f>'2.CO2-Sector'!AE49</f>
        <v>2938.556915872211</v>
      </c>
      <c r="AF119" s="1231">
        <f>'2.CO2-Sector'!AF49</f>
        <v>2925.2158896206997</v>
      </c>
      <c r="AG119" s="1231">
        <f>'2.CO2-Sector'!AG49</f>
        <v>2858.076470549267</v>
      </c>
      <c r="AH119" s="1231">
        <f>'2.CO2-Sector'!AH49</f>
        <v>2739.8223697616959</v>
      </c>
      <c r="AI119" s="1231">
        <f>'2.CO2-Sector'!AI49</f>
        <v>2631.4401642100925</v>
      </c>
      <c r="AJ119" s="1231">
        <f>'2.CO2-Sector'!AJ49</f>
        <v>2630.4641631279924</v>
      </c>
      <c r="AK119" s="1231">
        <f>'2.CO2-Sector'!AK49</f>
        <v>2700.1165165783791</v>
      </c>
      <c r="AL119" s="1231">
        <f>'2.CO2-Sector'!AL49</f>
        <v>2778.0273137620284</v>
      </c>
      <c r="AM119" s="1231">
        <f>'2.CO2-Sector'!AM49</f>
        <v>2243.4696038020288</v>
      </c>
      <c r="AN119" s="1231">
        <f>'2.CO2-Sector'!AN49</f>
        <v>1946.5204277576754</v>
      </c>
      <c r="AO119" s="1231">
        <f>'2.CO2-Sector'!AO49</f>
        <v>1882.947333714603</v>
      </c>
      <c r="AP119" s="1231">
        <f>'2.CO2-Sector'!AP49</f>
        <v>2053.135753953346</v>
      </c>
      <c r="AQ119" s="1231">
        <f>'2.CO2-Sector'!AQ49</f>
        <v>2181.0710292377894</v>
      </c>
      <c r="AR119" s="1231">
        <f>'2.CO2-Sector'!AR49</f>
        <v>2320.5527871667846</v>
      </c>
      <c r="AS119" s="1231">
        <f>'2.CO2-Sector'!AS49</f>
        <v>2118.995924098002</v>
      </c>
      <c r="AT119" s="1231">
        <f>'2.CO2-Sector'!AT49</f>
        <v>1966.4083867145414</v>
      </c>
      <c r="AU119" s="1231">
        <f>'2.CO2-Sector'!AU49</f>
        <v>1982.1519520869942</v>
      </c>
      <c r="AV119" s="1231">
        <f>'2.CO2-Sector'!AV49</f>
        <v>2049.8906889312284</v>
      </c>
      <c r="AW119" s="1231">
        <f>'2.CO2-Sector'!AW49</f>
        <v>2180.9246767324594</v>
      </c>
      <c r="AX119" s="1231">
        <f>'2.CO2-Sector'!AX49</f>
        <v>2291.1371081111761</v>
      </c>
      <c r="AY119" s="1231">
        <f>'2.CO2-Sector'!AY49</f>
        <v>2234.5655349789045</v>
      </c>
      <c r="AZ119" s="1231">
        <f>'2.CO2-Sector'!AZ49</f>
        <v>2131.8235893803617</v>
      </c>
      <c r="BA119" s="1533">
        <f>'2.CO2-Sector'!BA49</f>
        <v>1959.7749231395183</v>
      </c>
      <c r="BB119" s="1232">
        <f>'2.CO2-Sector'!BB49</f>
        <v>1884.044371033008</v>
      </c>
      <c r="BC119" s="584">
        <f>'3.Allocated_CO2-Sector'!BC49</f>
        <v>0</v>
      </c>
      <c r="BD119" s="474">
        <f>'3.Allocated_CO2-Sector'!BD49</f>
        <v>0</v>
      </c>
      <c r="BE119" s="474">
        <f>'3.Allocated_CO2-Sector'!BE49</f>
        <v>0</v>
      </c>
      <c r="BF119" s="474"/>
      <c r="BG119" s="475"/>
    </row>
    <row r="120" spans="17:60">
      <c r="Q120" s="1708"/>
      <c r="R120" s="1709"/>
      <c r="S120" s="803" t="s">
        <v>133</v>
      </c>
      <c r="T120" s="804"/>
      <c r="V120" s="1708"/>
      <c r="W120" s="1709"/>
      <c r="X120" s="803" t="s">
        <v>668</v>
      </c>
      <c r="Y120" s="1303"/>
      <c r="Z120" s="521"/>
      <c r="AA120" s="521">
        <f>'2.CO2-Sector'!AA50</f>
        <v>7040.8033814727314</v>
      </c>
      <c r="AB120" s="521">
        <f>'2.CO2-Sector'!AB50</f>
        <v>7009.5685451768513</v>
      </c>
      <c r="AC120" s="521">
        <f>'2.CO2-Sector'!AC50</f>
        <v>6825.8714020182988</v>
      </c>
      <c r="AD120" s="521">
        <f>'2.CO2-Sector'!AD50</f>
        <v>6388.5835213042628</v>
      </c>
      <c r="AE120" s="521">
        <f>'2.CO2-Sector'!AE50</f>
        <v>6806.5660371260965</v>
      </c>
      <c r="AF120" s="521">
        <f>'2.CO2-Sector'!AF50</f>
        <v>7013.9549604528893</v>
      </c>
      <c r="AG120" s="521">
        <f>'2.CO2-Sector'!AG50</f>
        <v>7068.2445258757907</v>
      </c>
      <c r="AH120" s="521">
        <f>'2.CO2-Sector'!AH50</f>
        <v>7061.2165473727891</v>
      </c>
      <c r="AI120" s="521">
        <f>'2.CO2-Sector'!AI50</f>
        <v>6419.8587378638094</v>
      </c>
      <c r="AJ120" s="521">
        <f>'2.CO2-Sector'!AJ50</f>
        <v>6937.7079462429228</v>
      </c>
      <c r="AK120" s="521">
        <f>'2.CO2-Sector'!AK50</f>
        <v>6810.3448797778219</v>
      </c>
      <c r="AL120" s="521">
        <f>'2.CO2-Sector'!AL50</f>
        <v>6346.7757321820918</v>
      </c>
      <c r="AM120" s="521">
        <f>'2.CO2-Sector'!AM50</f>
        <v>6249.7321813854496</v>
      </c>
      <c r="AN120" s="521">
        <f>'2.CO2-Sector'!AN50</f>
        <v>6051.8733017484938</v>
      </c>
      <c r="AO120" s="521">
        <f>'2.CO2-Sector'!AO50</f>
        <v>6134.8767753380089</v>
      </c>
      <c r="AP120" s="521">
        <f>'2.CO2-Sector'!AP50</f>
        <v>5794.6829692556239</v>
      </c>
      <c r="AQ120" s="521">
        <f>'2.CO2-Sector'!AQ50</f>
        <v>5874.7858293424979</v>
      </c>
      <c r="AR120" s="521">
        <f>'2.CO2-Sector'!AR50</f>
        <v>5966.4292018672513</v>
      </c>
      <c r="AS120" s="521">
        <f>'2.CO2-Sector'!AS50</f>
        <v>5107.1196855795279</v>
      </c>
      <c r="AT120" s="521">
        <f>'2.CO2-Sector'!AT50</f>
        <v>4872.0015080504827</v>
      </c>
      <c r="AU120" s="521">
        <f>'2.CO2-Sector'!AU50</f>
        <v>5427.0220270136588</v>
      </c>
      <c r="AV120" s="521">
        <f>'2.CO2-Sector'!AV50</f>
        <v>5103.2076687218187</v>
      </c>
      <c r="AW120" s="521">
        <f>'2.CO2-Sector'!AW50</f>
        <v>4652.1661059634598</v>
      </c>
      <c r="AX120" s="521">
        <f>'2.CO2-Sector'!AX50</f>
        <v>4788.2450657412437</v>
      </c>
      <c r="AY120" s="521">
        <f>'2.CO2-Sector'!AY50</f>
        <v>4684.8914399154992</v>
      </c>
      <c r="AZ120" s="521">
        <f>'2.CO2-Sector'!AZ50</f>
        <v>4591.2552661481159</v>
      </c>
      <c r="BA120" s="1534">
        <f>'2.CO2-Sector'!BA50</f>
        <v>4300.2085580063867</v>
      </c>
      <c r="BB120" s="592">
        <f>'2.CO2-Sector'!BB50</f>
        <v>4485.0932388045821</v>
      </c>
      <c r="BC120" s="585">
        <f>'3.Allocated_CO2-Sector'!BC50</f>
        <v>0</v>
      </c>
      <c r="BD120" s="521">
        <f>'3.Allocated_CO2-Sector'!BD50</f>
        <v>0</v>
      </c>
      <c r="BE120" s="521">
        <f>'3.Allocated_CO2-Sector'!BE50</f>
        <v>0</v>
      </c>
      <c r="BF120" s="137"/>
      <c r="BG120" s="384"/>
    </row>
    <row r="121" spans="17:60">
      <c r="Q121" s="1708"/>
      <c r="R121" s="1709"/>
      <c r="S121" s="805"/>
      <c r="T121" s="1779" t="s">
        <v>1299</v>
      </c>
      <c r="V121" s="1708"/>
      <c r="W121" s="1709"/>
      <c r="X121" s="805"/>
      <c r="Y121" s="823" t="s">
        <v>500</v>
      </c>
      <c r="Z121" s="1229"/>
      <c r="AA121" s="1229">
        <f>'2.CO2-Sector'!AA51</f>
        <v>3417.7405137833202</v>
      </c>
      <c r="AB121" s="1229">
        <f>'2.CO2-Sector'!AB51</f>
        <v>3364.3238915193861</v>
      </c>
      <c r="AC121" s="1229">
        <f>'2.CO2-Sector'!AC51</f>
        <v>3391.5558741950354</v>
      </c>
      <c r="AD121" s="1229">
        <f>'2.CO2-Sector'!AD51</f>
        <v>3217.4669648339104</v>
      </c>
      <c r="AE121" s="1229">
        <f>'2.CO2-Sector'!AE51</f>
        <v>3422.8389440786377</v>
      </c>
      <c r="AF121" s="1229">
        <f>'2.CO2-Sector'!AF51</f>
        <v>3456.8155123008878</v>
      </c>
      <c r="AG121" s="1229">
        <f>'2.CO2-Sector'!AG51</f>
        <v>3482.2507055771052</v>
      </c>
      <c r="AH121" s="1229">
        <f>'2.CO2-Sector'!AH51</f>
        <v>3392.1119138316312</v>
      </c>
      <c r="AI121" s="1229">
        <f>'2.CO2-Sector'!AI51</f>
        <v>3007.6817553714827</v>
      </c>
      <c r="AJ121" s="1229">
        <f>'2.CO2-Sector'!AJ51</f>
        <v>3305.6498677465934</v>
      </c>
      <c r="AK121" s="1229">
        <f>'2.CO2-Sector'!AK51</f>
        <v>3183.6043912674263</v>
      </c>
      <c r="AL121" s="1229">
        <f>'2.CO2-Sector'!AL51</f>
        <v>2968.1790499953418</v>
      </c>
      <c r="AM121" s="1229">
        <f>'2.CO2-Sector'!AM51</f>
        <v>2738.3139467509864</v>
      </c>
      <c r="AN121" s="1229">
        <f>'2.CO2-Sector'!AN51</f>
        <v>2460.2558112997931</v>
      </c>
      <c r="AO121" s="1229">
        <f>'2.CO2-Sector'!AO51</f>
        <v>2470.538328057758</v>
      </c>
      <c r="AP121" s="1229">
        <f>'2.CO2-Sector'!AP51</f>
        <v>2167.3505128396782</v>
      </c>
      <c r="AQ121" s="1229">
        <f>'2.CO2-Sector'!AQ51</f>
        <v>2200.366432366598</v>
      </c>
      <c r="AR121" s="1229">
        <f>'2.CO2-Sector'!AR51</f>
        <v>2260.0248909812894</v>
      </c>
      <c r="AS121" s="1229">
        <f>'2.CO2-Sector'!AS51</f>
        <v>2007.2670092715346</v>
      </c>
      <c r="AT121" s="1229">
        <f>'2.CO2-Sector'!AT51</f>
        <v>1923.1201899212144</v>
      </c>
      <c r="AU121" s="1229">
        <f>'2.CO2-Sector'!AU51</f>
        <v>2122.8843217272179</v>
      </c>
      <c r="AV121" s="1229">
        <f>'2.CO2-Sector'!AV51</f>
        <v>2008.0848022151829</v>
      </c>
      <c r="AW121" s="1229">
        <f>'2.CO2-Sector'!AW51</f>
        <v>1855.4539224438442</v>
      </c>
      <c r="AX121" s="1229">
        <f>'2.CO2-Sector'!AX51</f>
        <v>1933.5940500359927</v>
      </c>
      <c r="AY121" s="1229">
        <f>'2.CO2-Sector'!AY51</f>
        <v>1891.3677609931035</v>
      </c>
      <c r="AZ121" s="1229">
        <f>'2.CO2-Sector'!AZ51</f>
        <v>1947.4426914028779</v>
      </c>
      <c r="BA121" s="1531">
        <f>'2.CO2-Sector'!BA51</f>
        <v>1658.1432038670841</v>
      </c>
      <c r="BB121" s="1230">
        <f>'2.CO2-Sector'!BB51</f>
        <v>1725.6627703138106</v>
      </c>
      <c r="BC121" s="558">
        <f>'3.Allocated_CO2-Sector'!BC51</f>
        <v>0</v>
      </c>
      <c r="BD121" s="138">
        <f>'3.Allocated_CO2-Sector'!BD51</f>
        <v>0</v>
      </c>
      <c r="BE121" s="138">
        <f>'3.Allocated_CO2-Sector'!BE51</f>
        <v>0</v>
      </c>
      <c r="BF121" s="138"/>
      <c r="BG121" s="378"/>
    </row>
    <row r="122" spans="17:60">
      <c r="Q122" s="1708"/>
      <c r="R122" s="1709"/>
      <c r="S122" s="806"/>
      <c r="T122" s="1781" t="s">
        <v>1300</v>
      </c>
      <c r="V122" s="1708"/>
      <c r="W122" s="1709"/>
      <c r="X122" s="806"/>
      <c r="Y122" s="1302" t="s">
        <v>501</v>
      </c>
      <c r="Z122" s="1231"/>
      <c r="AA122" s="1231">
        <f>'2.CO2-Sector'!AA52</f>
        <v>3623.0628676894112</v>
      </c>
      <c r="AB122" s="1231">
        <f>'2.CO2-Sector'!AB52</f>
        <v>3645.2446536574653</v>
      </c>
      <c r="AC122" s="1231">
        <f>'2.CO2-Sector'!AC52</f>
        <v>3434.3155278232634</v>
      </c>
      <c r="AD122" s="1231">
        <f>'2.CO2-Sector'!AD52</f>
        <v>3171.1165564703524</v>
      </c>
      <c r="AE122" s="1231">
        <f>'2.CO2-Sector'!AE52</f>
        <v>3383.7270930474588</v>
      </c>
      <c r="AF122" s="1231">
        <f>'2.CO2-Sector'!AF52</f>
        <v>3557.1394481520015</v>
      </c>
      <c r="AG122" s="1231">
        <f>'2.CO2-Sector'!AG52</f>
        <v>3585.9938202986855</v>
      </c>
      <c r="AH122" s="1231">
        <f>'2.CO2-Sector'!AH52</f>
        <v>3669.1046335411579</v>
      </c>
      <c r="AI122" s="1231">
        <f>'2.CO2-Sector'!AI52</f>
        <v>3412.1769824923267</v>
      </c>
      <c r="AJ122" s="1231">
        <f>'2.CO2-Sector'!AJ52</f>
        <v>3632.0580784963295</v>
      </c>
      <c r="AK122" s="1231">
        <f>'2.CO2-Sector'!AK52</f>
        <v>3626.7404885103956</v>
      </c>
      <c r="AL122" s="1231">
        <f>'2.CO2-Sector'!AL52</f>
        <v>3378.5966821867501</v>
      </c>
      <c r="AM122" s="1231">
        <f>'2.CO2-Sector'!AM52</f>
        <v>3511.4182346344633</v>
      </c>
      <c r="AN122" s="1231">
        <f>'2.CO2-Sector'!AN52</f>
        <v>3591.6174904487007</v>
      </c>
      <c r="AO122" s="1231">
        <f>'2.CO2-Sector'!AO52</f>
        <v>3664.3384472802509</v>
      </c>
      <c r="AP122" s="1231">
        <f>'2.CO2-Sector'!AP52</f>
        <v>3627.3324564159457</v>
      </c>
      <c r="AQ122" s="1231">
        <f>'2.CO2-Sector'!AQ52</f>
        <v>3674.4193969758999</v>
      </c>
      <c r="AR122" s="1231">
        <f>'2.CO2-Sector'!AR52</f>
        <v>3706.4043108859619</v>
      </c>
      <c r="AS122" s="1231">
        <f>'2.CO2-Sector'!AS52</f>
        <v>3099.8526763079935</v>
      </c>
      <c r="AT122" s="1231">
        <f>'2.CO2-Sector'!AT52</f>
        <v>2948.881318129268</v>
      </c>
      <c r="AU122" s="1231">
        <f>'2.CO2-Sector'!AU52</f>
        <v>3304.1377052864409</v>
      </c>
      <c r="AV122" s="1231">
        <f>'2.CO2-Sector'!AV52</f>
        <v>3095.1228665066355</v>
      </c>
      <c r="AW122" s="1231">
        <f>'2.CO2-Sector'!AW52</f>
        <v>2796.7121835196158</v>
      </c>
      <c r="AX122" s="1231">
        <f>'2.CO2-Sector'!AX52</f>
        <v>2854.6510157052508</v>
      </c>
      <c r="AY122" s="1231">
        <f>'2.CO2-Sector'!AY52</f>
        <v>2793.5236789223954</v>
      </c>
      <c r="AZ122" s="1231">
        <f>'2.CO2-Sector'!AZ52</f>
        <v>2643.8125747452377</v>
      </c>
      <c r="BA122" s="1533">
        <f>'2.CO2-Sector'!BA52</f>
        <v>2642.0653541393026</v>
      </c>
      <c r="BB122" s="1232">
        <f>'2.CO2-Sector'!BB52</f>
        <v>2759.4304684907715</v>
      </c>
      <c r="BC122" s="558">
        <f>'3.Allocated_CO2-Sector'!BC52</f>
        <v>0</v>
      </c>
      <c r="BD122" s="138">
        <f>'3.Allocated_CO2-Sector'!BD52</f>
        <v>0</v>
      </c>
      <c r="BE122" s="138">
        <f>'3.Allocated_CO2-Sector'!BE52</f>
        <v>0</v>
      </c>
      <c r="BF122" s="138"/>
      <c r="BG122" s="378"/>
    </row>
    <row r="123" spans="17:60">
      <c r="Q123" s="1708"/>
      <c r="R123" s="1709"/>
      <c r="S123" s="1775" t="s">
        <v>1301</v>
      </c>
      <c r="T123" s="808"/>
      <c r="V123" s="1708"/>
      <c r="W123" s="1709"/>
      <c r="X123" s="807" t="s">
        <v>669</v>
      </c>
      <c r="Y123" s="1304"/>
      <c r="Z123" s="237"/>
      <c r="AA123" s="515">
        <f>'2.CO2-Sector'!AA53</f>
        <v>7244.2015437745058</v>
      </c>
      <c r="AB123" s="515">
        <f>'2.CO2-Sector'!AB53</f>
        <v>7091.4333111520082</v>
      </c>
      <c r="AC123" s="515">
        <f>'2.CO2-Sector'!AC53</f>
        <v>6796.0270409401091</v>
      </c>
      <c r="AD123" s="515">
        <f>'2.CO2-Sector'!AD53</f>
        <v>6652.2283869302664</v>
      </c>
      <c r="AE123" s="515">
        <f>'2.CO2-Sector'!AE53</f>
        <v>6656.1869920915788</v>
      </c>
      <c r="AF123" s="515">
        <f>'2.CO2-Sector'!AF53</f>
        <v>6849.5948379410793</v>
      </c>
      <c r="AG123" s="515">
        <f>'2.CO2-Sector'!AG53</f>
        <v>6870.5168410732231</v>
      </c>
      <c r="AH123" s="515">
        <f>'2.CO2-Sector'!AH53</f>
        <v>6834.1265198527999</v>
      </c>
      <c r="AI123" s="515">
        <f>'2.CO2-Sector'!AI53</f>
        <v>6545.5419320590336</v>
      </c>
      <c r="AJ123" s="515">
        <f>'2.CO2-Sector'!AJ53</f>
        <v>6463.1812625845996</v>
      </c>
      <c r="AK123" s="515">
        <f>'2.CO2-Sector'!AK53</f>
        <v>6739.5274743262462</v>
      </c>
      <c r="AL123" s="515">
        <f>'2.CO2-Sector'!AL53</f>
        <v>6762.5046737338816</v>
      </c>
      <c r="AM123" s="515">
        <f>'2.CO2-Sector'!AM53</f>
        <v>6600.6951537762125</v>
      </c>
      <c r="AN123" s="515">
        <f>'2.CO2-Sector'!AN53</f>
        <v>6366.4953109832304</v>
      </c>
      <c r="AO123" s="515">
        <f>'2.CO2-Sector'!AO53</f>
        <v>6483.0399152253349</v>
      </c>
      <c r="AP123" s="515">
        <f>'2.CO2-Sector'!AP53</f>
        <v>6496.6370293587779</v>
      </c>
      <c r="AQ123" s="515">
        <f>'2.CO2-Sector'!AQ53</f>
        <v>6567.9742878366787</v>
      </c>
      <c r="AR123" s="515">
        <f>'2.CO2-Sector'!AR53</f>
        <v>6694.9345561970713</v>
      </c>
      <c r="AS123" s="515">
        <f>'2.CO2-Sector'!AS53</f>
        <v>6236.5687163682669</v>
      </c>
      <c r="AT123" s="515">
        <f>'2.CO2-Sector'!AT53</f>
        <v>5468.3465203851802</v>
      </c>
      <c r="AU123" s="515">
        <f>'2.CO2-Sector'!AU53</f>
        <v>6100.6968938516457</v>
      </c>
      <c r="AV123" s="515">
        <f>'2.CO2-Sector'!AV53</f>
        <v>5964.6228081290728</v>
      </c>
      <c r="AW123" s="515">
        <f>'2.CO2-Sector'!AW53</f>
        <v>6060.7866012011864</v>
      </c>
      <c r="AX123" s="515">
        <f>'2.CO2-Sector'!AX53</f>
        <v>6180.5789250668322</v>
      </c>
      <c r="AY123" s="515">
        <f>'2.CO2-Sector'!AY53</f>
        <v>6106.8179823837672</v>
      </c>
      <c r="AZ123" s="515">
        <f>'2.CO2-Sector'!AZ53</f>
        <v>5915.9965548062901</v>
      </c>
      <c r="BA123" s="1498">
        <f>'2.CO2-Sector'!BA53</f>
        <v>5801.4888236617307</v>
      </c>
      <c r="BB123" s="551">
        <f>'2.CO2-Sector'!BB53</f>
        <v>5723.0913227912943</v>
      </c>
      <c r="BC123" s="537">
        <f>'3.Allocated_CO2-Sector'!BC53</f>
        <v>0</v>
      </c>
      <c r="BD123" s="515">
        <f>'3.Allocated_CO2-Sector'!BD53</f>
        <v>0</v>
      </c>
      <c r="BE123" s="515">
        <f>'3.Allocated_CO2-Sector'!BE53</f>
        <v>0</v>
      </c>
      <c r="BF123" s="237"/>
      <c r="BG123" s="379"/>
    </row>
    <row r="124" spans="17:60" ht="29.25" customHeight="1">
      <c r="Q124" s="1708"/>
      <c r="R124" s="1709"/>
      <c r="S124" s="1906" t="s">
        <v>1303</v>
      </c>
      <c r="T124" s="1907"/>
      <c r="V124" s="1708"/>
      <c r="W124" s="1709"/>
      <c r="X124" s="1931" t="s">
        <v>503</v>
      </c>
      <c r="Y124" s="1893"/>
      <c r="Z124" s="239"/>
      <c r="AA124" s="516">
        <f>'2.CO2-Sector'!AA54</f>
        <v>2163.7612204034326</v>
      </c>
      <c r="AB124" s="516">
        <f>'2.CO2-Sector'!AB54</f>
        <v>2117.7283344746534</v>
      </c>
      <c r="AC124" s="516">
        <f>'2.CO2-Sector'!AC54</f>
        <v>2120.1462882529277</v>
      </c>
      <c r="AD124" s="516">
        <f>'2.CO2-Sector'!AD54</f>
        <v>2167.4639993032188</v>
      </c>
      <c r="AE124" s="516">
        <f>'2.CO2-Sector'!AE54</f>
        <v>2395.1065961909721</v>
      </c>
      <c r="AF124" s="516">
        <f>'2.CO2-Sector'!AF54</f>
        <v>2446.8552750646481</v>
      </c>
      <c r="AG124" s="516">
        <f>'2.CO2-Sector'!AG54</f>
        <v>2737.1393121949463</v>
      </c>
      <c r="AH124" s="516">
        <f>'2.CO2-Sector'!AH54</f>
        <v>2834.0026376067667</v>
      </c>
      <c r="AI124" s="516">
        <f>'2.CO2-Sector'!AI54</f>
        <v>2634.0113967974894</v>
      </c>
      <c r="AJ124" s="516">
        <f>'2.CO2-Sector'!AJ54</f>
        <v>2800.6810294739957</v>
      </c>
      <c r="AK124" s="516">
        <f>'2.CO2-Sector'!AK54</f>
        <v>2792.4956362143648</v>
      </c>
      <c r="AL124" s="516">
        <f>'2.CO2-Sector'!AL54</f>
        <v>2861.2360353946815</v>
      </c>
      <c r="AM124" s="516">
        <f>'2.CO2-Sector'!AM54</f>
        <v>2952.8486018041467</v>
      </c>
      <c r="AN124" s="516">
        <f>'2.CO2-Sector'!AN54</f>
        <v>2920.6721281154378</v>
      </c>
      <c r="AO124" s="516">
        <f>'2.CO2-Sector'!AO54</f>
        <v>3046.0601054273038</v>
      </c>
      <c r="AP124" s="516">
        <f>'2.CO2-Sector'!AP54</f>
        <v>3150.6872216106981</v>
      </c>
      <c r="AQ124" s="516">
        <f>'2.CO2-Sector'!AQ54</f>
        <v>3432.5354992973998</v>
      </c>
      <c r="AR124" s="516">
        <f>'2.CO2-Sector'!AR54</f>
        <v>3438.6088155208517</v>
      </c>
      <c r="AS124" s="516">
        <f>'2.CO2-Sector'!AS54</f>
        <v>3118.511784039883</v>
      </c>
      <c r="AT124" s="516">
        <f>'2.CO2-Sector'!AT54</f>
        <v>3190.8500589461091</v>
      </c>
      <c r="AU124" s="516">
        <f>'2.CO2-Sector'!AU54</f>
        <v>3111.6679322396876</v>
      </c>
      <c r="AV124" s="516">
        <f>'2.CO2-Sector'!AV54</f>
        <v>3078.9378138422958</v>
      </c>
      <c r="AW124" s="516">
        <f>'2.CO2-Sector'!AW54</f>
        <v>3011.956952646121</v>
      </c>
      <c r="AX124" s="516">
        <f>'2.CO2-Sector'!AX54</f>
        <v>3124.18743964327</v>
      </c>
      <c r="AY124" s="516">
        <f>'2.CO2-Sector'!AY54</f>
        <v>2933.3997276728737</v>
      </c>
      <c r="AZ124" s="516">
        <f>'2.CO2-Sector'!AZ54</f>
        <v>2772.4602160304607</v>
      </c>
      <c r="BA124" s="1513">
        <f>'2.CO2-Sector'!BA54</f>
        <v>2875.211239083555</v>
      </c>
      <c r="BB124" s="567">
        <f>'2.CO2-Sector'!BB54</f>
        <v>2899.2343518948328</v>
      </c>
      <c r="BC124" s="561">
        <f>'3.Allocated_CO2-Sector'!BC54</f>
        <v>0</v>
      </c>
      <c r="BD124" s="516">
        <f>'3.Allocated_CO2-Sector'!BD54</f>
        <v>0</v>
      </c>
      <c r="BE124" s="516">
        <f>'3.Allocated_CO2-Sector'!BE54</f>
        <v>0</v>
      </c>
      <c r="BF124" s="239"/>
      <c r="BG124" s="380"/>
    </row>
    <row r="125" spans="17:60" ht="15" thickBot="1">
      <c r="Q125" s="1708"/>
      <c r="R125" s="1710"/>
      <c r="S125" s="809" t="s">
        <v>274</v>
      </c>
      <c r="T125" s="810"/>
      <c r="V125" s="1708"/>
      <c r="W125" s="1710"/>
      <c r="X125" s="809" t="s">
        <v>504</v>
      </c>
      <c r="Y125" s="1305"/>
      <c r="Z125" s="236"/>
      <c r="AA125" s="1825">
        <f>'2.CO2-Sector'!AA55</f>
        <v>64.269360000000034</v>
      </c>
      <c r="AB125" s="1825">
        <f>'2.CO2-Sector'!AB55</f>
        <v>66.774960000000021</v>
      </c>
      <c r="AC125" s="1825">
        <f>'2.CO2-Sector'!AC55</f>
        <v>65.269890000000032</v>
      </c>
      <c r="AD125" s="1825">
        <f>'2.CO2-Sector'!AD55</f>
        <v>59.562630000000013</v>
      </c>
      <c r="AE125" s="1825">
        <f>'2.CO2-Sector'!AE55</f>
        <v>66.796740000000028</v>
      </c>
      <c r="AF125" s="1825">
        <f>'2.CO2-Sector'!AF55</f>
        <v>71.53767000000002</v>
      </c>
      <c r="AG125" s="1825">
        <f>'2.CO2-Sector'!AG55</f>
        <v>79.673940000000016</v>
      </c>
      <c r="AH125" s="1825">
        <f>'2.CO2-Sector'!AH55</f>
        <v>86.091840000000047</v>
      </c>
      <c r="AI125" s="1825">
        <f>'2.CO2-Sector'!AI55</f>
        <v>86.494950000000074</v>
      </c>
      <c r="AJ125" s="1825">
        <f>'2.CO2-Sector'!AJ55</f>
        <v>89.325630000000018</v>
      </c>
      <c r="AK125" s="1825">
        <f>'2.CO2-Sector'!AK55</f>
        <v>86.501700000000056</v>
      </c>
      <c r="AL125" s="1825">
        <f>'2.CO2-Sector'!AL55</f>
        <v>78.216390000000018</v>
      </c>
      <c r="AM125" s="1825">
        <f>'2.CO2-Sector'!AM55</f>
        <v>79.868430000000075</v>
      </c>
      <c r="AN125" s="1825">
        <f>'2.CO2-Sector'!AN55</f>
        <v>85.328729999999979</v>
      </c>
      <c r="AO125" s="1825">
        <f>'2.CO2-Sector'!AO55</f>
        <v>86.292000000000002</v>
      </c>
      <c r="AP125" s="1825">
        <f>'2.CO2-Sector'!AP55</f>
        <v>90.051119999999997</v>
      </c>
      <c r="AQ125" s="1825">
        <f>'2.CO2-Sector'!AQ55</f>
        <v>87.519690000000054</v>
      </c>
      <c r="AR125" s="1825">
        <f>'2.CO2-Sector'!AR55</f>
        <v>86.161680000000047</v>
      </c>
      <c r="AS125" s="1825">
        <f>'2.CO2-Sector'!AS55</f>
        <v>71.546490000000006</v>
      </c>
      <c r="AT125" s="1825">
        <f>'2.CO2-Sector'!AT55</f>
        <v>71.293230000000023</v>
      </c>
      <c r="AU125" s="1825">
        <f>'2.CO2-Sector'!AU55</f>
        <v>75.854340000000036</v>
      </c>
      <c r="AV125" s="1825">
        <f>'2.CO2-Sector'!AV55</f>
        <v>75.809160000000048</v>
      </c>
      <c r="AW125" s="1825">
        <f>'2.CO2-Sector'!AW55</f>
        <v>76.408650000000023</v>
      </c>
      <c r="AX125" s="1825">
        <f>'2.CO2-Sector'!AX55</f>
        <v>82.328850000000017</v>
      </c>
      <c r="AY125" s="1825">
        <f>'2.CO2-Sector'!AY55</f>
        <v>80.435250000000025</v>
      </c>
      <c r="AZ125" s="1825">
        <f>'2.CO2-Sector'!AZ55</f>
        <v>83.044890000000009</v>
      </c>
      <c r="BA125" s="1819">
        <f>'2.CO2-Sector'!BA55</f>
        <v>79.411139999999989</v>
      </c>
      <c r="BB125" s="1820">
        <f>'2.CO2-Sector'!BB55</f>
        <v>85.07213999999999</v>
      </c>
      <c r="BC125" s="538">
        <f>'3.Allocated_CO2-Sector'!BC55</f>
        <v>0</v>
      </c>
      <c r="BD125" s="517">
        <f>'3.Allocated_CO2-Sector'!BD55</f>
        <v>0</v>
      </c>
      <c r="BE125" s="517">
        <f>'3.Allocated_CO2-Sector'!BE55</f>
        <v>0</v>
      </c>
      <c r="BF125" s="236"/>
      <c r="BG125" s="381"/>
    </row>
    <row r="126" spans="17:60">
      <c r="Q126" s="1711"/>
      <c r="R126" s="1712" t="s">
        <v>134</v>
      </c>
      <c r="S126" s="811"/>
      <c r="T126" s="812"/>
      <c r="V126" s="1711"/>
      <c r="W126" s="1712" t="s">
        <v>505</v>
      </c>
      <c r="X126" s="811"/>
      <c r="Y126" s="1306"/>
      <c r="Z126" s="144"/>
      <c r="AA126" s="279">
        <f>SUM(AA127:AA129)</f>
        <v>24009.919440480939</v>
      </c>
      <c r="AB126" s="279">
        <f>SUM(AB127:AB129)</f>
        <v>24198.43302510443</v>
      </c>
      <c r="AC126" s="279">
        <f>SUM(AC127:AC129)</f>
        <v>26002.914828499775</v>
      </c>
      <c r="AD126" s="279">
        <f t="shared" ref="AD126:BA126" si="75">SUM(AD127:AD129)</f>
        <v>25024.946447143288</v>
      </c>
      <c r="AE126" s="279">
        <f t="shared" si="75"/>
        <v>28603.56693581674</v>
      </c>
      <c r="AF126" s="279">
        <f t="shared" si="75"/>
        <v>29144.796301750583</v>
      </c>
      <c r="AG126" s="279">
        <f t="shared" si="75"/>
        <v>29655.014460891914</v>
      </c>
      <c r="AH126" s="279">
        <f t="shared" si="75"/>
        <v>31208.889703732337</v>
      </c>
      <c r="AI126" s="279">
        <f t="shared" si="75"/>
        <v>31451.722241133284</v>
      </c>
      <c r="AJ126" s="279">
        <f t="shared" si="75"/>
        <v>31367.978973028712</v>
      </c>
      <c r="AK126" s="279">
        <f t="shared" si="75"/>
        <v>32857.906344402545</v>
      </c>
      <c r="AL126" s="279">
        <f t="shared" si="75"/>
        <v>32523.162229449932</v>
      </c>
      <c r="AM126" s="279">
        <f t="shared" si="75"/>
        <v>32768.137501850826</v>
      </c>
      <c r="AN126" s="279">
        <f t="shared" si="75"/>
        <v>33516.424967093371</v>
      </c>
      <c r="AO126" s="279">
        <f t="shared" si="75"/>
        <v>32704.04164375976</v>
      </c>
      <c r="AP126" s="279">
        <f t="shared" si="75"/>
        <v>31654.058131881015</v>
      </c>
      <c r="AQ126" s="279">
        <f t="shared" si="75"/>
        <v>29906.983827804659</v>
      </c>
      <c r="AR126" s="279">
        <f t="shared" si="75"/>
        <v>30481.774835639739</v>
      </c>
      <c r="AS126" s="279">
        <f t="shared" si="75"/>
        <v>31853.390473384454</v>
      </c>
      <c r="AT126" s="279">
        <f t="shared" si="75"/>
        <v>28193.590018879822</v>
      </c>
      <c r="AU126" s="279">
        <f t="shared" si="75"/>
        <v>28710.200716789313</v>
      </c>
      <c r="AV126" s="279">
        <f t="shared" si="75"/>
        <v>28026.35942868374</v>
      </c>
      <c r="AW126" s="279">
        <f t="shared" si="75"/>
        <v>29826.927231768648</v>
      </c>
      <c r="AX126" s="279">
        <f t="shared" si="75"/>
        <v>29365.198328277358</v>
      </c>
      <c r="AY126" s="279">
        <f t="shared" si="75"/>
        <v>28501.96294627004</v>
      </c>
      <c r="AZ126" s="279">
        <f t="shared" si="75"/>
        <v>28975.413612931283</v>
      </c>
      <c r="BA126" s="1500">
        <f t="shared" si="75"/>
        <v>29128.757395068656</v>
      </c>
      <c r="BB126" s="382">
        <f t="shared" ref="BB126" si="76">SUM(BB127:BB129)</f>
        <v>28829.480716945374</v>
      </c>
      <c r="BC126" s="539">
        <f>SUM(BC127:BC129)</f>
        <v>0</v>
      </c>
      <c r="BD126" s="279">
        <f>SUM(BD127:BD129)</f>
        <v>0</v>
      </c>
      <c r="BE126" s="279">
        <f>SUM(BE127:BE129)</f>
        <v>0</v>
      </c>
      <c r="BF126" s="279"/>
      <c r="BG126" s="382"/>
    </row>
    <row r="127" spans="17:60" ht="28.5" customHeight="1">
      <c r="Q127" s="1708"/>
      <c r="R127" s="1713"/>
      <c r="S127" s="1908" t="s">
        <v>1329</v>
      </c>
      <c r="T127" s="1909"/>
      <c r="V127" s="1708"/>
      <c r="W127" s="1713"/>
      <c r="X127" s="1894" t="s">
        <v>1330</v>
      </c>
      <c r="Y127" s="1895"/>
      <c r="Z127" s="1223"/>
      <c r="AA127" s="1229">
        <f>'2.CO2-Sector'!AA57</f>
        <v>12429.488189061511</v>
      </c>
      <c r="AB127" s="1229">
        <f>'2.CO2-Sector'!AB57</f>
        <v>12462.180455938222</v>
      </c>
      <c r="AC127" s="1229">
        <f>'2.CO2-Sector'!AC57</f>
        <v>13497.011858646318</v>
      </c>
      <c r="AD127" s="1229">
        <f>'2.CO2-Sector'!AD57</f>
        <v>13267.845062175809</v>
      </c>
      <c r="AE127" s="1229">
        <f>'2.CO2-Sector'!AE57</f>
        <v>15760.010858869751</v>
      </c>
      <c r="AF127" s="1229">
        <f>'2.CO2-Sector'!AF57</f>
        <v>16046.155463469968</v>
      </c>
      <c r="AG127" s="1229">
        <f>'2.CO2-Sector'!AG57</f>
        <v>16489.850447921912</v>
      </c>
      <c r="AH127" s="1229">
        <f>'2.CO2-Sector'!AH57</f>
        <v>17058.66541720591</v>
      </c>
      <c r="AI127" s="1229">
        <f>'2.CO2-Sector'!AI57</f>
        <v>17090.066551302534</v>
      </c>
      <c r="AJ127" s="1229">
        <f>'2.CO2-Sector'!AJ57</f>
        <v>16843.175215899068</v>
      </c>
      <c r="AK127" s="1229">
        <f>'2.CO2-Sector'!AK57</f>
        <v>16987.63958441481</v>
      </c>
      <c r="AL127" s="1229">
        <f>'2.CO2-Sector'!AL57</f>
        <v>15760.106038112603</v>
      </c>
      <c r="AM127" s="1229">
        <f>'2.CO2-Sector'!AM57</f>
        <v>15193.482314590781</v>
      </c>
      <c r="AN127" s="1229">
        <f>'2.CO2-Sector'!AN57</f>
        <v>15191.545563292608</v>
      </c>
      <c r="AO127" s="1229">
        <f>'2.CO2-Sector'!AO57</f>
        <v>14647.967111487405</v>
      </c>
      <c r="AP127" s="1229">
        <f>'2.CO2-Sector'!AP57</f>
        <v>14093.270071535695</v>
      </c>
      <c r="AQ127" s="1229">
        <f>'2.CO2-Sector'!AQ57</f>
        <v>13239.375625993522</v>
      </c>
      <c r="AR127" s="1229">
        <f>'2.CO2-Sector'!AR57</f>
        <v>13418.550684543525</v>
      </c>
      <c r="AS127" s="1229">
        <f>'2.CO2-Sector'!AS57</f>
        <v>14517.913961562603</v>
      </c>
      <c r="AT127" s="1229">
        <f>'2.CO2-Sector'!AT57</f>
        <v>12058.193014853854</v>
      </c>
      <c r="AU127" s="1229">
        <f>'2.CO2-Sector'!AU57</f>
        <v>12298.256538364743</v>
      </c>
      <c r="AV127" s="1229">
        <f>'2.CO2-Sector'!AV57</f>
        <v>11544.978703440558</v>
      </c>
      <c r="AW127" s="1229">
        <f>'2.CO2-Sector'!AW57</f>
        <v>12176.138290018025</v>
      </c>
      <c r="AX127" s="1229">
        <f>'2.CO2-Sector'!AX57</f>
        <v>12068.400962499445</v>
      </c>
      <c r="AY127" s="1229">
        <f>'2.CO2-Sector'!AY57</f>
        <v>11557.537132593243</v>
      </c>
      <c r="AZ127" s="1229">
        <f>'2.CO2-Sector'!AZ57</f>
        <v>11506.108200524694</v>
      </c>
      <c r="BA127" s="1531">
        <f>'2.CO2-Sector'!BA57</f>
        <v>10941.333541772363</v>
      </c>
      <c r="BB127" s="1230">
        <f>'2.CO2-Sector'!BB57</f>
        <v>10807.646245669928</v>
      </c>
      <c r="BC127" s="558">
        <f>'3.Allocated_CO2-Sector'!BC57</f>
        <v>0</v>
      </c>
      <c r="BD127" s="138">
        <f>'3.Allocated_CO2-Sector'!BD57</f>
        <v>0</v>
      </c>
      <c r="BE127" s="138">
        <f>'3.Allocated_CO2-Sector'!BE57</f>
        <v>0</v>
      </c>
      <c r="BF127" s="138"/>
      <c r="BG127" s="378"/>
    </row>
    <row r="128" spans="17:60" ht="28.5" customHeight="1">
      <c r="Q128" s="1708"/>
      <c r="R128" s="1713"/>
      <c r="S128" s="1879" t="s">
        <v>1412</v>
      </c>
      <c r="T128" s="1640"/>
      <c r="V128" s="1674"/>
      <c r="W128" s="1670"/>
      <c r="X128" s="1896" t="s">
        <v>1413</v>
      </c>
      <c r="Y128" s="1897"/>
      <c r="Z128" s="1233"/>
      <c r="AA128" s="1234">
        <f>'2.CO2-Sector'!AA58</f>
        <v>702.83026999291678</v>
      </c>
      <c r="AB128" s="1234">
        <f>'2.CO2-Sector'!AB58</f>
        <v>686.44620024230187</v>
      </c>
      <c r="AC128" s="1234">
        <f>'2.CO2-Sector'!AC58</f>
        <v>698.89764571316766</v>
      </c>
      <c r="AD128" s="1234">
        <f>'2.CO2-Sector'!AD58</f>
        <v>680.74547632983922</v>
      </c>
      <c r="AE128" s="1234">
        <f>'2.CO2-Sector'!AE58</f>
        <v>701.91349393186852</v>
      </c>
      <c r="AF128" s="1234">
        <f>'2.CO2-Sector'!AF58</f>
        <v>667.82873473264453</v>
      </c>
      <c r="AG128" s="1234">
        <f>'2.CO2-Sector'!AG58</f>
        <v>640.46784939712438</v>
      </c>
      <c r="AH128" s="1234">
        <f>'2.CO2-Sector'!AH58</f>
        <v>655.23057167867137</v>
      </c>
      <c r="AI128" s="1234">
        <f>'2.CO2-Sector'!AI58</f>
        <v>609.1187236752379</v>
      </c>
      <c r="AJ128" s="1234">
        <f>'2.CO2-Sector'!AJ58</f>
        <v>652.57502705106276</v>
      </c>
      <c r="AK128" s="1234">
        <f>'2.CO2-Sector'!AK58</f>
        <v>655.91443265909516</v>
      </c>
      <c r="AL128" s="1234">
        <f>'2.CO2-Sector'!AL58</f>
        <v>630.52981102330273</v>
      </c>
      <c r="AM128" s="1234">
        <f>'2.CO2-Sector'!AM58</f>
        <v>577.04643230948568</v>
      </c>
      <c r="AN128" s="1234">
        <f>'2.CO2-Sector'!AN58</f>
        <v>516.5268173218675</v>
      </c>
      <c r="AO128" s="1234">
        <f>'2.CO2-Sector'!AO58</f>
        <v>506.69926841574829</v>
      </c>
      <c r="AP128" s="1234">
        <f>'2.CO2-Sector'!AP58</f>
        <v>506.81438218982044</v>
      </c>
      <c r="AQ128" s="1234">
        <f>'2.CO2-Sector'!AQ58</f>
        <v>522.35987148863205</v>
      </c>
      <c r="AR128" s="1234">
        <f>'2.CO2-Sector'!AR58</f>
        <v>561.19836242802796</v>
      </c>
      <c r="AS128" s="1234">
        <f>'2.CO2-Sector'!AS58</f>
        <v>530.41167542322773</v>
      </c>
      <c r="AT128" s="1234">
        <f>'2.CO2-Sector'!AT58</f>
        <v>513.68788841490209</v>
      </c>
      <c r="AU128" s="1234">
        <f>'2.CO2-Sector'!AU58</f>
        <v>526.91409091663695</v>
      </c>
      <c r="AV128" s="1234">
        <f>'2.CO2-Sector'!AV58</f>
        <v>524.12535460171284</v>
      </c>
      <c r="AW128" s="1234">
        <f>'2.CO2-Sector'!AW58</f>
        <v>528.10321016884393</v>
      </c>
      <c r="AX128" s="1234">
        <f>'2.CO2-Sector'!AX58</f>
        <v>604.69033239592966</v>
      </c>
      <c r="AY128" s="1234">
        <f>'2.CO2-Sector'!AY58</f>
        <v>617.02824714749113</v>
      </c>
      <c r="AZ128" s="1234">
        <f>'2.CO2-Sector'!AZ58</f>
        <v>624.93138440348548</v>
      </c>
      <c r="BA128" s="1532">
        <f>'2.CO2-Sector'!BA58</f>
        <v>618.83151051759683</v>
      </c>
      <c r="BB128" s="1235">
        <f>'2.CO2-Sector'!BB58</f>
        <v>636.47453232102862</v>
      </c>
      <c r="BC128" s="558">
        <f>'3.Allocated_CO2-Sector'!BC58</f>
        <v>0</v>
      </c>
      <c r="BD128" s="138">
        <f>'3.Allocated_CO2-Sector'!BD58</f>
        <v>0</v>
      </c>
      <c r="BE128" s="138">
        <f>'3.Allocated_CO2-Sector'!BE58</f>
        <v>0</v>
      </c>
      <c r="BF128" s="138"/>
      <c r="BG128" s="378"/>
    </row>
    <row r="129" spans="17:61" ht="15" thickBot="1">
      <c r="Q129" s="1708"/>
      <c r="R129" s="1714"/>
      <c r="S129" s="813" t="s">
        <v>135</v>
      </c>
      <c r="T129" s="814"/>
      <c r="V129" s="1708"/>
      <c r="W129" s="1714"/>
      <c r="X129" s="1469" t="s">
        <v>506</v>
      </c>
      <c r="Y129" s="1470"/>
      <c r="Z129" s="1236"/>
      <c r="AA129" s="1237">
        <f>'2.CO2-Sector'!AA59</f>
        <v>10877.600981426513</v>
      </c>
      <c r="AB129" s="1237">
        <f>'2.CO2-Sector'!AB59</f>
        <v>11049.806368923906</v>
      </c>
      <c r="AC129" s="1237">
        <f>'2.CO2-Sector'!AC59</f>
        <v>11807.005324140289</v>
      </c>
      <c r="AD129" s="1237">
        <f>'2.CO2-Sector'!AD59</f>
        <v>11076.355908637637</v>
      </c>
      <c r="AE129" s="1237">
        <f>'2.CO2-Sector'!AE59</f>
        <v>12141.64258301512</v>
      </c>
      <c r="AF129" s="1237">
        <f>'2.CO2-Sector'!AF59</f>
        <v>12430.812103547969</v>
      </c>
      <c r="AG129" s="1237">
        <f>'2.CO2-Sector'!AG59</f>
        <v>12524.696163572877</v>
      </c>
      <c r="AH129" s="1237">
        <f>'2.CO2-Sector'!AH59</f>
        <v>13494.993714847755</v>
      </c>
      <c r="AI129" s="1237">
        <f>'2.CO2-Sector'!AI59</f>
        <v>13752.536966155511</v>
      </c>
      <c r="AJ129" s="1237">
        <f>'2.CO2-Sector'!AJ59</f>
        <v>13872.228730078583</v>
      </c>
      <c r="AK129" s="1237">
        <f>'2.CO2-Sector'!AK59</f>
        <v>15214.352327328641</v>
      </c>
      <c r="AL129" s="1237">
        <f>'2.CO2-Sector'!AL59</f>
        <v>16132.526380314026</v>
      </c>
      <c r="AM129" s="1237">
        <f>'2.CO2-Sector'!AM59</f>
        <v>16997.608754950557</v>
      </c>
      <c r="AN129" s="1237">
        <f>'2.CO2-Sector'!AN59</f>
        <v>17808.352586478897</v>
      </c>
      <c r="AO129" s="1237">
        <f>'2.CO2-Sector'!AO59</f>
        <v>17549.375263856604</v>
      </c>
      <c r="AP129" s="1237">
        <f>'2.CO2-Sector'!AP59</f>
        <v>17053.973678155497</v>
      </c>
      <c r="AQ129" s="1237">
        <f>'2.CO2-Sector'!AQ59</f>
        <v>16145.248330322505</v>
      </c>
      <c r="AR129" s="1237">
        <f>'2.CO2-Sector'!AR59</f>
        <v>16502.025788668187</v>
      </c>
      <c r="AS129" s="1237">
        <f>'2.CO2-Sector'!AS59</f>
        <v>16805.064836398626</v>
      </c>
      <c r="AT129" s="1237">
        <f>'2.CO2-Sector'!AT59</f>
        <v>15621.709115611065</v>
      </c>
      <c r="AU129" s="1237">
        <f>'2.CO2-Sector'!AU59</f>
        <v>15885.030087507934</v>
      </c>
      <c r="AV129" s="1237">
        <f>'2.CO2-Sector'!AV59</f>
        <v>15957.255370641471</v>
      </c>
      <c r="AW129" s="1237">
        <f>'2.CO2-Sector'!AW59</f>
        <v>17122.68573158178</v>
      </c>
      <c r="AX129" s="1237">
        <f>'2.CO2-Sector'!AX59</f>
        <v>16692.107033381984</v>
      </c>
      <c r="AY129" s="1237">
        <f>'2.CO2-Sector'!AY59</f>
        <v>16327.397566529307</v>
      </c>
      <c r="AZ129" s="1237">
        <f>'2.CO2-Sector'!AZ59</f>
        <v>16844.374028003105</v>
      </c>
      <c r="BA129" s="1535">
        <f>'2.CO2-Sector'!BA59</f>
        <v>17568.592342778695</v>
      </c>
      <c r="BB129" s="1238">
        <f>'2.CO2-Sector'!BB59</f>
        <v>17385.359938954418</v>
      </c>
      <c r="BC129" s="558">
        <f>'3.Allocated_CO2-Sector'!BC59</f>
        <v>0</v>
      </c>
      <c r="BD129" s="138">
        <f>'3.Allocated_CO2-Sector'!BD59</f>
        <v>0</v>
      </c>
      <c r="BE129" s="138">
        <f>'3.Allocated_CO2-Sector'!BE59</f>
        <v>0</v>
      </c>
      <c r="BF129" s="138"/>
      <c r="BG129" s="378"/>
    </row>
    <row r="130" spans="17:61" ht="18" customHeight="1">
      <c r="Q130" s="1715"/>
      <c r="R130" s="1720" t="s">
        <v>275</v>
      </c>
      <c r="S130" s="815"/>
      <c r="T130" s="816"/>
      <c r="V130" s="1715"/>
      <c r="W130" s="1717" t="s">
        <v>812</v>
      </c>
      <c r="X130" s="815"/>
      <c r="Y130" s="816"/>
      <c r="Z130" s="424"/>
      <c r="AA130" s="426">
        <f>SUM(AA131,AA134:AA135)</f>
        <v>6663.5568082980681</v>
      </c>
      <c r="AB130" s="426">
        <f>SUM(AB131,AB134:AB135)</f>
        <v>6457.8797499713774</v>
      </c>
      <c r="AC130" s="426">
        <f t="shared" ref="AC130:BA130" si="77">SUM(AC131,AC134:AC135)</f>
        <v>6197.8717162878675</v>
      </c>
      <c r="AD130" s="426">
        <f t="shared" si="77"/>
        <v>5985.2402454945568</v>
      </c>
      <c r="AE130" s="426">
        <f t="shared" si="77"/>
        <v>5774.1267543957229</v>
      </c>
      <c r="AF130" s="426">
        <f t="shared" si="77"/>
        <v>5966.0139180256419</v>
      </c>
      <c r="AG130" s="426">
        <f t="shared" si="77"/>
        <v>6079.0400914224811</v>
      </c>
      <c r="AH130" s="426">
        <f t="shared" si="77"/>
        <v>6038.5660359228932</v>
      </c>
      <c r="AI130" s="426">
        <f t="shared" si="77"/>
        <v>5596.5871918435423</v>
      </c>
      <c r="AJ130" s="426">
        <f t="shared" si="77"/>
        <v>5619.875444749402</v>
      </c>
      <c r="AK130" s="426">
        <f t="shared" si="77"/>
        <v>5692.6929563397216</v>
      </c>
      <c r="AL130" s="426">
        <f t="shared" si="77"/>
        <v>5217.956432603929</v>
      </c>
      <c r="AM130" s="426">
        <f t="shared" si="77"/>
        <v>4954.8041647751179</v>
      </c>
      <c r="AN130" s="426">
        <f t="shared" si="77"/>
        <v>4774.8651822542861</v>
      </c>
      <c r="AO130" s="426">
        <f t="shared" si="77"/>
        <v>4617.5073481993331</v>
      </c>
      <c r="AP130" s="426">
        <f t="shared" si="77"/>
        <v>4560.0404792828849</v>
      </c>
      <c r="AQ130" s="426">
        <f t="shared" si="77"/>
        <v>4494.9730369939771</v>
      </c>
      <c r="AR130" s="426">
        <f t="shared" si="77"/>
        <v>4506.4438303054476</v>
      </c>
      <c r="AS130" s="426">
        <f t="shared" si="77"/>
        <v>4078.9681798138981</v>
      </c>
      <c r="AT130" s="426">
        <f t="shared" si="77"/>
        <v>3726.5182688178857</v>
      </c>
      <c r="AU130" s="426">
        <f t="shared" si="77"/>
        <v>3622.1245341512499</v>
      </c>
      <c r="AV130" s="426">
        <f t="shared" si="77"/>
        <v>3503.4257842848256</v>
      </c>
      <c r="AW130" s="426">
        <f t="shared" si="77"/>
        <v>3515.3997346229371</v>
      </c>
      <c r="AX130" s="426">
        <f t="shared" si="77"/>
        <v>3523.4465568864689</v>
      </c>
      <c r="AY130" s="426">
        <f t="shared" si="77"/>
        <v>3418.7559702577491</v>
      </c>
      <c r="AZ130" s="426">
        <f t="shared" si="77"/>
        <v>3365.5262992508756</v>
      </c>
      <c r="BA130" s="1514">
        <f t="shared" si="77"/>
        <v>3299.0823254742372</v>
      </c>
      <c r="BB130" s="505">
        <f t="shared" ref="BB130" si="78">SUM(BB131,BB134:BB135)</f>
        <v>3246.6213398602004</v>
      </c>
      <c r="BC130" s="586">
        <f>SUM(BC131,BC134:BC135)</f>
        <v>0</v>
      </c>
      <c r="BD130" s="426">
        <f>SUM(BD131,BD134:BD135)</f>
        <v>0</v>
      </c>
      <c r="BE130" s="426">
        <f>SUM(BE131,BE134:BE135)</f>
        <v>0</v>
      </c>
      <c r="BF130" s="426"/>
      <c r="BG130" s="505"/>
    </row>
    <row r="131" spans="17:61">
      <c r="Q131" s="1708"/>
      <c r="R131" s="1718"/>
      <c r="S131" s="817" t="s">
        <v>136</v>
      </c>
      <c r="T131" s="1743"/>
      <c r="V131" s="1708"/>
      <c r="W131" s="1718"/>
      <c r="X131" s="817" t="s">
        <v>507</v>
      </c>
      <c r="Y131" s="1307"/>
      <c r="Z131" s="406"/>
      <c r="AA131" s="408">
        <f>SUM(AA132:AA133)</f>
        <v>608.8830323714285</v>
      </c>
      <c r="AB131" s="408">
        <f>SUM(AB132:AB133)</f>
        <v>547.87568817142858</v>
      </c>
      <c r="AC131" s="408">
        <f t="shared" ref="AC131:BA131" si="79">SUM(AC132:AC133)</f>
        <v>493.0069734857143</v>
      </c>
      <c r="AD131" s="408">
        <f t="shared" si="79"/>
        <v>523.52121873333328</v>
      </c>
      <c r="AE131" s="408">
        <f t="shared" si="79"/>
        <v>342.54281495238104</v>
      </c>
      <c r="AF131" s="408">
        <f t="shared" si="79"/>
        <v>359.12538566666672</v>
      </c>
      <c r="AG131" s="408">
        <f t="shared" si="79"/>
        <v>349.6185054476191</v>
      </c>
      <c r="AH131" s="408">
        <f t="shared" si="79"/>
        <v>371.50371699047616</v>
      </c>
      <c r="AI131" s="408">
        <f t="shared" si="79"/>
        <v>376.93193486666661</v>
      </c>
      <c r="AJ131" s="408">
        <f t="shared" si="79"/>
        <v>370.29462349523817</v>
      </c>
      <c r="AK131" s="408">
        <f t="shared" si="79"/>
        <v>442.53070567619039</v>
      </c>
      <c r="AL131" s="408">
        <f t="shared" si="79"/>
        <v>367.68445549523807</v>
      </c>
      <c r="AM131" s="408">
        <f t="shared" si="79"/>
        <v>408.14204954285714</v>
      </c>
      <c r="AN131" s="408">
        <f t="shared" si="79"/>
        <v>430.18884228571432</v>
      </c>
      <c r="AO131" s="408">
        <f t="shared" si="79"/>
        <v>402.22257040952377</v>
      </c>
      <c r="AP131" s="408">
        <f t="shared" si="79"/>
        <v>410.55994037142864</v>
      </c>
      <c r="AQ131" s="408">
        <f t="shared" si="79"/>
        <v>383.4825898095238</v>
      </c>
      <c r="AR131" s="408">
        <f t="shared" si="79"/>
        <v>500.07924591428571</v>
      </c>
      <c r="AS131" s="408">
        <f t="shared" si="79"/>
        <v>439.97515058095235</v>
      </c>
      <c r="AT131" s="408">
        <f t="shared" si="79"/>
        <v>390.10057879047622</v>
      </c>
      <c r="AU131" s="408">
        <f t="shared" si="79"/>
        <v>402.94034859047622</v>
      </c>
      <c r="AV131" s="408">
        <f t="shared" si="79"/>
        <v>414.65140985714288</v>
      </c>
      <c r="AW131" s="408">
        <f t="shared" si="79"/>
        <v>520.16101332380958</v>
      </c>
      <c r="AX131" s="408">
        <f t="shared" si="79"/>
        <v>577.76994178095231</v>
      </c>
      <c r="AY131" s="408">
        <f t="shared" si="79"/>
        <v>551.49743345714285</v>
      </c>
      <c r="AZ131" s="408">
        <f t="shared" si="79"/>
        <v>551.49743345714285</v>
      </c>
      <c r="BA131" s="1536">
        <f t="shared" si="79"/>
        <v>551.49743345714285</v>
      </c>
      <c r="BB131" s="506">
        <f t="shared" ref="BB131" si="80">SUM(BB132:BB133)</f>
        <v>551.49743345714285</v>
      </c>
      <c r="BC131" s="587">
        <f>SUM(BC132:BC133)</f>
        <v>0</v>
      </c>
      <c r="BD131" s="408">
        <f>SUM(BD132:BD133)</f>
        <v>0</v>
      </c>
      <c r="BE131" s="408">
        <f>SUM(BE132:BE133)</f>
        <v>0</v>
      </c>
      <c r="BF131" s="408"/>
      <c r="BG131" s="506"/>
    </row>
    <row r="132" spans="17:61">
      <c r="Q132" s="1708"/>
      <c r="R132" s="1718"/>
      <c r="S132" s="818"/>
      <c r="T132" s="1658" t="s">
        <v>137</v>
      </c>
      <c r="V132" s="1708"/>
      <c r="W132" s="1718"/>
      <c r="X132" s="818"/>
      <c r="Y132" s="819" t="s">
        <v>508</v>
      </c>
      <c r="Z132" s="238"/>
      <c r="AA132" s="1229">
        <f>'2.CO2-Sector'!AA62</f>
        <v>550.23920379999993</v>
      </c>
      <c r="AB132" s="1229">
        <f>'2.CO2-Sector'!AB62</f>
        <v>527.37032626666667</v>
      </c>
      <c r="AC132" s="1229">
        <f>'2.CO2-Sector'!AC62</f>
        <v>477.13732586666669</v>
      </c>
      <c r="AD132" s="1229">
        <f>'2.CO2-Sector'!AD62</f>
        <v>481.58261873333328</v>
      </c>
      <c r="AE132" s="1229">
        <f>'2.CO2-Sector'!AE62</f>
        <v>292.75650066666674</v>
      </c>
      <c r="AF132" s="1229">
        <f>'2.CO2-Sector'!AF62</f>
        <v>303.52845233333341</v>
      </c>
      <c r="AG132" s="1229">
        <f>'2.CO2-Sector'!AG62</f>
        <v>292.73561973333341</v>
      </c>
      <c r="AH132" s="1229">
        <f>'2.CO2-Sector'!AH62</f>
        <v>303.65330746666666</v>
      </c>
      <c r="AI132" s="1229">
        <f>'2.CO2-Sector'!AI62</f>
        <v>300.00380153333327</v>
      </c>
      <c r="AJ132" s="1229">
        <f>'2.CO2-Sector'!AJ62</f>
        <v>293.56731873333337</v>
      </c>
      <c r="AK132" s="1229">
        <f>'2.CO2-Sector'!AK62</f>
        <v>332.90198186666657</v>
      </c>
      <c r="AL132" s="1229">
        <f>'2.CO2-Sector'!AL62</f>
        <v>247.34728406666662</v>
      </c>
      <c r="AM132" s="1229">
        <f>'2.CO2-Sector'!AM62</f>
        <v>269.91772573333333</v>
      </c>
      <c r="AN132" s="1229">
        <f>'2.CO2-Sector'!AN62</f>
        <v>246.39832800000002</v>
      </c>
      <c r="AO132" s="1229">
        <f>'2.CO2-Sector'!AO62</f>
        <v>236.30097993333328</v>
      </c>
      <c r="AP132" s="1229">
        <f>'2.CO2-Sector'!AP62</f>
        <v>231.29451180000001</v>
      </c>
      <c r="AQ132" s="1229">
        <f>'2.CO2-Sector'!AQ62</f>
        <v>230.36059933333334</v>
      </c>
      <c r="AR132" s="1229">
        <f>'2.CO2-Sector'!AR62</f>
        <v>325.00062686666666</v>
      </c>
      <c r="AS132" s="1229">
        <f>'2.CO2-Sector'!AS62</f>
        <v>305.7365982</v>
      </c>
      <c r="AT132" s="1229">
        <f>'2.CO2-Sector'!AT62</f>
        <v>270.15270260000005</v>
      </c>
      <c r="AU132" s="1229">
        <f>'2.CO2-Sector'!AU62</f>
        <v>242.88427239999999</v>
      </c>
      <c r="AV132" s="1229">
        <f>'2.CO2-Sector'!AV62</f>
        <v>246.77580033333334</v>
      </c>
      <c r="AW132" s="1229">
        <f>'2.CO2-Sector'!AW62</f>
        <v>369.97487046666669</v>
      </c>
      <c r="AX132" s="1229">
        <f>'2.CO2-Sector'!AX62</f>
        <v>379.5766560666666</v>
      </c>
      <c r="AY132" s="1229">
        <f>'2.CO2-Sector'!AY62</f>
        <v>362.50329059999996</v>
      </c>
      <c r="AZ132" s="1229">
        <f>'2.CO2-Sector'!AZ62</f>
        <v>362.50329059999996</v>
      </c>
      <c r="BA132" s="1531">
        <f>'2.CO2-Sector'!BA62</f>
        <v>362.50329059999996</v>
      </c>
      <c r="BB132" s="1230">
        <f>'2.CO2-Sector'!BB62</f>
        <v>362.50329059999996</v>
      </c>
      <c r="BC132" s="558">
        <f>'3.Allocated_CO2-Sector'!BC62</f>
        <v>0</v>
      </c>
      <c r="BD132" s="138">
        <f>'3.Allocated_CO2-Sector'!BD62</f>
        <v>0</v>
      </c>
      <c r="BE132" s="138">
        <f>'3.Allocated_CO2-Sector'!BE62</f>
        <v>0</v>
      </c>
      <c r="BF132" s="138"/>
      <c r="BG132" s="378"/>
      <c r="BH132" s="108"/>
      <c r="BI132" s="108"/>
    </row>
    <row r="133" spans="17:61">
      <c r="Q133" s="1708"/>
      <c r="R133" s="1718"/>
      <c r="S133" s="820"/>
      <c r="T133" s="821" t="s">
        <v>138</v>
      </c>
      <c r="V133" s="1708"/>
      <c r="W133" s="1718"/>
      <c r="X133" s="820"/>
      <c r="Y133" s="821" t="s">
        <v>509</v>
      </c>
      <c r="Z133" s="401"/>
      <c r="AA133" s="1827">
        <f>'2.CO2-Sector'!AA63</f>
        <v>58.643828571428571</v>
      </c>
      <c r="AB133" s="1827">
        <f>'2.CO2-Sector'!AB63</f>
        <v>20.505361904761902</v>
      </c>
      <c r="AC133" s="1827">
        <f>'2.CO2-Sector'!AC63</f>
        <v>15.869647619047624</v>
      </c>
      <c r="AD133" s="1827">
        <f>'2.CO2-Sector'!AD63</f>
        <v>41.938600000000008</v>
      </c>
      <c r="AE133" s="1827">
        <f>'2.CO2-Sector'!AE63</f>
        <v>49.786314285714298</v>
      </c>
      <c r="AF133" s="1827">
        <f>'2.CO2-Sector'!AF63</f>
        <v>55.59693333333334</v>
      </c>
      <c r="AG133" s="1827">
        <f>'2.CO2-Sector'!AG63</f>
        <v>56.88288571428572</v>
      </c>
      <c r="AH133" s="1827">
        <f>'2.CO2-Sector'!AH63</f>
        <v>67.850409523809532</v>
      </c>
      <c r="AI133" s="1827">
        <f>'2.CO2-Sector'!AI63</f>
        <v>76.928133333333349</v>
      </c>
      <c r="AJ133" s="1827">
        <f>'2.CO2-Sector'!AJ63</f>
        <v>76.727304761904776</v>
      </c>
      <c r="AK133" s="1231">
        <f>'2.CO2-Sector'!AK63</f>
        <v>109.62872380952382</v>
      </c>
      <c r="AL133" s="1231">
        <f>'2.CO2-Sector'!AL63</f>
        <v>120.33717142857144</v>
      </c>
      <c r="AM133" s="1231">
        <f>'2.CO2-Sector'!AM63</f>
        <v>138.22432380952381</v>
      </c>
      <c r="AN133" s="1231">
        <f>'2.CO2-Sector'!AN63</f>
        <v>183.79051428571429</v>
      </c>
      <c r="AO133" s="1231">
        <f>'2.CO2-Sector'!AO63</f>
        <v>165.92159047619046</v>
      </c>
      <c r="AP133" s="1231">
        <f>'2.CO2-Sector'!AP63</f>
        <v>179.2654285714286</v>
      </c>
      <c r="AQ133" s="1231">
        <f>'2.CO2-Sector'!AQ63</f>
        <v>153.12199047619049</v>
      </c>
      <c r="AR133" s="1231">
        <f>'2.CO2-Sector'!AR63</f>
        <v>175.07861904761904</v>
      </c>
      <c r="AS133" s="1231">
        <f>'2.CO2-Sector'!AS63</f>
        <v>134.23855238095237</v>
      </c>
      <c r="AT133" s="1231">
        <f>'2.CO2-Sector'!AT63</f>
        <v>119.94787619047619</v>
      </c>
      <c r="AU133" s="1231">
        <f>'2.CO2-Sector'!AU63</f>
        <v>160.05607619047623</v>
      </c>
      <c r="AV133" s="1231">
        <f>'2.CO2-Sector'!AV63</f>
        <v>167.87560952380954</v>
      </c>
      <c r="AW133" s="1231">
        <f>'2.CO2-Sector'!AW63</f>
        <v>150.18614285714287</v>
      </c>
      <c r="AX133" s="1231">
        <f>'2.CO2-Sector'!AX63</f>
        <v>198.19328571428571</v>
      </c>
      <c r="AY133" s="1231">
        <f>'2.CO2-Sector'!AY63</f>
        <v>188.99414285714286</v>
      </c>
      <c r="AZ133" s="1231">
        <f>'2.CO2-Sector'!AZ63</f>
        <v>188.99414285714286</v>
      </c>
      <c r="BA133" s="1533">
        <f>'2.CO2-Sector'!BA63</f>
        <v>188.99414285714286</v>
      </c>
      <c r="BB133" s="1232">
        <f>'2.CO2-Sector'!BB63</f>
        <v>188.99414285714286</v>
      </c>
      <c r="BC133" s="588">
        <f>'3.Allocated_CO2-Sector'!BC63</f>
        <v>0</v>
      </c>
      <c r="BD133" s="409">
        <f>'3.Allocated_CO2-Sector'!BD63</f>
        <v>0</v>
      </c>
      <c r="BE133" s="409">
        <f>'3.Allocated_CO2-Sector'!BE63</f>
        <v>0</v>
      </c>
      <c r="BF133" s="409"/>
      <c r="BG133" s="507"/>
    </row>
    <row r="134" spans="17:61">
      <c r="Q134" s="1708"/>
      <c r="R134" s="1718"/>
      <c r="S134" s="822" t="s">
        <v>276</v>
      </c>
      <c r="T134" s="1744"/>
      <c r="V134" s="1708"/>
      <c r="W134" s="1718"/>
      <c r="X134" s="819" t="s">
        <v>510</v>
      </c>
      <c r="Y134" s="1308"/>
      <c r="Z134" s="1223"/>
      <c r="AA134" s="1224">
        <f>'2.CO2-Sector'!AA64</f>
        <v>580.9365571248062</v>
      </c>
      <c r="AB134" s="1224">
        <f>'2.CO2-Sector'!AB64</f>
        <v>631.23952092324578</v>
      </c>
      <c r="AC134" s="1224">
        <f>'2.CO2-Sector'!AC64</f>
        <v>661.82365437679505</v>
      </c>
      <c r="AD134" s="1224">
        <f>'2.CO2-Sector'!AD64</f>
        <v>650.55939365539734</v>
      </c>
      <c r="AE134" s="1224">
        <f>'2.CO2-Sector'!AE64</f>
        <v>653.5832177937333</v>
      </c>
      <c r="AF134" s="1224">
        <f>'2.CO2-Sector'!AF64</f>
        <v>924.44909848849352</v>
      </c>
      <c r="AG134" s="1224">
        <f>'2.CO2-Sector'!AG64</f>
        <v>1026.6000650839744</v>
      </c>
      <c r="AH134" s="1224">
        <f>'2.CO2-Sector'!AH64</f>
        <v>1126.7623204237623</v>
      </c>
      <c r="AI134" s="1224">
        <f>'2.CO2-Sector'!AI64</f>
        <v>1064.115089920746</v>
      </c>
      <c r="AJ134" s="1224">
        <f>'2.CO2-Sector'!AJ64</f>
        <v>1104.0159179855241</v>
      </c>
      <c r="AK134" s="1224">
        <f>'2.CO2-Sector'!AK64</f>
        <v>1029.8061630373229</v>
      </c>
      <c r="AL134" s="1224">
        <f>'2.CO2-Sector'!AL64</f>
        <v>1074.2164097368179</v>
      </c>
      <c r="AM134" s="1224">
        <f>'2.CO2-Sector'!AM64</f>
        <v>1022.3384205504215</v>
      </c>
      <c r="AN134" s="1224">
        <f>'2.CO2-Sector'!AN64</f>
        <v>966.84872660408905</v>
      </c>
      <c r="AO134" s="1224">
        <f>'2.CO2-Sector'!AO64</f>
        <v>925.01333515752594</v>
      </c>
      <c r="AP134" s="1224">
        <f>'2.CO2-Sector'!AP64</f>
        <v>961.83153175001735</v>
      </c>
      <c r="AQ134" s="1224">
        <f>'2.CO2-Sector'!AQ64</f>
        <v>990.05205136502946</v>
      </c>
      <c r="AR134" s="1224">
        <f>'2.CO2-Sector'!AR64</f>
        <v>1032.8356769315515</v>
      </c>
      <c r="AS134" s="1224">
        <f>'2.CO2-Sector'!AS64</f>
        <v>947.66155622232623</v>
      </c>
      <c r="AT134" s="1224">
        <f>'2.CO2-Sector'!AT64</f>
        <v>864.15181782157379</v>
      </c>
      <c r="AU134" s="1224">
        <f>'2.CO2-Sector'!AU64</f>
        <v>813.54833040206904</v>
      </c>
      <c r="AV134" s="1224">
        <f>'2.CO2-Sector'!AV64</f>
        <v>772.67787512432869</v>
      </c>
      <c r="AW134" s="1224">
        <f>'2.CO2-Sector'!AW64</f>
        <v>757.72940648439112</v>
      </c>
      <c r="AX134" s="1224">
        <f>'2.CO2-Sector'!AX64</f>
        <v>704.98377701829259</v>
      </c>
      <c r="AY134" s="1224">
        <f>'2.CO2-Sector'!AY64</f>
        <v>701.02442715880966</v>
      </c>
      <c r="AZ134" s="1224">
        <f>'2.CO2-Sector'!AZ64</f>
        <v>662.88090896904316</v>
      </c>
      <c r="BA134" s="1537">
        <f>'2.CO2-Sector'!BA64</f>
        <v>644.99545952744359</v>
      </c>
      <c r="BB134" s="1225">
        <f>'2.CO2-Sector'!BB64</f>
        <v>577.27562409807172</v>
      </c>
      <c r="BC134" s="547">
        <f>'3.Allocated_CO2-Sector'!BC64</f>
        <v>0</v>
      </c>
      <c r="BD134" s="143">
        <f>'3.Allocated_CO2-Sector'!BD64</f>
        <v>0</v>
      </c>
      <c r="BE134" s="143">
        <f>'3.Allocated_CO2-Sector'!BE64</f>
        <v>0</v>
      </c>
      <c r="BF134" s="143"/>
      <c r="BG134" s="386"/>
    </row>
    <row r="135" spans="17:61" ht="15.75" customHeight="1" thickBot="1">
      <c r="Q135" s="1716"/>
      <c r="R135" s="1719"/>
      <c r="S135" s="1706" t="s">
        <v>277</v>
      </c>
      <c r="T135" s="1745"/>
      <c r="V135" s="1716"/>
      <c r="W135" s="1719"/>
      <c r="X135" s="1649" t="s">
        <v>813</v>
      </c>
      <c r="Y135" s="1648"/>
      <c r="Z135" s="1226"/>
      <c r="AA135" s="1227">
        <f>'2.CO2-Sector'!AA65</f>
        <v>5473.7372188018335</v>
      </c>
      <c r="AB135" s="1227">
        <f>'2.CO2-Sector'!AB65</f>
        <v>5278.764540876703</v>
      </c>
      <c r="AC135" s="1227">
        <f>'2.CO2-Sector'!AC65</f>
        <v>5043.0410884253579</v>
      </c>
      <c r="AD135" s="1227">
        <f>'2.CO2-Sector'!AD65</f>
        <v>4811.1596331058263</v>
      </c>
      <c r="AE135" s="1227">
        <f>'2.CO2-Sector'!AE65</f>
        <v>4778.0007216496087</v>
      </c>
      <c r="AF135" s="1227">
        <f>'2.CO2-Sector'!AF65</f>
        <v>4682.4394338704815</v>
      </c>
      <c r="AG135" s="1227">
        <f>'2.CO2-Sector'!AG65</f>
        <v>4702.8215208908878</v>
      </c>
      <c r="AH135" s="1227">
        <f>'2.CO2-Sector'!AH65</f>
        <v>4540.2999985086553</v>
      </c>
      <c r="AI135" s="1227">
        <f>'2.CO2-Sector'!AI65</f>
        <v>4155.5401670561296</v>
      </c>
      <c r="AJ135" s="1227">
        <f>'2.CO2-Sector'!AJ65</f>
        <v>4145.5649032686397</v>
      </c>
      <c r="AK135" s="1227">
        <f>'2.CO2-Sector'!AK65</f>
        <v>4220.3560876262081</v>
      </c>
      <c r="AL135" s="1227">
        <f>'2.CO2-Sector'!AL65</f>
        <v>3776.0555673718727</v>
      </c>
      <c r="AM135" s="1227">
        <f>'2.CO2-Sector'!AM65</f>
        <v>3524.3236946818388</v>
      </c>
      <c r="AN135" s="1227">
        <f>'2.CO2-Sector'!AN65</f>
        <v>3377.8276133644827</v>
      </c>
      <c r="AO135" s="1227">
        <f>'2.CO2-Sector'!AO65</f>
        <v>3290.2714426322832</v>
      </c>
      <c r="AP135" s="1227">
        <f>'2.CO2-Sector'!AP65</f>
        <v>3187.6490071614394</v>
      </c>
      <c r="AQ135" s="1227">
        <f>'2.CO2-Sector'!AQ65</f>
        <v>3121.4383958194239</v>
      </c>
      <c r="AR135" s="1227">
        <f>'2.CO2-Sector'!AR65</f>
        <v>2973.5289074596103</v>
      </c>
      <c r="AS135" s="1227">
        <f>'2.CO2-Sector'!AS65</f>
        <v>2691.3314730106194</v>
      </c>
      <c r="AT135" s="1227">
        <f>'2.CO2-Sector'!AT65</f>
        <v>2472.2658722058359</v>
      </c>
      <c r="AU135" s="1227">
        <f>'2.CO2-Sector'!AU65</f>
        <v>2405.6358551587045</v>
      </c>
      <c r="AV135" s="1227">
        <f>'2.CO2-Sector'!AV65</f>
        <v>2316.096499303354</v>
      </c>
      <c r="AW135" s="1227">
        <f>'2.CO2-Sector'!AW65</f>
        <v>2237.5093148147362</v>
      </c>
      <c r="AX135" s="1227">
        <f>'2.CO2-Sector'!AX65</f>
        <v>2240.6928380872241</v>
      </c>
      <c r="AY135" s="1227">
        <f>'2.CO2-Sector'!AY65</f>
        <v>2166.2341096417967</v>
      </c>
      <c r="AZ135" s="1227">
        <f>'2.CO2-Sector'!AZ65</f>
        <v>2151.1479568246896</v>
      </c>
      <c r="BA135" s="1538">
        <f>'2.CO2-Sector'!BA65</f>
        <v>2102.5894324896508</v>
      </c>
      <c r="BB135" s="1228">
        <f>'2.CO2-Sector'!BB65</f>
        <v>2117.8482823049858</v>
      </c>
      <c r="BC135" s="589">
        <f>'2.CO2-Sector'!BC65</f>
        <v>0</v>
      </c>
      <c r="BD135" s="398">
        <f>'2.CO2-Sector'!BD65</f>
        <v>0</v>
      </c>
      <c r="BE135" s="398">
        <f>'2.CO2-Sector'!BE65</f>
        <v>0</v>
      </c>
      <c r="BF135" s="398"/>
      <c r="BG135" s="508"/>
    </row>
    <row r="136" spans="17:61" ht="16.5" customHeight="1" thickTop="1" thickBot="1">
      <c r="Q136" s="1924" t="s">
        <v>59</v>
      </c>
      <c r="R136" s="1925"/>
      <c r="S136" s="1925"/>
      <c r="T136" s="1926"/>
      <c r="U136" s="84"/>
      <c r="V136" s="1924" t="s">
        <v>598</v>
      </c>
      <c r="W136" s="1925"/>
      <c r="X136" s="1925"/>
      <c r="Y136" s="1926"/>
      <c r="Z136" s="410"/>
      <c r="AA136" s="411">
        <f t="shared" ref="AA136:BE136" si="81">SUM(AA5,AA114,AA126,AA130)</f>
        <v>1163988.6450339372</v>
      </c>
      <c r="AB136" s="411">
        <f t="shared" si="81"/>
        <v>1175326.2675197611</v>
      </c>
      <c r="AC136" s="411">
        <f t="shared" si="81"/>
        <v>1184794.4928500408</v>
      </c>
      <c r="AD136" s="411">
        <f t="shared" si="81"/>
        <v>1177532.0978307344</v>
      </c>
      <c r="AE136" s="411">
        <f t="shared" si="81"/>
        <v>1232413.6786333618</v>
      </c>
      <c r="AF136" s="411">
        <f t="shared" si="81"/>
        <v>1244680.5960671066</v>
      </c>
      <c r="AG136" s="411">
        <f t="shared" si="81"/>
        <v>1256773.7410865803</v>
      </c>
      <c r="AH136" s="411">
        <f t="shared" si="81"/>
        <v>1249860.0905781873</v>
      </c>
      <c r="AI136" s="411">
        <f t="shared" si="81"/>
        <v>1209746.0123643209</v>
      </c>
      <c r="AJ136" s="411">
        <f t="shared" si="81"/>
        <v>1246337.4044733865</v>
      </c>
      <c r="AK136" s="411">
        <f t="shared" si="81"/>
        <v>1269198.2435303961</v>
      </c>
      <c r="AL136" s="411">
        <f t="shared" si="81"/>
        <v>1254120.4749989877</v>
      </c>
      <c r="AM136" s="411">
        <f t="shared" si="81"/>
        <v>1283079.8150699586</v>
      </c>
      <c r="AN136" s="411">
        <f t="shared" si="81"/>
        <v>1291159.6445416964</v>
      </c>
      <c r="AO136" s="411">
        <f t="shared" si="81"/>
        <v>1286333.8439546204</v>
      </c>
      <c r="AP136" s="411">
        <f t="shared" si="81"/>
        <v>1293497.2985206002</v>
      </c>
      <c r="AQ136" s="411">
        <f t="shared" si="81"/>
        <v>1270279.2133738408</v>
      </c>
      <c r="AR136" s="411">
        <f t="shared" si="81"/>
        <v>1305867.8733330136</v>
      </c>
      <c r="AS136" s="411">
        <f t="shared" si="81"/>
        <v>1234923.2494547092</v>
      </c>
      <c r="AT136" s="411">
        <f t="shared" si="81"/>
        <v>1165433.5499664892</v>
      </c>
      <c r="AU136" s="411">
        <f t="shared" si="81"/>
        <v>1216829.4512394469</v>
      </c>
      <c r="AV136" s="411">
        <f t="shared" si="81"/>
        <v>1266834.2720110537</v>
      </c>
      <c r="AW136" s="411">
        <f t="shared" si="81"/>
        <v>1308123.1517962939</v>
      </c>
      <c r="AX136" s="411">
        <f t="shared" si="81"/>
        <v>1317317.7662972216</v>
      </c>
      <c r="AY136" s="411">
        <f t="shared" si="81"/>
        <v>1267046.6510048993</v>
      </c>
      <c r="AZ136" s="411">
        <f t="shared" si="81"/>
        <v>1226689.6581677529</v>
      </c>
      <c r="BA136" s="1516">
        <f t="shared" si="81"/>
        <v>1208268.2679298555</v>
      </c>
      <c r="BB136" s="509">
        <f t="shared" ref="BB136" si="82">SUM(BB5,BB114,BB126,BB130)</f>
        <v>1190240.3217692538</v>
      </c>
      <c r="BC136" s="564">
        <f t="shared" si="81"/>
        <v>0</v>
      </c>
      <c r="BD136" s="411">
        <f t="shared" si="81"/>
        <v>0</v>
      </c>
      <c r="BE136" s="411">
        <f t="shared" si="81"/>
        <v>0</v>
      </c>
      <c r="BF136" s="411"/>
      <c r="BG136" s="509"/>
    </row>
    <row r="137" spans="17:61">
      <c r="U137" s="84"/>
    </row>
    <row r="138" spans="17:61" s="400" customFormat="1">
      <c r="Q138" s="1"/>
      <c r="R138" s="1"/>
      <c r="S138" s="1"/>
      <c r="T138" s="84"/>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row>
    <row r="139" spans="17:61">
      <c r="Y139" s="84"/>
    </row>
    <row r="141" spans="17:61">
      <c r="AB141" s="84"/>
    </row>
  </sheetData>
  <mergeCells count="20">
    <mergeCell ref="Q1:T1"/>
    <mergeCell ref="V1:Y1"/>
    <mergeCell ref="X13:Y13"/>
    <mergeCell ref="X36:Y36"/>
    <mergeCell ref="X37:Y37"/>
    <mergeCell ref="X15:Y15"/>
    <mergeCell ref="X127:Y127"/>
    <mergeCell ref="X128:Y128"/>
    <mergeCell ref="Q136:T136"/>
    <mergeCell ref="S36:T36"/>
    <mergeCell ref="S37:T37"/>
    <mergeCell ref="V136:Y136"/>
    <mergeCell ref="X65:Y65"/>
    <mergeCell ref="X69:Y69"/>
    <mergeCell ref="X57:Y57"/>
    <mergeCell ref="X61:Y61"/>
    <mergeCell ref="X124:Y124"/>
    <mergeCell ref="S124:T124"/>
    <mergeCell ref="S69:T69"/>
    <mergeCell ref="S127:T127"/>
  </mergeCells>
  <phoneticPr fontId="9"/>
  <pageMargins left="0.78740157480314965" right="0.78740157480314965" top="0.98425196850393704" bottom="0.98425196850393704" header="0.51181102362204722" footer="0.51181102362204722"/>
  <pageSetup paperSize="9" scale="23"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pageSetUpPr fitToPage="1"/>
  </sheetPr>
  <dimension ref="B1:AK54"/>
  <sheetViews>
    <sheetView zoomScale="80" zoomScaleNormal="80" workbookViewId="0"/>
  </sheetViews>
  <sheetFormatPr defaultRowHeight="15.75"/>
  <cols>
    <col min="1" max="1" width="9" style="726" customWidth="1"/>
    <col min="2" max="2" width="4.5" style="725" customWidth="1"/>
    <col min="3" max="3" width="25.25" style="726" customWidth="1"/>
    <col min="4" max="4" width="9.875" style="737" customWidth="1"/>
    <col min="5" max="5" width="7.625" style="726" customWidth="1"/>
    <col min="6" max="6" width="9.875" style="726" customWidth="1"/>
    <col min="7" max="7" width="7.625" style="726" customWidth="1"/>
    <col min="8" max="8" width="9.875" style="726" customWidth="1"/>
    <col min="9" max="9" width="7.625" style="726" customWidth="1"/>
    <col min="10" max="12" width="9" style="726"/>
    <col min="13" max="13" width="9" style="726" customWidth="1"/>
    <col min="14" max="17" width="9" style="726"/>
    <col min="18" max="18" width="9" style="726" customWidth="1"/>
    <col min="19" max="19" width="3.125" style="726" customWidth="1"/>
    <col min="20" max="20" width="34.375" style="726" customWidth="1"/>
    <col min="21" max="21" width="10.625" style="726" customWidth="1"/>
    <col min="22" max="22" width="9.875" style="726" customWidth="1"/>
    <col min="23" max="23" width="10.625" style="726" customWidth="1"/>
    <col min="24" max="24" width="10.25" style="726" customWidth="1"/>
    <col min="25" max="25" width="10.625" style="726" customWidth="1"/>
    <col min="26" max="26" width="9.75" style="726" customWidth="1"/>
    <col min="27" max="16384" width="9" style="726"/>
  </cols>
  <sheetData>
    <row r="1" spans="2:37" s="37" customFormat="1" ht="24" customHeight="1">
      <c r="C1" s="722" t="s">
        <v>177</v>
      </c>
      <c r="T1" s="722" t="s">
        <v>785</v>
      </c>
    </row>
    <row r="2" spans="2:37" s="37" customFormat="1" ht="24" customHeight="1">
      <c r="B2" s="722"/>
      <c r="C2" s="1732" t="s">
        <v>1292</v>
      </c>
      <c r="S2" s="725"/>
      <c r="T2" s="737" t="s">
        <v>1286</v>
      </c>
      <c r="U2" s="726"/>
      <c r="V2" s="726"/>
      <c r="W2" s="726"/>
      <c r="X2" s="726"/>
      <c r="Y2" s="726"/>
      <c r="Z2" s="726"/>
      <c r="AA2" s="726"/>
      <c r="AB2" s="726"/>
      <c r="AC2" s="726"/>
      <c r="AD2" s="726"/>
      <c r="AE2" s="726"/>
      <c r="AF2" s="726"/>
      <c r="AG2" s="726"/>
      <c r="AH2" s="726"/>
      <c r="AI2" s="726"/>
      <c r="AJ2" s="726"/>
      <c r="AK2" s="726"/>
    </row>
    <row r="3" spans="2:37" ht="16.5" thickBot="1">
      <c r="C3" s="1557" t="str">
        <f>'0.Contents'!$C2</f>
        <v>＜確報値＞</v>
      </c>
      <c r="D3" s="727" t="s">
        <v>786</v>
      </c>
      <c r="S3" s="725"/>
    </row>
    <row r="4" spans="2:37" ht="18.75" thickBot="1">
      <c r="C4" s="728" t="s">
        <v>787</v>
      </c>
      <c r="D4" s="1938" t="s">
        <v>178</v>
      </c>
      <c r="E4" s="1939"/>
      <c r="F4" s="1938" t="s">
        <v>179</v>
      </c>
      <c r="G4" s="1939"/>
      <c r="H4" s="1938" t="s">
        <v>1213</v>
      </c>
      <c r="I4" s="1939"/>
      <c r="S4" s="725"/>
      <c r="T4" s="728" t="s">
        <v>788</v>
      </c>
      <c r="U4" s="1938" t="s">
        <v>701</v>
      </c>
      <c r="V4" s="1939"/>
      <c r="W4" s="1938" t="s">
        <v>702</v>
      </c>
      <c r="X4" s="1939"/>
      <c r="Y4" s="1938" t="s">
        <v>1243</v>
      </c>
      <c r="Z4" s="1939"/>
    </row>
    <row r="5" spans="2:37" s="9" customFormat="1" ht="33">
      <c r="B5" s="206"/>
      <c r="C5" s="729"/>
      <c r="D5" s="730" t="s">
        <v>180</v>
      </c>
      <c r="E5" s="731" t="s">
        <v>181</v>
      </c>
      <c r="F5" s="730" t="s">
        <v>180</v>
      </c>
      <c r="G5" s="731" t="s">
        <v>181</v>
      </c>
      <c r="H5" s="730" t="s">
        <v>180</v>
      </c>
      <c r="I5" s="732" t="s">
        <v>789</v>
      </c>
      <c r="S5" s="203"/>
      <c r="T5" s="1244"/>
      <c r="U5" s="1245" t="s">
        <v>790</v>
      </c>
      <c r="V5" s="1246" t="s">
        <v>703</v>
      </c>
      <c r="W5" s="1245" t="s">
        <v>790</v>
      </c>
      <c r="X5" s="1246" t="s">
        <v>703</v>
      </c>
      <c r="Y5" s="1245" t="s">
        <v>790</v>
      </c>
      <c r="Z5" s="1247" t="s">
        <v>703</v>
      </c>
      <c r="AA5" s="908"/>
      <c r="AB5" s="1"/>
      <c r="AC5" s="1"/>
      <c r="AD5" s="1"/>
      <c r="AE5" s="1"/>
      <c r="AF5" s="1"/>
      <c r="AG5" s="1"/>
      <c r="AH5" s="1"/>
      <c r="AI5" s="1"/>
      <c r="AJ5" s="1"/>
      <c r="AK5" s="1"/>
    </row>
    <row r="6" spans="2:37" s="1" customFormat="1" ht="15" customHeight="1">
      <c r="B6" s="203"/>
      <c r="C6" s="733" t="s">
        <v>141</v>
      </c>
      <c r="D6" s="204">
        <f>'2.CO2-Sector'!$AP$72*1000</f>
        <v>423926.84168544569</v>
      </c>
      <c r="E6" s="1585">
        <f t="shared" ref="E6:E13" si="0">D6/D$14</f>
        <v>0.32773693626596645</v>
      </c>
      <c r="F6" s="204">
        <f>'2.CO2-Sector'!$AX$72*1000</f>
        <v>524964.93446742662</v>
      </c>
      <c r="G6" s="1585">
        <f>F6/F14</f>
        <v>0.39851047932270933</v>
      </c>
      <c r="H6" s="204">
        <f>'2.CO2-Sector'!$BB72*1000</f>
        <v>491041.17599065625</v>
      </c>
      <c r="I6" s="1584">
        <f>H6/H14</f>
        <v>0.41255632749925614</v>
      </c>
      <c r="S6" s="203"/>
      <c r="T6" s="1248" t="s">
        <v>511</v>
      </c>
      <c r="U6" s="204">
        <f t="shared" ref="U6:U14" si="1">D6</f>
        <v>423926.84168544569</v>
      </c>
      <c r="V6" s="1585">
        <f t="shared" ref="V6:V14" si="2">E6</f>
        <v>0.32773693626596645</v>
      </c>
      <c r="W6" s="204">
        <f t="shared" ref="W6:W14" si="3">F6</f>
        <v>524964.93446742662</v>
      </c>
      <c r="X6" s="1585">
        <f t="shared" ref="X6:X14" si="4">G6</f>
        <v>0.39851047932270933</v>
      </c>
      <c r="Y6" s="204">
        <f t="shared" ref="Y6:Y14" si="5">H6</f>
        <v>491041.17599065625</v>
      </c>
      <c r="Z6" s="1584">
        <f t="shared" ref="Z6:Z14" si="6">I6</f>
        <v>0.41255632749925614</v>
      </c>
    </row>
    <row r="7" spans="2:37" s="1" customFormat="1" ht="15" customHeight="1">
      <c r="B7" s="203"/>
      <c r="C7" s="733" t="s">
        <v>142</v>
      </c>
      <c r="D7" s="204">
        <f>'2.CO2-Sector'!$AP$73*1000</f>
        <v>366553.78190483624</v>
      </c>
      <c r="E7" s="1585">
        <f t="shared" si="0"/>
        <v>0.28338194623527352</v>
      </c>
      <c r="F7" s="204">
        <f>'2.CO2-Sector'!$AX$73*1000</f>
        <v>332135.87795917422</v>
      </c>
      <c r="G7" s="1585">
        <f>F7/F14</f>
        <v>0.25213041716787687</v>
      </c>
      <c r="H7" s="204">
        <f>'2.CO2-Sector'!$BB73*1000</f>
        <v>295919.38070929726</v>
      </c>
      <c r="I7" s="1584">
        <f>H7/H14</f>
        <v>0.24862153911020476</v>
      </c>
      <c r="S7" s="203"/>
      <c r="T7" s="1248" t="s">
        <v>704</v>
      </c>
      <c r="U7" s="204">
        <f t="shared" si="1"/>
        <v>366553.78190483624</v>
      </c>
      <c r="V7" s="1585">
        <f t="shared" si="2"/>
        <v>0.28338194623527352</v>
      </c>
      <c r="W7" s="204">
        <f t="shared" si="3"/>
        <v>332135.87795917422</v>
      </c>
      <c r="X7" s="1585">
        <f t="shared" si="4"/>
        <v>0.25213041716787687</v>
      </c>
      <c r="Y7" s="204">
        <f t="shared" si="5"/>
        <v>295919.38070929726</v>
      </c>
      <c r="Z7" s="1584">
        <f t="shared" si="6"/>
        <v>0.24862153911020476</v>
      </c>
    </row>
    <row r="8" spans="2:37" s="1" customFormat="1" ht="15" customHeight="1">
      <c r="B8" s="203"/>
      <c r="C8" s="733" t="s">
        <v>143</v>
      </c>
      <c r="D8" s="204">
        <f>'2.CO2-Sector'!$AP$74*1000</f>
        <v>237322.94762975245</v>
      </c>
      <c r="E8" s="1585">
        <f t="shared" si="0"/>
        <v>0.18347386415200376</v>
      </c>
      <c r="F8" s="204">
        <f>'2.CO2-Sector'!$AX$74*1000</f>
        <v>214847.85000038534</v>
      </c>
      <c r="G8" s="1585">
        <f>F8/F14</f>
        <v>0.16309493084898544</v>
      </c>
      <c r="H8" s="204">
        <f>'2.CO2-Sector'!$BB74*1000</f>
        <v>205014.34491715784</v>
      </c>
      <c r="I8" s="1584">
        <f>H8/H14</f>
        <v>0.17224617681613291</v>
      </c>
      <c r="S8" s="203"/>
      <c r="T8" s="1248" t="s">
        <v>705</v>
      </c>
      <c r="U8" s="204">
        <f t="shared" si="1"/>
        <v>237322.94762975245</v>
      </c>
      <c r="V8" s="1585">
        <f t="shared" si="2"/>
        <v>0.18347386415200376</v>
      </c>
      <c r="W8" s="204">
        <f t="shared" si="3"/>
        <v>214847.85000038534</v>
      </c>
      <c r="X8" s="1585">
        <f t="shared" si="4"/>
        <v>0.16309493084898544</v>
      </c>
      <c r="Y8" s="204">
        <f t="shared" si="5"/>
        <v>205014.34491715784</v>
      </c>
      <c r="Z8" s="1584">
        <f t="shared" si="6"/>
        <v>0.17224617681613291</v>
      </c>
    </row>
    <row r="9" spans="2:37" s="1" customFormat="1" ht="15" customHeight="1">
      <c r="B9" s="203"/>
      <c r="C9" s="733" t="s">
        <v>144</v>
      </c>
      <c r="D9" s="204">
        <f>'2.CO2-Sector'!$AP$75*1000</f>
        <v>102322.02262807284</v>
      </c>
      <c r="E9" s="1585">
        <f t="shared" si="0"/>
        <v>7.9104937246564547E-2</v>
      </c>
      <c r="F9" s="204">
        <f>'2.CO2-Sector'!$AX$75*1000</f>
        <v>102929.35015160417</v>
      </c>
      <c r="G9" s="1585">
        <f>F9/F14</f>
        <v>7.8135551485745761E-2</v>
      </c>
      <c r="H9" s="204">
        <f>'2.CO2-Sector'!$BB75*1000</f>
        <v>59668.673032100167</v>
      </c>
      <c r="I9" s="1584">
        <f>H9/H14</f>
        <v>5.0131617910074339E-2</v>
      </c>
      <c r="S9" s="203"/>
      <c r="T9" s="1248" t="s">
        <v>706</v>
      </c>
      <c r="U9" s="204">
        <f t="shared" si="1"/>
        <v>102322.02262807284</v>
      </c>
      <c r="V9" s="1585">
        <f t="shared" si="2"/>
        <v>7.9104937246564547E-2</v>
      </c>
      <c r="W9" s="204">
        <f t="shared" si="3"/>
        <v>102929.35015160417</v>
      </c>
      <c r="X9" s="1585">
        <f t="shared" si="4"/>
        <v>7.8135551485745761E-2</v>
      </c>
      <c r="Y9" s="204">
        <f t="shared" si="5"/>
        <v>59668.673032100167</v>
      </c>
      <c r="Z9" s="1584">
        <f t="shared" si="6"/>
        <v>5.0131617910074339E-2</v>
      </c>
    </row>
    <row r="10" spans="2:37" s="1" customFormat="1" ht="15" customHeight="1">
      <c r="B10" s="203"/>
      <c r="C10" s="733" t="s">
        <v>145</v>
      </c>
      <c r="D10" s="204">
        <f>'2.CO2-Sector'!$AP$76*1000</f>
        <v>70395.478550084488</v>
      </c>
      <c r="E10" s="1585">
        <f t="shared" si="0"/>
        <v>5.4422594179823383E-2</v>
      </c>
      <c r="F10" s="204">
        <f>'2.CO2-Sector'!$AX$76*1000</f>
        <v>60319.274196172992</v>
      </c>
      <c r="G10" s="1585">
        <f>F10/F14</f>
        <v>4.578946381761876E-2</v>
      </c>
      <c r="H10" s="204">
        <f>'2.CO2-Sector'!$BB76*1000</f>
        <v>59266.59748366048</v>
      </c>
      <c r="I10" s="1584">
        <f>H10/H14</f>
        <v>4.9793807519108911E-2</v>
      </c>
      <c r="S10" s="203"/>
      <c r="T10" s="1248" t="s">
        <v>707</v>
      </c>
      <c r="U10" s="204">
        <f t="shared" si="1"/>
        <v>70395.478550084488</v>
      </c>
      <c r="V10" s="1585">
        <f t="shared" si="2"/>
        <v>5.4422594179823383E-2</v>
      </c>
      <c r="W10" s="204">
        <f t="shared" si="3"/>
        <v>60319.274196172992</v>
      </c>
      <c r="X10" s="1585">
        <f t="shared" si="4"/>
        <v>4.578946381761876E-2</v>
      </c>
      <c r="Y10" s="204">
        <f t="shared" si="5"/>
        <v>59266.59748366048</v>
      </c>
      <c r="Z10" s="1584">
        <f t="shared" si="6"/>
        <v>4.9793807519108911E-2</v>
      </c>
    </row>
    <row r="11" spans="2:37" s="1" customFormat="1" ht="15" customHeight="1">
      <c r="B11" s="203"/>
      <c r="C11" s="1572" t="s">
        <v>1205</v>
      </c>
      <c r="D11" s="204">
        <f>'2.CO2-Sector'!$AP$77*1000</f>
        <v>56762.127511244733</v>
      </c>
      <c r="E11" s="1585">
        <f t="shared" si="0"/>
        <v>4.3882679597525842E-2</v>
      </c>
      <c r="F11" s="204">
        <f>'2.CO2-Sector'!$AX$77*1000</f>
        <v>49231.834637294509</v>
      </c>
      <c r="G11" s="1585">
        <f>F11/F14</f>
        <v>3.7372785744534252E-2</v>
      </c>
      <c r="H11" s="204">
        <f>'2.CO2-Sector'!$BB77*1000</f>
        <v>47254.047579576407</v>
      </c>
      <c r="I11" s="1584">
        <f>H11/H14</f>
        <v>3.9701265967308844E-2</v>
      </c>
      <c r="S11" s="203"/>
      <c r="T11" s="1248" t="s">
        <v>1420</v>
      </c>
      <c r="U11" s="204">
        <f t="shared" si="1"/>
        <v>56762.127511244733</v>
      </c>
      <c r="V11" s="1585">
        <f t="shared" si="2"/>
        <v>4.3882679597525842E-2</v>
      </c>
      <c r="W11" s="204">
        <f t="shared" si="3"/>
        <v>49231.834637294509</v>
      </c>
      <c r="X11" s="1585">
        <f t="shared" si="4"/>
        <v>3.7372785744534252E-2</v>
      </c>
      <c r="Y11" s="204">
        <f t="shared" si="5"/>
        <v>47254.047579576407</v>
      </c>
      <c r="Z11" s="1584">
        <f t="shared" si="6"/>
        <v>3.9701265967308844E-2</v>
      </c>
    </row>
    <row r="12" spans="2:37" s="1" customFormat="1" ht="15" customHeight="1">
      <c r="B12" s="203"/>
      <c r="C12" s="733" t="s">
        <v>146</v>
      </c>
      <c r="D12" s="204">
        <f>'2.CO2-Sector'!$AP$78*1000</f>
        <v>31654.058131881015</v>
      </c>
      <c r="E12" s="1585">
        <f t="shared" si="0"/>
        <v>2.4471684763535586E-2</v>
      </c>
      <c r="F12" s="204">
        <f>'2.CO2-Sector'!$AX$78*1000</f>
        <v>29365.198328277358</v>
      </c>
      <c r="G12" s="1585">
        <f>F12/F14</f>
        <v>2.2291658914476216E-2</v>
      </c>
      <c r="H12" s="204">
        <f>'2.CO2-Sector'!$BB78*1000</f>
        <v>28829.480716945374</v>
      </c>
      <c r="I12" s="1584">
        <f>H12/H14</f>
        <v>2.4221562813542798E-2</v>
      </c>
      <c r="S12" s="203"/>
      <c r="T12" s="1248" t="s">
        <v>708</v>
      </c>
      <c r="U12" s="204">
        <f t="shared" si="1"/>
        <v>31654.058131881015</v>
      </c>
      <c r="V12" s="1585">
        <f t="shared" si="2"/>
        <v>2.4471684763535586E-2</v>
      </c>
      <c r="W12" s="204">
        <f t="shared" si="3"/>
        <v>29365.198328277358</v>
      </c>
      <c r="X12" s="1585">
        <f t="shared" si="4"/>
        <v>2.2291658914476216E-2</v>
      </c>
      <c r="Y12" s="204">
        <f t="shared" si="5"/>
        <v>28829.480716945374</v>
      </c>
      <c r="Z12" s="1584">
        <f t="shared" si="6"/>
        <v>2.4221562813542798E-2</v>
      </c>
    </row>
    <row r="13" spans="2:37" s="1" customFormat="1" ht="15" customHeight="1" thickBot="1">
      <c r="B13" s="203"/>
      <c r="C13" s="734" t="s">
        <v>182</v>
      </c>
      <c r="D13" s="242">
        <f>'2.CO2-Sector'!$AP$79*1000</f>
        <v>4560.0404792828849</v>
      </c>
      <c r="E13" s="1583">
        <f t="shared" si="0"/>
        <v>3.5253575593070805E-3</v>
      </c>
      <c r="F13" s="242">
        <f>'2.CO2-Sector'!$AX$79*1000</f>
        <v>3523.4465568864689</v>
      </c>
      <c r="G13" s="1583">
        <f>F13/F14</f>
        <v>2.6747126980533613E-3</v>
      </c>
      <c r="H13" s="242">
        <f>'2.CO2-Sector'!$BB79*1000</f>
        <v>3246.6213398602004</v>
      </c>
      <c r="I13" s="1582">
        <f>H13/H14</f>
        <v>2.7277023643714261E-3</v>
      </c>
      <c r="S13" s="203"/>
      <c r="T13" s="1249" t="s">
        <v>709</v>
      </c>
      <c r="U13" s="242">
        <f t="shared" si="1"/>
        <v>4560.0404792828849</v>
      </c>
      <c r="V13" s="1583">
        <f t="shared" si="2"/>
        <v>3.5253575593070805E-3</v>
      </c>
      <c r="W13" s="242">
        <f t="shared" si="3"/>
        <v>3523.4465568864689</v>
      </c>
      <c r="X13" s="1583">
        <f t="shared" si="4"/>
        <v>2.6747126980533613E-3</v>
      </c>
      <c r="Y13" s="242">
        <f t="shared" si="5"/>
        <v>3246.6213398602004</v>
      </c>
      <c r="Z13" s="1582">
        <f t="shared" si="6"/>
        <v>2.7277023643714261E-3</v>
      </c>
    </row>
    <row r="14" spans="2:37" thickTop="1" thickBot="1">
      <c r="C14" s="735" t="s">
        <v>59</v>
      </c>
      <c r="D14" s="241">
        <f>'2.CO2-Sector'!$AP$80*1000</f>
        <v>1293497.2985206002</v>
      </c>
      <c r="E14" s="412">
        <f>SUM(E6:E13)</f>
        <v>1</v>
      </c>
      <c r="F14" s="241">
        <f>'2.CO2-Sector'!$AX$80*1000</f>
        <v>1317317.7662972216</v>
      </c>
      <c r="G14" s="412">
        <f>SUM(G6:G13)</f>
        <v>1</v>
      </c>
      <c r="H14" s="241">
        <f>'2.CO2-Sector'!$BB$80*1000</f>
        <v>1190240.3217692538</v>
      </c>
      <c r="I14" s="412">
        <f>SUM(I6:I13)</f>
        <v>1</v>
      </c>
      <c r="S14" s="725"/>
      <c r="T14" s="1250" t="s">
        <v>710</v>
      </c>
      <c r="U14" s="241">
        <f t="shared" si="1"/>
        <v>1293497.2985206002</v>
      </c>
      <c r="V14" s="412">
        <f t="shared" si="2"/>
        <v>1</v>
      </c>
      <c r="W14" s="241">
        <f t="shared" si="3"/>
        <v>1317317.7662972216</v>
      </c>
      <c r="X14" s="412">
        <f t="shared" si="4"/>
        <v>1</v>
      </c>
      <c r="Y14" s="241">
        <f t="shared" si="5"/>
        <v>1190240.3217692538</v>
      </c>
      <c r="Z14" s="412">
        <f t="shared" si="6"/>
        <v>1</v>
      </c>
    </row>
    <row r="15" spans="2:37" ht="7.5" customHeight="1">
      <c r="B15" s="736"/>
      <c r="C15" s="84"/>
      <c r="D15" s="84"/>
      <c r="E15" s="84"/>
      <c r="S15" s="725"/>
      <c r="T15" s="85"/>
    </row>
    <row r="16" spans="2:37" ht="6" customHeight="1" thickBot="1">
      <c r="S16" s="725"/>
      <c r="T16" s="84"/>
      <c r="U16" s="84"/>
      <c r="V16" s="84"/>
    </row>
    <row r="17" spans="2:27" ht="18.75" thickBot="1">
      <c r="C17" s="728" t="s">
        <v>183</v>
      </c>
      <c r="D17" s="1938" t="s">
        <v>178</v>
      </c>
      <c r="E17" s="1939"/>
      <c r="F17" s="1938" t="s">
        <v>179</v>
      </c>
      <c r="G17" s="1939"/>
      <c r="H17" s="1938" t="s">
        <v>1213</v>
      </c>
      <c r="I17" s="1939"/>
      <c r="S17" s="725"/>
      <c r="T17" s="728" t="s">
        <v>791</v>
      </c>
      <c r="U17" s="1938" t="s">
        <v>711</v>
      </c>
      <c r="V17" s="1939"/>
      <c r="W17" s="1938" t="s">
        <v>712</v>
      </c>
      <c r="X17" s="1939"/>
      <c r="Y17" s="1938" t="s">
        <v>1243</v>
      </c>
      <c r="Z17" s="1939"/>
    </row>
    <row r="18" spans="2:27" ht="33">
      <c r="C18" s="729"/>
      <c r="D18" s="730" t="s">
        <v>180</v>
      </c>
      <c r="E18" s="731" t="s">
        <v>181</v>
      </c>
      <c r="F18" s="730" t="s">
        <v>180</v>
      </c>
      <c r="G18" s="731" t="s">
        <v>181</v>
      </c>
      <c r="H18" s="730" t="s">
        <v>180</v>
      </c>
      <c r="I18" s="732" t="s">
        <v>789</v>
      </c>
      <c r="S18" s="725"/>
      <c r="T18" s="1251"/>
      <c r="U18" s="1245" t="s">
        <v>790</v>
      </c>
      <c r="V18" s="1246" t="s">
        <v>713</v>
      </c>
      <c r="W18" s="1245" t="s">
        <v>790</v>
      </c>
      <c r="X18" s="1246" t="s">
        <v>713</v>
      </c>
      <c r="Y18" s="1245" t="s">
        <v>792</v>
      </c>
      <c r="Z18" s="1247" t="s">
        <v>713</v>
      </c>
      <c r="AA18" s="1252"/>
    </row>
    <row r="19" spans="2:27" ht="15" customHeight="1">
      <c r="B19" s="738"/>
      <c r="C19" s="733" t="s">
        <v>716</v>
      </c>
      <c r="D19" s="204">
        <f>('3.Allocated_CO2-Sector'!$AP$72+'3.Allocated_CO2-Sector'!$AP$73)*1000</f>
        <v>98041.528972370434</v>
      </c>
      <c r="E19" s="1585">
        <f t="shared" ref="E19:E26" si="7">D19/D$27</f>
        <v>7.579569673976326E-2</v>
      </c>
      <c r="F19" s="204">
        <f>('3.Allocated_CO2-Sector'!$AX$72+'3.Allocated_CO2-Sector'!$AX$73)*1000</f>
        <v>101959.99325119944</v>
      </c>
      <c r="G19" s="1585">
        <f>F19/F27</f>
        <v>7.7399694940571057E-2</v>
      </c>
      <c r="H19" s="204">
        <f>('3.Allocated_CO2-Sector'!$BB$72+'3.Allocated_CO2-Sector'!$BB$73)*1000</f>
        <v>91756.505136687949</v>
      </c>
      <c r="I19" s="1584">
        <f>(H19:H19)/H27</f>
        <v>7.7090738280732124E-2</v>
      </c>
      <c r="S19" s="1253"/>
      <c r="T19" s="1248" t="s">
        <v>714</v>
      </c>
      <c r="U19" s="204">
        <f t="shared" ref="U19:U27" si="8">D19</f>
        <v>98041.528972370434</v>
      </c>
      <c r="V19" s="1585">
        <f t="shared" ref="V19:V27" si="9">E19</f>
        <v>7.579569673976326E-2</v>
      </c>
      <c r="W19" s="204">
        <f t="shared" ref="W19:W27" si="10">F19</f>
        <v>101959.99325119944</v>
      </c>
      <c r="X19" s="1585">
        <f t="shared" ref="X19:X27" si="11">G19</f>
        <v>7.7399694940571057E-2</v>
      </c>
      <c r="Y19" s="204">
        <f t="shared" ref="Y19:Y27" si="12">H19</f>
        <v>91756.505136687949</v>
      </c>
      <c r="Z19" s="1584">
        <f t="shared" ref="Z19:Z27" si="13">I19</f>
        <v>7.7090738280732124E-2</v>
      </c>
    </row>
    <row r="20" spans="2:27" ht="15" customHeight="1">
      <c r="B20" s="738"/>
      <c r="C20" s="733" t="s">
        <v>142</v>
      </c>
      <c r="D20" s="204">
        <f>'3.Allocated_CO2-Sector'!$AP$74*1000</f>
        <v>467454.26350099983</v>
      </c>
      <c r="E20" s="1585">
        <f t="shared" si="7"/>
        <v>0.36138789314491576</v>
      </c>
      <c r="F20" s="204">
        <f>'3.Allocated_CO2-Sector'!$AX$74*1000</f>
        <v>464819.12765883841</v>
      </c>
      <c r="G20" s="1585">
        <f>F20/F27</f>
        <v>0.35285269777038963</v>
      </c>
      <c r="H20" s="204">
        <f>'3.Allocated_CO2-Sector'!$BB$74*1000</f>
        <v>412874.41134845413</v>
      </c>
      <c r="I20" s="1584">
        <f>H20/H27</f>
        <v>0.34688323340846794</v>
      </c>
      <c r="S20" s="1253"/>
      <c r="T20" s="1248" t="s">
        <v>704</v>
      </c>
      <c r="U20" s="204">
        <f t="shared" si="8"/>
        <v>467454.26350099983</v>
      </c>
      <c r="V20" s="1585">
        <f t="shared" si="9"/>
        <v>0.36138789314491576</v>
      </c>
      <c r="W20" s="204">
        <f t="shared" si="10"/>
        <v>464819.12765883841</v>
      </c>
      <c r="X20" s="1585">
        <f t="shared" si="11"/>
        <v>0.35285269777038963</v>
      </c>
      <c r="Y20" s="204">
        <f t="shared" si="12"/>
        <v>412874.41134845413</v>
      </c>
      <c r="Z20" s="1584">
        <f t="shared" si="13"/>
        <v>0.34688323340846794</v>
      </c>
    </row>
    <row r="21" spans="2:27" ht="15" customHeight="1">
      <c r="B21" s="738"/>
      <c r="C21" s="733" t="s">
        <v>143</v>
      </c>
      <c r="D21" s="204">
        <f>'3.Allocated_CO2-Sector'!$AP$75*1000</f>
        <v>244161.30008917092</v>
      </c>
      <c r="E21" s="1585">
        <f t="shared" si="7"/>
        <v>0.18876057983918737</v>
      </c>
      <c r="F21" s="204">
        <f>'3.Allocated_CO2-Sector'!$AX$75*1000</f>
        <v>224244.6192826542</v>
      </c>
      <c r="G21" s="1585">
        <f>F21/F27</f>
        <v>0.1702281902057477</v>
      </c>
      <c r="H21" s="204">
        <f>'3.Allocated_CO2-Sector'!$BB$75*1000</f>
        <v>213184.33603455214</v>
      </c>
      <c r="I21" s="1584">
        <f>H21/H27</f>
        <v>0.17911032934732077</v>
      </c>
      <c r="S21" s="1254"/>
      <c r="T21" s="1248" t="s">
        <v>705</v>
      </c>
      <c r="U21" s="204">
        <f t="shared" si="8"/>
        <v>244161.30008917092</v>
      </c>
      <c r="V21" s="1585">
        <f t="shared" si="9"/>
        <v>0.18876057983918737</v>
      </c>
      <c r="W21" s="204">
        <f t="shared" si="10"/>
        <v>224244.6192826542</v>
      </c>
      <c r="X21" s="1585">
        <f t="shared" si="11"/>
        <v>0.1702281902057477</v>
      </c>
      <c r="Y21" s="204">
        <f t="shared" si="12"/>
        <v>213184.33603455214</v>
      </c>
      <c r="Z21" s="1584">
        <f t="shared" si="13"/>
        <v>0.17911032934732077</v>
      </c>
    </row>
    <row r="22" spans="2:27" ht="15" customHeight="1">
      <c r="B22" s="738"/>
      <c r="C22" s="733" t="s">
        <v>144</v>
      </c>
      <c r="D22" s="204">
        <f>'3.Allocated_CO2-Sector'!$AP$76*1000</f>
        <v>220394.51239762135</v>
      </c>
      <c r="E22" s="1585">
        <f t="shared" si="7"/>
        <v>0.1703865270145451</v>
      </c>
      <c r="F22" s="204">
        <f>'3.Allocated_CO2-Sector'!$AX$76*1000</f>
        <v>236349.0711082808</v>
      </c>
      <c r="G22" s="1585">
        <f>F22/F27</f>
        <v>0.17941690088384807</v>
      </c>
      <c r="H22" s="204">
        <f>'3.Allocated_CO2-Sector'!$BB$76*1000</f>
        <v>207458.87718835208</v>
      </c>
      <c r="I22" s="1584">
        <f>H22/H27</f>
        <v>0.17429999084552195</v>
      </c>
      <c r="S22" s="1254"/>
      <c r="T22" s="1248" t="s">
        <v>706</v>
      </c>
      <c r="U22" s="204">
        <f t="shared" si="8"/>
        <v>220394.51239762135</v>
      </c>
      <c r="V22" s="1585">
        <f t="shared" si="9"/>
        <v>0.1703865270145451</v>
      </c>
      <c r="W22" s="204">
        <f t="shared" si="10"/>
        <v>236349.0711082808</v>
      </c>
      <c r="X22" s="1585">
        <f t="shared" si="11"/>
        <v>0.17941690088384807</v>
      </c>
      <c r="Y22" s="204">
        <f t="shared" si="12"/>
        <v>207458.87718835208</v>
      </c>
      <c r="Z22" s="1584">
        <f t="shared" si="13"/>
        <v>0.17429999084552195</v>
      </c>
    </row>
    <row r="23" spans="2:27" ht="15" customHeight="1">
      <c r="B23" s="738"/>
      <c r="C23" s="733" t="s">
        <v>145</v>
      </c>
      <c r="D23" s="204">
        <f>'3.Allocated_CO2-Sector'!$AP$77*1000</f>
        <v>170469.46743802918</v>
      </c>
      <c r="E23" s="1585">
        <f t="shared" si="7"/>
        <v>0.13178958134122018</v>
      </c>
      <c r="F23" s="204">
        <f>'3.Allocated_CO2-Sector'!$AX$77*1000</f>
        <v>207824.47547379069</v>
      </c>
      <c r="G23" s="1585">
        <f>F23/F27</f>
        <v>0.15776335884237969</v>
      </c>
      <c r="H23" s="204">
        <f>'3.Allocated_CO2-Sector'!$BB$77*1000</f>
        <v>185636.04242482563</v>
      </c>
      <c r="I23" s="1584">
        <f>H23/H27</f>
        <v>0.15596517697273404</v>
      </c>
      <c r="S23" s="1254"/>
      <c r="T23" s="1248" t="s">
        <v>707</v>
      </c>
      <c r="U23" s="204">
        <f t="shared" si="8"/>
        <v>170469.46743802918</v>
      </c>
      <c r="V23" s="1585">
        <f t="shared" si="9"/>
        <v>0.13178958134122018</v>
      </c>
      <c r="W23" s="204">
        <f t="shared" si="10"/>
        <v>207824.47547379069</v>
      </c>
      <c r="X23" s="1585">
        <f t="shared" si="11"/>
        <v>0.15776335884237969</v>
      </c>
      <c r="Y23" s="204">
        <f t="shared" si="12"/>
        <v>185636.04242482563</v>
      </c>
      <c r="Z23" s="1584">
        <f t="shared" si="13"/>
        <v>0.15596517697273404</v>
      </c>
    </row>
    <row r="24" spans="2:27" ht="15" customHeight="1">
      <c r="C24" s="1572" t="s">
        <v>1205</v>
      </c>
      <c r="D24" s="204">
        <f>'3.Allocated_CO2-Sector'!$AP$78*1000</f>
        <v>56762.127511244733</v>
      </c>
      <c r="E24" s="1585">
        <f t="shared" si="7"/>
        <v>4.3882679597525842E-2</v>
      </c>
      <c r="F24" s="204">
        <f>'3.Allocated_CO2-Sector'!$AX$78*1000</f>
        <v>49231.834637294509</v>
      </c>
      <c r="G24" s="1585">
        <f>F24/F27</f>
        <v>3.7372785744534245E-2</v>
      </c>
      <c r="H24" s="204">
        <f>'3.Allocated_CO2-Sector'!$BB$78*1000</f>
        <v>47254.047579576407</v>
      </c>
      <c r="I24" s="1584">
        <f>H24/H27</f>
        <v>3.9701265967308837E-2</v>
      </c>
      <c r="S24" s="1255"/>
      <c r="T24" s="1248" t="s">
        <v>1420</v>
      </c>
      <c r="U24" s="204">
        <f t="shared" si="8"/>
        <v>56762.127511244733</v>
      </c>
      <c r="V24" s="1585">
        <f t="shared" si="9"/>
        <v>4.3882679597525842E-2</v>
      </c>
      <c r="W24" s="204">
        <f t="shared" si="10"/>
        <v>49231.834637294509</v>
      </c>
      <c r="X24" s="1585">
        <f t="shared" si="11"/>
        <v>3.7372785744534245E-2</v>
      </c>
      <c r="Y24" s="204">
        <f t="shared" si="12"/>
        <v>47254.047579576407</v>
      </c>
      <c r="Z24" s="1584">
        <f t="shared" si="13"/>
        <v>3.9701265967308837E-2</v>
      </c>
    </row>
    <row r="25" spans="2:27" ht="15" customHeight="1">
      <c r="B25" s="738"/>
      <c r="C25" s="733" t="s">
        <v>146</v>
      </c>
      <c r="D25" s="204">
        <f>'3.Allocated_CO2-Sector'!$AP$79*1000</f>
        <v>31654.058131881015</v>
      </c>
      <c r="E25" s="1585">
        <f t="shared" si="7"/>
        <v>2.4471684763535586E-2</v>
      </c>
      <c r="F25" s="204">
        <f>'3.Allocated_CO2-Sector'!$AX$79*1000</f>
        <v>29365.198328277358</v>
      </c>
      <c r="G25" s="1585">
        <f>F25/F27</f>
        <v>2.2291658914476212E-2</v>
      </c>
      <c r="H25" s="204">
        <f>'3.Allocated_CO2-Sector'!$BB$79*1000</f>
        <v>28829.480716945374</v>
      </c>
      <c r="I25" s="1584">
        <f>H25/H27</f>
        <v>2.4221562813542794E-2</v>
      </c>
      <c r="S25" s="1254"/>
      <c r="T25" s="1248" t="s">
        <v>708</v>
      </c>
      <c r="U25" s="204">
        <f t="shared" si="8"/>
        <v>31654.058131881015</v>
      </c>
      <c r="V25" s="1585">
        <f t="shared" si="9"/>
        <v>2.4471684763535586E-2</v>
      </c>
      <c r="W25" s="204">
        <f t="shared" si="10"/>
        <v>29365.198328277358</v>
      </c>
      <c r="X25" s="1585">
        <f t="shared" si="11"/>
        <v>2.2291658914476212E-2</v>
      </c>
      <c r="Y25" s="204">
        <f t="shared" si="12"/>
        <v>28829.480716945374</v>
      </c>
      <c r="Z25" s="1584">
        <f t="shared" si="13"/>
        <v>2.4221562813542794E-2</v>
      </c>
    </row>
    <row r="26" spans="2:27" ht="15" customHeight="1" thickBot="1">
      <c r="C26" s="734" t="s">
        <v>182</v>
      </c>
      <c r="D26" s="242">
        <f>'3.Allocated_CO2-Sector'!$AP$80*1000</f>
        <v>4560.0404792828849</v>
      </c>
      <c r="E26" s="1583">
        <f t="shared" si="7"/>
        <v>3.5253575593070805E-3</v>
      </c>
      <c r="F26" s="242">
        <f>'3.Allocated_CO2-Sector'!$AX$80*1000</f>
        <v>3523.4465568864689</v>
      </c>
      <c r="G26" s="1583">
        <f>F26/F27</f>
        <v>2.6747126980533609E-3</v>
      </c>
      <c r="H26" s="242">
        <f>'3.Allocated_CO2-Sector'!$BB$80*1000</f>
        <v>3246.6213398602004</v>
      </c>
      <c r="I26" s="1582">
        <f>H26/H27</f>
        <v>2.7277023643714252E-3</v>
      </c>
      <c r="S26" s="1254"/>
      <c r="T26" s="1256" t="s">
        <v>709</v>
      </c>
      <c r="U26" s="242">
        <f t="shared" si="8"/>
        <v>4560.0404792828849</v>
      </c>
      <c r="V26" s="1583">
        <f t="shared" si="9"/>
        <v>3.5253575593070805E-3</v>
      </c>
      <c r="W26" s="242">
        <f t="shared" si="10"/>
        <v>3523.4465568864689</v>
      </c>
      <c r="X26" s="1583">
        <f t="shared" si="11"/>
        <v>2.6747126980533609E-3</v>
      </c>
      <c r="Y26" s="242">
        <f t="shared" si="12"/>
        <v>3246.6213398602004</v>
      </c>
      <c r="Z26" s="1582">
        <f t="shared" si="13"/>
        <v>2.7277023643714252E-3</v>
      </c>
    </row>
    <row r="27" spans="2:27" ht="15.75" customHeight="1" thickTop="1" thickBot="1">
      <c r="C27" s="735" t="s">
        <v>59</v>
      </c>
      <c r="D27" s="241">
        <f>'3.Allocated_CO2-Sector'!$AP$81*1000</f>
        <v>1293497.2985206002</v>
      </c>
      <c r="E27" s="412">
        <f>SUM(E19:E26)</f>
        <v>1</v>
      </c>
      <c r="F27" s="241">
        <f>'3.Allocated_CO2-Sector'!$AX$81*1000</f>
        <v>1317317.7662972219</v>
      </c>
      <c r="G27" s="412">
        <f>SUM(G19:G26)</f>
        <v>1</v>
      </c>
      <c r="H27" s="241">
        <f>'3.Allocated_CO2-Sector'!$BB$81*1000</f>
        <v>1190240.321769254</v>
      </c>
      <c r="I27" s="412">
        <f>SUM(I19:I26)</f>
        <v>0.99999999999999989</v>
      </c>
      <c r="S27" s="1254"/>
      <c r="T27" s="1250" t="s">
        <v>710</v>
      </c>
      <c r="U27" s="241">
        <f t="shared" si="8"/>
        <v>1293497.2985206002</v>
      </c>
      <c r="V27" s="412">
        <f t="shared" si="9"/>
        <v>1</v>
      </c>
      <c r="W27" s="241">
        <f t="shared" si="10"/>
        <v>1317317.7662972219</v>
      </c>
      <c r="X27" s="412">
        <f t="shared" si="11"/>
        <v>1</v>
      </c>
      <c r="Y27" s="241">
        <f t="shared" si="12"/>
        <v>1190240.321769254</v>
      </c>
      <c r="Z27" s="412">
        <f t="shared" si="13"/>
        <v>0.99999999999999989</v>
      </c>
    </row>
    <row r="28" spans="2:27">
      <c r="C28" s="726" t="s">
        <v>717</v>
      </c>
      <c r="S28" s="725"/>
      <c r="T28" s="726" t="s">
        <v>1293</v>
      </c>
      <c r="U28" s="1257"/>
    </row>
    <row r="29" spans="2:27">
      <c r="S29" s="725"/>
      <c r="U29" s="737"/>
    </row>
    <row r="30" spans="2:27">
      <c r="S30" s="725"/>
      <c r="U30" s="737"/>
    </row>
    <row r="31" spans="2:27" ht="26.25">
      <c r="S31" s="725"/>
      <c r="T31" s="1258" t="s">
        <v>715</v>
      </c>
      <c r="U31" s="737"/>
    </row>
    <row r="32" spans="2:27">
      <c r="S32" s="725"/>
      <c r="U32" s="737"/>
    </row>
    <row r="33" spans="2:21">
      <c r="B33" s="726"/>
      <c r="D33" s="726"/>
      <c r="S33" s="725"/>
      <c r="U33" s="737"/>
    </row>
    <row r="34" spans="2:21">
      <c r="B34" s="726"/>
      <c r="D34" s="726"/>
      <c r="P34" s="737"/>
      <c r="S34" s="725"/>
      <c r="U34" s="737"/>
    </row>
    <row r="35" spans="2:21">
      <c r="B35" s="726"/>
      <c r="D35" s="726"/>
      <c r="S35" s="725"/>
      <c r="U35" s="737"/>
    </row>
    <row r="36" spans="2:21">
      <c r="B36" s="726"/>
      <c r="D36" s="726"/>
      <c r="S36" s="725"/>
      <c r="U36" s="737"/>
    </row>
    <row r="37" spans="2:21">
      <c r="B37" s="726"/>
      <c r="D37" s="726"/>
      <c r="S37" s="725"/>
      <c r="U37" s="737"/>
    </row>
    <row r="38" spans="2:21">
      <c r="B38" s="726"/>
      <c r="D38" s="726"/>
      <c r="S38" s="725"/>
      <c r="U38" s="737"/>
    </row>
    <row r="39" spans="2:21">
      <c r="B39" s="726"/>
      <c r="D39" s="726"/>
      <c r="S39" s="725"/>
      <c r="U39" s="737"/>
    </row>
    <row r="40" spans="2:21">
      <c r="B40" s="726"/>
      <c r="D40" s="726"/>
      <c r="S40" s="725"/>
      <c r="U40" s="737"/>
    </row>
    <row r="41" spans="2:21">
      <c r="B41" s="726"/>
      <c r="D41" s="726"/>
      <c r="S41" s="725"/>
      <c r="U41" s="737"/>
    </row>
    <row r="42" spans="2:21">
      <c r="B42" s="726"/>
      <c r="D42" s="726"/>
      <c r="S42" s="725"/>
      <c r="U42" s="737"/>
    </row>
    <row r="43" spans="2:21">
      <c r="B43" s="726"/>
      <c r="D43" s="726"/>
      <c r="S43" s="725"/>
      <c r="U43" s="737"/>
    </row>
    <row r="44" spans="2:21">
      <c r="B44" s="726"/>
      <c r="D44" s="726"/>
      <c r="S44" s="725"/>
      <c r="U44" s="737"/>
    </row>
    <row r="45" spans="2:21">
      <c r="B45" s="726"/>
      <c r="D45" s="726"/>
      <c r="S45" s="725"/>
      <c r="U45" s="737"/>
    </row>
    <row r="46" spans="2:21">
      <c r="B46" s="726"/>
      <c r="D46" s="726"/>
      <c r="S46" s="725"/>
      <c r="U46" s="737"/>
    </row>
    <row r="47" spans="2:21">
      <c r="B47" s="726"/>
      <c r="D47" s="726"/>
      <c r="S47" s="725"/>
      <c r="U47" s="737"/>
    </row>
    <row r="48" spans="2:21">
      <c r="B48" s="726"/>
      <c r="D48" s="726"/>
      <c r="S48" s="725"/>
      <c r="U48" s="737"/>
    </row>
    <row r="49" spans="2:21">
      <c r="B49" s="726"/>
      <c r="D49" s="726"/>
      <c r="S49" s="725"/>
      <c r="U49" s="737"/>
    </row>
    <row r="50" spans="2:21">
      <c r="B50" s="726"/>
      <c r="D50" s="726"/>
      <c r="S50" s="725"/>
      <c r="U50" s="737"/>
    </row>
    <row r="51" spans="2:21">
      <c r="B51" s="726"/>
      <c r="D51" s="726"/>
      <c r="S51" s="725"/>
      <c r="U51" s="737"/>
    </row>
    <row r="52" spans="2:21">
      <c r="B52" s="726"/>
      <c r="D52" s="726"/>
      <c r="S52" s="725"/>
      <c r="U52" s="737"/>
    </row>
    <row r="53" spans="2:21">
      <c r="B53" s="726"/>
      <c r="D53" s="726"/>
      <c r="S53" s="725"/>
      <c r="U53" s="737"/>
    </row>
    <row r="54" spans="2:21">
      <c r="B54" s="726"/>
      <c r="D54" s="726"/>
      <c r="S54" s="725"/>
      <c r="U54" s="737"/>
    </row>
  </sheetData>
  <mergeCells count="12">
    <mergeCell ref="U4:V4"/>
    <mergeCell ref="W4:X4"/>
    <mergeCell ref="Y4:Z4"/>
    <mergeCell ref="U17:V17"/>
    <mergeCell ref="W17:X17"/>
    <mergeCell ref="Y17:Z17"/>
    <mergeCell ref="D4:E4"/>
    <mergeCell ref="F4:G4"/>
    <mergeCell ref="H4:I4"/>
    <mergeCell ref="D17:E17"/>
    <mergeCell ref="F17:G17"/>
    <mergeCell ref="H17:I17"/>
  </mergeCells>
  <phoneticPr fontId="9"/>
  <pageMargins left="0.78740157480314965" right="0.78740157480314965" top="0.98425196850393704" bottom="0.98425196850393704" header="0.51181102362204722" footer="0.51181102362204722"/>
  <pageSetup paperSize="9" scale="31" orientation="landscape"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BG41"/>
  <sheetViews>
    <sheetView topLeftCell="T1" zoomScale="80" zoomScaleNormal="80" workbookViewId="0">
      <pane xSplit="3" ySplit="4" topLeftCell="AR5" activePane="bottomRight" state="frozen"/>
      <selection activeCell="T1" sqref="T1"/>
      <selection pane="topRight" activeCell="W1" sqref="W1"/>
      <selection pane="bottomLeft" activeCell="T5" sqref="T5"/>
      <selection pane="bottomRight" activeCell="BF1" sqref="BF1"/>
    </sheetView>
  </sheetViews>
  <sheetFormatPr defaultRowHeight="14.25"/>
  <cols>
    <col min="1" max="1" width="1.625" style="202" customWidth="1"/>
    <col min="2" max="19" width="1.625" style="37" hidden="1" customWidth="1"/>
    <col min="20" max="20" width="1.625" style="37" customWidth="1"/>
    <col min="21" max="21" width="39.875" style="37" customWidth="1"/>
    <col min="22" max="22" width="10.5" style="235" customWidth="1"/>
    <col min="23" max="23" width="1.625" style="37" customWidth="1"/>
    <col min="24" max="24" width="41.625" style="37" customWidth="1"/>
    <col min="25" max="25" width="11.25" style="235" customWidth="1"/>
    <col min="26" max="26" width="8.125" style="37" hidden="1" customWidth="1"/>
    <col min="27" max="54" width="8.25" style="37" customWidth="1"/>
    <col min="55" max="57" width="8.125" style="37" hidden="1" customWidth="1"/>
    <col min="58" max="58" width="38.25" style="37" customWidth="1"/>
    <col min="59" max="59" width="48.875" style="37" customWidth="1"/>
    <col min="60" max="16384" width="9" style="37"/>
  </cols>
  <sheetData>
    <row r="1" spans="1:59" ht="52.5" customHeight="1">
      <c r="U1" s="1687" t="s">
        <v>778</v>
      </c>
      <c r="X1" s="1687" t="s">
        <v>779</v>
      </c>
      <c r="Y1" s="37"/>
    </row>
    <row r="2" spans="1:59" ht="15.75">
      <c r="U2" s="1557"/>
      <c r="Y2" s="37"/>
    </row>
    <row r="3" spans="1:59" s="1" customFormat="1" ht="18.75" customHeight="1">
      <c r="A3" s="203"/>
      <c r="U3" s="1" t="s">
        <v>167</v>
      </c>
      <c r="V3" s="235"/>
      <c r="X3" s="1" t="s">
        <v>780</v>
      </c>
    </row>
    <row r="4" spans="1:59" s="1" customFormat="1">
      <c r="A4" s="203"/>
      <c r="U4" s="10"/>
      <c r="V4" s="10" t="s">
        <v>156</v>
      </c>
      <c r="X4" s="10"/>
      <c r="Y4" s="199" t="s">
        <v>676</v>
      </c>
      <c r="Z4" s="199"/>
      <c r="AA4" s="10">
        <v>1990</v>
      </c>
      <c r="AB4" s="10">
        <f t="shared" ref="AB4:AT4" si="0">AA4+1</f>
        <v>1991</v>
      </c>
      <c r="AC4" s="10">
        <f t="shared" si="0"/>
        <v>1992</v>
      </c>
      <c r="AD4" s="10">
        <f t="shared" si="0"/>
        <v>1993</v>
      </c>
      <c r="AE4" s="10">
        <f t="shared" si="0"/>
        <v>1994</v>
      </c>
      <c r="AF4" s="10">
        <f t="shared" si="0"/>
        <v>1995</v>
      </c>
      <c r="AG4" s="10">
        <f t="shared" si="0"/>
        <v>1996</v>
      </c>
      <c r="AH4" s="10">
        <f t="shared" si="0"/>
        <v>1997</v>
      </c>
      <c r="AI4" s="10">
        <f t="shared" si="0"/>
        <v>1998</v>
      </c>
      <c r="AJ4" s="10">
        <f t="shared" si="0"/>
        <v>1999</v>
      </c>
      <c r="AK4" s="10">
        <f t="shared" si="0"/>
        <v>2000</v>
      </c>
      <c r="AL4" s="10">
        <f t="shared" si="0"/>
        <v>2001</v>
      </c>
      <c r="AM4" s="10">
        <f t="shared" si="0"/>
        <v>2002</v>
      </c>
      <c r="AN4" s="10">
        <f t="shared" si="0"/>
        <v>2003</v>
      </c>
      <c r="AO4" s="10">
        <f t="shared" si="0"/>
        <v>2004</v>
      </c>
      <c r="AP4" s="10">
        <f t="shared" si="0"/>
        <v>2005</v>
      </c>
      <c r="AQ4" s="10">
        <f t="shared" si="0"/>
        <v>2006</v>
      </c>
      <c r="AR4" s="10">
        <f t="shared" si="0"/>
        <v>2007</v>
      </c>
      <c r="AS4" s="10">
        <f t="shared" si="0"/>
        <v>2008</v>
      </c>
      <c r="AT4" s="10">
        <f t="shared" si="0"/>
        <v>2009</v>
      </c>
      <c r="AU4" s="10">
        <f>AT4+1</f>
        <v>2010</v>
      </c>
      <c r="AV4" s="10">
        <f>AU4+1</f>
        <v>2011</v>
      </c>
      <c r="AW4" s="10">
        <f>AV4+1</f>
        <v>2012</v>
      </c>
      <c r="AX4" s="10">
        <f>AW4+1</f>
        <v>2013</v>
      </c>
      <c r="AY4" s="10">
        <f t="shared" ref="AY4:BE4" si="1">AX4+1</f>
        <v>2014</v>
      </c>
      <c r="AZ4" s="10">
        <f t="shared" si="1"/>
        <v>2015</v>
      </c>
      <c r="BA4" s="10">
        <f t="shared" si="1"/>
        <v>2016</v>
      </c>
      <c r="BB4" s="10">
        <f t="shared" si="1"/>
        <v>2017</v>
      </c>
      <c r="BC4" s="10">
        <f t="shared" si="1"/>
        <v>2018</v>
      </c>
      <c r="BD4" s="10">
        <f t="shared" si="1"/>
        <v>2019</v>
      </c>
      <c r="BE4" s="10">
        <f t="shared" si="1"/>
        <v>2020</v>
      </c>
      <c r="BF4" s="10" t="s">
        <v>781</v>
      </c>
      <c r="BG4" s="10" t="s">
        <v>2</v>
      </c>
    </row>
    <row r="5" spans="1:59" s="1" customFormat="1" ht="15.75" customHeight="1">
      <c r="A5" s="203"/>
      <c r="U5" s="40" t="s">
        <v>168</v>
      </c>
      <c r="V5" s="210" t="s">
        <v>24</v>
      </c>
      <c r="X5" s="40" t="s">
        <v>777</v>
      </c>
      <c r="Y5" s="1281" t="s">
        <v>24</v>
      </c>
      <c r="Z5" s="196"/>
      <c r="AA5" s="196">
        <f>'1.Total'!AA5</f>
        <v>1163.9886450339372</v>
      </c>
      <c r="AB5" s="196">
        <f>'1.Total'!AB5</f>
        <v>1175.3262675197611</v>
      </c>
      <c r="AC5" s="196">
        <f>'1.Total'!AC5</f>
        <v>1184.7944928500408</v>
      </c>
      <c r="AD5" s="196">
        <f>'1.Total'!AD5</f>
        <v>1177.5320978307338</v>
      </c>
      <c r="AE5" s="196">
        <f>'1.Total'!AE5</f>
        <v>1232.4136786333618</v>
      </c>
      <c r="AF5" s="196">
        <f>'1.Total'!AF5</f>
        <v>1244.6805960671061</v>
      </c>
      <c r="AG5" s="196">
        <f>'1.Total'!AG5</f>
        <v>1256.7737410865802</v>
      </c>
      <c r="AH5" s="196">
        <f>'1.Total'!AH5</f>
        <v>1249.8600905781873</v>
      </c>
      <c r="AI5" s="196">
        <f>'1.Total'!AI5</f>
        <v>1209.7460123643207</v>
      </c>
      <c r="AJ5" s="196">
        <f>'1.Total'!AJ5</f>
        <v>1246.3374044733869</v>
      </c>
      <c r="AK5" s="196">
        <f>'1.Total'!AK5</f>
        <v>1269.1982435303962</v>
      </c>
      <c r="AL5" s="196">
        <f>'1.Total'!AL5</f>
        <v>1254.1204749989877</v>
      </c>
      <c r="AM5" s="196">
        <f>'1.Total'!AM5</f>
        <v>1283.0798150699586</v>
      </c>
      <c r="AN5" s="196">
        <f>'1.Total'!AN5</f>
        <v>1291.1596445416963</v>
      </c>
      <c r="AO5" s="196">
        <f>'1.Total'!AO5</f>
        <v>1286.3338439546205</v>
      </c>
      <c r="AP5" s="196">
        <f>'1.Total'!AP5</f>
        <v>1293.4972985205998</v>
      </c>
      <c r="AQ5" s="196">
        <f>'1.Total'!AQ5</f>
        <v>1270.2792133738405</v>
      </c>
      <c r="AR5" s="196">
        <f>'1.Total'!AR5</f>
        <v>1305.8678733330139</v>
      </c>
      <c r="AS5" s="196">
        <f>'1.Total'!AS5</f>
        <v>1234.9232494547091</v>
      </c>
      <c r="AT5" s="196">
        <f>'1.Total'!AT5</f>
        <v>1165.4335499664887</v>
      </c>
      <c r="AU5" s="196">
        <f>'1.Total'!AU5</f>
        <v>1216.8294512394471</v>
      </c>
      <c r="AV5" s="196">
        <f>'1.Total'!AV5</f>
        <v>1266.8342720110536</v>
      </c>
      <c r="AW5" s="196">
        <f>'1.Total'!AW5</f>
        <v>1308.1231517962938</v>
      </c>
      <c r="AX5" s="196">
        <f>'1.Total'!AX5</f>
        <v>1317.3177662972216</v>
      </c>
      <c r="AY5" s="196">
        <f>'1.Total'!AY5</f>
        <v>1267.0466510048991</v>
      </c>
      <c r="AZ5" s="196">
        <f>'1.Total'!AZ5</f>
        <v>1226.6896581677531</v>
      </c>
      <c r="BA5" s="196">
        <f>'1.Total'!BA5</f>
        <v>1208.2682679298553</v>
      </c>
      <c r="BB5" s="196">
        <f>'1.Total'!BB5</f>
        <v>1190.2403217692538</v>
      </c>
      <c r="BC5" s="196">
        <f>'1.Total'!BC5</f>
        <v>0</v>
      </c>
      <c r="BD5" s="196">
        <f>'1.Total'!BD5</f>
        <v>0</v>
      </c>
      <c r="BE5" s="196">
        <f>'1.Total'!BE5</f>
        <v>0</v>
      </c>
      <c r="BF5" s="41"/>
      <c r="BG5" s="41"/>
    </row>
    <row r="6" spans="1:59" s="1" customFormat="1" ht="15.75" customHeight="1">
      <c r="A6" s="203"/>
      <c r="U6" s="40" t="s">
        <v>169</v>
      </c>
      <c r="V6" s="210" t="s">
        <v>24</v>
      </c>
      <c r="X6" s="40" t="s">
        <v>776</v>
      </c>
      <c r="Y6" s="1281" t="s">
        <v>24</v>
      </c>
      <c r="Z6" s="196"/>
      <c r="AA6" s="196">
        <f>'2.CO2-Sector'!AA5/1000</f>
        <v>1067.5716801085</v>
      </c>
      <c r="AB6" s="196">
        <f>'2.CO2-Sector'!AB5/1000</f>
        <v>1077.8360749574358</v>
      </c>
      <c r="AC6" s="196">
        <f>'2.CO2-Sector'!AC5/1000</f>
        <v>1085.8221219052446</v>
      </c>
      <c r="AD6" s="196">
        <f>'2.CO2-Sector'!AD5/1000</f>
        <v>1081.0016257430209</v>
      </c>
      <c r="AE6" s="196">
        <f>'2.CO2-Sector'!AE5/1000</f>
        <v>1130.8456022770429</v>
      </c>
      <c r="AF6" s="196">
        <f>'2.CO2-Sector'!AF5/1000</f>
        <v>1142.0420610701256</v>
      </c>
      <c r="AG6" s="196">
        <f>'2.CO2-Sector'!AG5/1000</f>
        <v>1152.7946075477319</v>
      </c>
      <c r="AH6" s="196">
        <f>'2.CO2-Sector'!AH5/1000</f>
        <v>1146.9570057227174</v>
      </c>
      <c r="AI6" s="196">
        <f>'2.CO2-Sector'!AI5/1000</f>
        <v>1113.1485420953049</v>
      </c>
      <c r="AJ6" s="196">
        <f>'2.CO2-Sector'!AJ5/1000</f>
        <v>1149.4786834938734</v>
      </c>
      <c r="AK6" s="196">
        <f>'2.CO2-Sector'!AK5/1000</f>
        <v>1170.3001609849171</v>
      </c>
      <c r="AL6" s="196">
        <f>'2.CO2-Sector'!AL5/1000</f>
        <v>1157.3601408356458</v>
      </c>
      <c r="AM6" s="196">
        <f>'2.CO2-Sector'!AM5/1000</f>
        <v>1188.9908054189971</v>
      </c>
      <c r="AN6" s="196">
        <f>'2.CO2-Sector'!AN5/1000</f>
        <v>1197.2982133972205</v>
      </c>
      <c r="AO6" s="196">
        <f>'2.CO2-Sector'!AO5/1000</f>
        <v>1193.4424110291955</v>
      </c>
      <c r="AP6" s="196">
        <f>'2.CO2-Sector'!AP5/1000</f>
        <v>1200.5210723981918</v>
      </c>
      <c r="AQ6" s="196">
        <f>'2.CO2-Sector'!AQ5/1000</f>
        <v>1178.7176815800867</v>
      </c>
      <c r="AR6" s="196">
        <f>'2.CO2-Sector'!AR5/1000</f>
        <v>1214.4893158623697</v>
      </c>
      <c r="AS6" s="196">
        <f>'2.CO2-Sector'!AS5/1000</f>
        <v>1147.0211880210279</v>
      </c>
      <c r="AT6" s="196">
        <f>'2.CO2-Sector'!AT5/1000</f>
        <v>1087.1315649887183</v>
      </c>
      <c r="AU6" s="196">
        <f>'2.CO2-Sector'!AU5/1000</f>
        <v>1137.0296587623225</v>
      </c>
      <c r="AV6" s="196">
        <f>'2.CO2-Sector'!AV5/1000</f>
        <v>1187.9850775239859</v>
      </c>
      <c r="AW6" s="196">
        <f>'2.CO2-Sector'!AW5/1000</f>
        <v>1227.3154456416428</v>
      </c>
      <c r="AX6" s="196">
        <f>'2.CO2-Sector'!AX5/1000</f>
        <v>1235.1972867747634</v>
      </c>
      <c r="AY6" s="196">
        <f>'2.CO2-Sector'!AY5/1000</f>
        <v>1186.5223460353338</v>
      </c>
      <c r="AZ6" s="196">
        <f>'2.CO2-Sector'!AZ5/1000</f>
        <v>1147.2480339538167</v>
      </c>
      <c r="BA6" s="196">
        <f>'2.CO2-Sector'!BA5/1000</f>
        <v>1129.1624300611654</v>
      </c>
      <c r="BB6" s="196">
        <f>'2.CO2-Sector'!BB5/1000</f>
        <v>1110.910172132872</v>
      </c>
      <c r="BC6" s="196">
        <f>'2.CO2-Sector'!BC5/1000</f>
        <v>0</v>
      </c>
      <c r="BD6" s="196">
        <f>'2.CO2-Sector'!BD5/1000</f>
        <v>0</v>
      </c>
      <c r="BE6" s="196">
        <f>'2.CO2-Sector'!BE5/1000</f>
        <v>0</v>
      </c>
      <c r="BF6" s="41"/>
      <c r="BG6" s="41"/>
    </row>
    <row r="7" spans="1:59" s="1" customFormat="1" ht="15.75" customHeight="1">
      <c r="A7" s="203"/>
      <c r="U7" s="40" t="s">
        <v>170</v>
      </c>
      <c r="V7" s="210" t="s">
        <v>677</v>
      </c>
      <c r="X7" s="40" t="s">
        <v>782</v>
      </c>
      <c r="Y7" s="1281" t="s">
        <v>172</v>
      </c>
      <c r="Z7" s="197"/>
      <c r="AA7" s="197">
        <f>AA5*10^6/AA9/10^3</f>
        <v>9.4165458173943843</v>
      </c>
      <c r="AB7" s="197">
        <f t="shared" ref="AB7:AQ7" si="2">AB5*10^6/AB9/10^3</f>
        <v>9.4707235841754791</v>
      </c>
      <c r="AC7" s="197">
        <f t="shared" si="2"/>
        <v>9.5113030967273922</v>
      </c>
      <c r="AD7" s="197">
        <f t="shared" si="2"/>
        <v>9.4249315486940226</v>
      </c>
      <c r="AE7" s="197">
        <f t="shared" si="2"/>
        <v>9.8384519110155413</v>
      </c>
      <c r="AF7" s="197">
        <f t="shared" si="2"/>
        <v>9.9122449316485302</v>
      </c>
      <c r="AG7" s="197">
        <f t="shared" si="2"/>
        <v>9.9855690978522009</v>
      </c>
      <c r="AH7" s="197">
        <f t="shared" si="2"/>
        <v>9.9071798677694236</v>
      </c>
      <c r="AI7" s="197">
        <f t="shared" si="2"/>
        <v>9.5653268103953497</v>
      </c>
      <c r="AJ7" s="197">
        <f t="shared" si="2"/>
        <v>9.8394799314216534</v>
      </c>
      <c r="AK7" s="197">
        <f t="shared" si="2"/>
        <v>9.999513445081357</v>
      </c>
      <c r="AL7" s="197">
        <f t="shared" si="2"/>
        <v>9.8504545775785264</v>
      </c>
      <c r="AM7" s="197">
        <f t="shared" si="2"/>
        <v>10.064476217545133</v>
      </c>
      <c r="AN7" s="197">
        <f t="shared" si="2"/>
        <v>10.111357186255395</v>
      </c>
      <c r="AO7" s="197">
        <f t="shared" si="2"/>
        <v>10.06623399840845</v>
      </c>
      <c r="AP7" s="197">
        <f t="shared" si="2"/>
        <v>10.123797026803267</v>
      </c>
      <c r="AQ7" s="197">
        <f t="shared" si="2"/>
        <v>9.9317379330407149</v>
      </c>
      <c r="AR7" s="197">
        <f t="shared" ref="AR7:AW7" si="3">AR5*10^6/AR9/10^3</f>
        <v>10.199463211305007</v>
      </c>
      <c r="AS7" s="197">
        <f t="shared" si="3"/>
        <v>9.6415106450041304</v>
      </c>
      <c r="AT7" s="197">
        <f t="shared" si="3"/>
        <v>9.102673940628037</v>
      </c>
      <c r="AU7" s="197">
        <f t="shared" si="3"/>
        <v>9.502222498240064</v>
      </c>
      <c r="AV7" s="197">
        <f t="shared" si="3"/>
        <v>9.9099767118800912</v>
      </c>
      <c r="AW7" s="197">
        <f t="shared" si="3"/>
        <v>10.252338830096576</v>
      </c>
      <c r="AX7" s="197">
        <f t="shared" ref="AX7:BE7" si="4">AX5*10^6/AX9/10^3</f>
        <v>10.338886811908775</v>
      </c>
      <c r="AY7" s="197">
        <f t="shared" si="4"/>
        <v>9.9581502022396684</v>
      </c>
      <c r="AZ7" s="197">
        <f t="shared" si="4"/>
        <v>9.6517732355319108</v>
      </c>
      <c r="BA7" s="197">
        <f t="shared" si="4"/>
        <v>9.518962273429711</v>
      </c>
      <c r="BB7" s="197">
        <f t="shared" si="4"/>
        <v>9.3937015539274178</v>
      </c>
      <c r="BC7" s="197" t="e">
        <f t="shared" si="4"/>
        <v>#DIV/0!</v>
      </c>
      <c r="BD7" s="197" t="e">
        <f t="shared" si="4"/>
        <v>#DIV/0!</v>
      </c>
      <c r="BE7" s="197" t="e">
        <f t="shared" si="4"/>
        <v>#DIV/0!</v>
      </c>
      <c r="BF7" s="69"/>
      <c r="BG7" s="69"/>
    </row>
    <row r="8" spans="1:59" s="1" customFormat="1" ht="15.75" customHeight="1">
      <c r="A8" s="255"/>
      <c r="U8" s="40" t="s">
        <v>171</v>
      </c>
      <c r="V8" s="210" t="s">
        <v>677</v>
      </c>
      <c r="X8" s="40" t="s">
        <v>783</v>
      </c>
      <c r="Y8" s="1281" t="s">
        <v>172</v>
      </c>
      <c r="Z8" s="197"/>
      <c r="AA8" s="197">
        <f t="shared" ref="AA8:AR8" si="5">AA6*10^6/AA9/10^3</f>
        <v>8.6365427033880486</v>
      </c>
      <c r="AB8" s="197">
        <f t="shared" si="5"/>
        <v>8.6851522143853455</v>
      </c>
      <c r="AC8" s="197">
        <f t="shared" si="5"/>
        <v>8.7167718730100638</v>
      </c>
      <c r="AD8" s="197">
        <f t="shared" si="5"/>
        <v>8.6523045490004709</v>
      </c>
      <c r="AE8" s="197">
        <f t="shared" si="5"/>
        <v>9.0276262505651452</v>
      </c>
      <c r="AF8" s="197">
        <f t="shared" si="5"/>
        <v>9.0948639091353467</v>
      </c>
      <c r="AG8" s="197">
        <f t="shared" si="5"/>
        <v>9.159413371691592</v>
      </c>
      <c r="AH8" s="197">
        <f t="shared" si="5"/>
        <v>9.0915050748093051</v>
      </c>
      <c r="AI8" s="197">
        <f t="shared" si="5"/>
        <v>8.8015413854078766</v>
      </c>
      <c r="AJ8" s="197">
        <f t="shared" si="5"/>
        <v>9.0748078307204985</v>
      </c>
      <c r="AK8" s="197">
        <f t="shared" si="5"/>
        <v>9.2203343758167513</v>
      </c>
      <c r="AL8" s="197">
        <f t="shared" si="5"/>
        <v>9.090453209617376</v>
      </c>
      <c r="AM8" s="197">
        <f t="shared" si="5"/>
        <v>9.3264421616412552</v>
      </c>
      <c r="AN8" s="197">
        <f t="shared" si="5"/>
        <v>9.3763075273483523</v>
      </c>
      <c r="AO8" s="197">
        <f t="shared" si="5"/>
        <v>9.3393100317653239</v>
      </c>
      <c r="AP8" s="197">
        <f t="shared" si="5"/>
        <v>9.3961013117383985</v>
      </c>
      <c r="AQ8" s="197">
        <f t="shared" si="5"/>
        <v>9.215859778892165</v>
      </c>
      <c r="AR8" s="197">
        <f t="shared" si="5"/>
        <v>9.4857522346767613</v>
      </c>
      <c r="AS8" s="197">
        <f t="shared" ref="AS8:AX8" si="6">AS6*10^6/AS9/10^3</f>
        <v>8.9552261642439959</v>
      </c>
      <c r="AT8" s="197">
        <f t="shared" si="6"/>
        <v>8.4910925783297788</v>
      </c>
      <c r="AU8" s="197">
        <f t="shared" si="6"/>
        <v>8.8790658326460044</v>
      </c>
      <c r="AV8" s="197">
        <f t="shared" si="6"/>
        <v>9.2931685796869896</v>
      </c>
      <c r="AW8" s="197">
        <f t="shared" si="6"/>
        <v>9.619013150902898</v>
      </c>
      <c r="AX8" s="197">
        <f t="shared" si="6"/>
        <v>9.6943693200443217</v>
      </c>
      <c r="AY8" s="197">
        <f>AY6*10^6/AY9/10^3</f>
        <v>9.3252823254476702</v>
      </c>
      <c r="AZ8" s="197">
        <f>AZ6*10^6/AZ9/10^3</f>
        <v>9.026714943673058</v>
      </c>
      <c r="BA8" s="197">
        <f>BA6*10^6/BA9/10^3</f>
        <v>8.89575176110678</v>
      </c>
      <c r="BB8" s="197">
        <f t="shared" ref="BB8" si="7">BB6*10^6/BB9/10^3</f>
        <v>8.7676063559384509</v>
      </c>
      <c r="BC8" s="197" t="e">
        <f>BC6*10^6/BC9/10^3</f>
        <v>#DIV/0!</v>
      </c>
      <c r="BD8" s="197" t="e">
        <f>BD6*10^6/BD9/10^3</f>
        <v>#DIV/0!</v>
      </c>
      <c r="BE8" s="197" t="e">
        <f>BE6*10^6/BE9/10^3</f>
        <v>#DIV/0!</v>
      </c>
      <c r="BF8" s="69"/>
      <c r="BG8" s="69"/>
    </row>
    <row r="9" spans="1:59" s="1242" customFormat="1" ht="41.25" customHeight="1">
      <c r="A9" s="1243"/>
      <c r="U9" s="40" t="s">
        <v>173</v>
      </c>
      <c r="V9" s="1239" t="s">
        <v>174</v>
      </c>
      <c r="W9" s="396"/>
      <c r="X9" s="40" t="s">
        <v>675</v>
      </c>
      <c r="Y9" s="1288" t="s">
        <v>674</v>
      </c>
      <c r="Z9" s="1240"/>
      <c r="AA9" s="1241">
        <v>123611</v>
      </c>
      <c r="AB9" s="1241">
        <v>124101</v>
      </c>
      <c r="AC9" s="1241">
        <v>124567</v>
      </c>
      <c r="AD9" s="1241">
        <v>124938</v>
      </c>
      <c r="AE9" s="1241">
        <v>125265</v>
      </c>
      <c r="AF9" s="1241">
        <v>125570</v>
      </c>
      <c r="AG9" s="1241">
        <v>125859</v>
      </c>
      <c r="AH9" s="1241">
        <v>126157</v>
      </c>
      <c r="AI9" s="1241">
        <v>126472</v>
      </c>
      <c r="AJ9" s="1241">
        <v>126667</v>
      </c>
      <c r="AK9" s="1241">
        <v>126926</v>
      </c>
      <c r="AL9" s="1241">
        <v>127316</v>
      </c>
      <c r="AM9" s="1241">
        <v>127486</v>
      </c>
      <c r="AN9" s="1241">
        <v>127694</v>
      </c>
      <c r="AO9" s="1241">
        <v>127787</v>
      </c>
      <c r="AP9" s="1241">
        <v>127768</v>
      </c>
      <c r="AQ9" s="1241">
        <v>127901</v>
      </c>
      <c r="AR9" s="1241">
        <v>128033</v>
      </c>
      <c r="AS9" s="1241">
        <v>128084</v>
      </c>
      <c r="AT9" s="1241">
        <v>128032</v>
      </c>
      <c r="AU9" s="1241">
        <v>128057.35199999998</v>
      </c>
      <c r="AV9" s="1241">
        <v>127834.23300000001</v>
      </c>
      <c r="AW9" s="1241">
        <v>127592.65700000001</v>
      </c>
      <c r="AX9" s="1241">
        <v>127413.88800000001</v>
      </c>
      <c r="AY9" s="1241">
        <v>127237.15</v>
      </c>
      <c r="AZ9" s="1241">
        <v>127094.745</v>
      </c>
      <c r="BA9" s="1241">
        <v>126932.772</v>
      </c>
      <c r="BB9" s="1241">
        <v>126706.20999999999</v>
      </c>
      <c r="BC9" s="1241"/>
      <c r="BD9" s="1241"/>
      <c r="BE9" s="1241"/>
      <c r="BF9" s="46" t="s">
        <v>683</v>
      </c>
      <c r="BG9" s="46" t="s">
        <v>684</v>
      </c>
    </row>
    <row r="10" spans="1:59" s="1" customFormat="1">
      <c r="A10" s="203"/>
      <c r="V10" s="235"/>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row>
    <row r="11" spans="1:59" s="1" customFormat="1">
      <c r="A11" s="203"/>
      <c r="U11" s="1" t="s">
        <v>162</v>
      </c>
      <c r="V11" s="235"/>
      <c r="X11" s="1" t="s">
        <v>751</v>
      </c>
    </row>
    <row r="12" spans="1:59" s="1" customFormat="1">
      <c r="A12" s="203"/>
      <c r="U12" s="10"/>
      <c r="V12" s="10"/>
      <c r="X12" s="10"/>
      <c r="Y12" s="199"/>
      <c r="Z12" s="199"/>
      <c r="AA12" s="10">
        <v>1990</v>
      </c>
      <c r="AB12" s="10">
        <f t="shared" ref="AB12:AT12" si="8">AA12+1</f>
        <v>1991</v>
      </c>
      <c r="AC12" s="10">
        <f t="shared" si="8"/>
        <v>1992</v>
      </c>
      <c r="AD12" s="10">
        <f t="shared" si="8"/>
        <v>1993</v>
      </c>
      <c r="AE12" s="10">
        <f t="shared" si="8"/>
        <v>1994</v>
      </c>
      <c r="AF12" s="10">
        <f t="shared" si="8"/>
        <v>1995</v>
      </c>
      <c r="AG12" s="10">
        <f t="shared" si="8"/>
        <v>1996</v>
      </c>
      <c r="AH12" s="10">
        <f t="shared" si="8"/>
        <v>1997</v>
      </c>
      <c r="AI12" s="10">
        <f t="shared" si="8"/>
        <v>1998</v>
      </c>
      <c r="AJ12" s="10">
        <f t="shared" si="8"/>
        <v>1999</v>
      </c>
      <c r="AK12" s="10">
        <f t="shared" si="8"/>
        <v>2000</v>
      </c>
      <c r="AL12" s="10">
        <f t="shared" si="8"/>
        <v>2001</v>
      </c>
      <c r="AM12" s="10">
        <f t="shared" si="8"/>
        <v>2002</v>
      </c>
      <c r="AN12" s="10">
        <f t="shared" si="8"/>
        <v>2003</v>
      </c>
      <c r="AO12" s="10">
        <f t="shared" si="8"/>
        <v>2004</v>
      </c>
      <c r="AP12" s="10">
        <f t="shared" si="8"/>
        <v>2005</v>
      </c>
      <c r="AQ12" s="10">
        <f>AP12+1</f>
        <v>2006</v>
      </c>
      <c r="AR12" s="10">
        <f>AQ12+1</f>
        <v>2007</v>
      </c>
      <c r="AS12" s="10">
        <f>AR12+1</f>
        <v>2008</v>
      </c>
      <c r="AT12" s="10">
        <f t="shared" si="8"/>
        <v>2009</v>
      </c>
      <c r="AU12" s="10">
        <f>AT12+1</f>
        <v>2010</v>
      </c>
      <c r="AV12" s="10">
        <f>AU12+1</f>
        <v>2011</v>
      </c>
      <c r="AW12" s="10">
        <f>AV12+1</f>
        <v>2012</v>
      </c>
      <c r="AX12" s="10">
        <f>AW12+1</f>
        <v>2013</v>
      </c>
      <c r="AY12" s="10">
        <f t="shared" ref="AY12:BA12" si="9">AX12+1</f>
        <v>2014</v>
      </c>
      <c r="AZ12" s="10">
        <f t="shared" si="9"/>
        <v>2015</v>
      </c>
      <c r="BA12" s="10">
        <f t="shared" si="9"/>
        <v>2016</v>
      </c>
      <c r="BB12" s="10">
        <f>BA12+1</f>
        <v>2017</v>
      </c>
      <c r="BC12" s="10">
        <f t="shared" ref="BC12" si="10">BB12+1</f>
        <v>2018</v>
      </c>
      <c r="BD12" s="10">
        <f t="shared" ref="BD12" si="11">BC12+1</f>
        <v>2019</v>
      </c>
      <c r="BE12" s="10">
        <f t="shared" ref="BE12" si="12">BD12+1</f>
        <v>2020</v>
      </c>
    </row>
    <row r="13" spans="1:59" s="1" customFormat="1" ht="15.75" customHeight="1">
      <c r="A13" s="203"/>
      <c r="U13" s="40" t="s">
        <v>168</v>
      </c>
      <c r="V13" s="71"/>
      <c r="X13" s="40" t="s">
        <v>777</v>
      </c>
      <c r="Y13" s="71"/>
      <c r="Z13" s="71"/>
      <c r="AA13" s="15">
        <f t="shared" ref="AA13:BA13" si="13">AA5/$AA5-1</f>
        <v>0</v>
      </c>
      <c r="AB13" s="1746">
        <f t="shared" si="13"/>
        <v>9.7403205213340005E-3</v>
      </c>
      <c r="AC13" s="15">
        <f t="shared" si="13"/>
        <v>1.7874614073659645E-2</v>
      </c>
      <c r="AD13" s="15">
        <f t="shared" si="13"/>
        <v>1.1635382230384073E-2</v>
      </c>
      <c r="AE13" s="15">
        <f t="shared" si="13"/>
        <v>5.8784966581378884E-2</v>
      </c>
      <c r="AF13" s="15">
        <f t="shared" si="13"/>
        <v>6.9323658248243714E-2</v>
      </c>
      <c r="AG13" s="15">
        <f t="shared" si="13"/>
        <v>7.971305944306506E-2</v>
      </c>
      <c r="AH13" s="15">
        <f t="shared" si="13"/>
        <v>7.3773439208890457E-2</v>
      </c>
      <c r="AI13" s="15">
        <f t="shared" si="13"/>
        <v>3.9310836515118464E-2</v>
      </c>
      <c r="AJ13" s="15">
        <f t="shared" si="13"/>
        <v>7.0747047053065337E-2</v>
      </c>
      <c r="AK13" s="15">
        <f t="shared" si="13"/>
        <v>9.0387134741672259E-2</v>
      </c>
      <c r="AL13" s="15">
        <f t="shared" si="13"/>
        <v>7.7433598987060925E-2</v>
      </c>
      <c r="AM13" s="15">
        <f t="shared" si="13"/>
        <v>0.10231299982531117</v>
      </c>
      <c r="AN13" s="15">
        <f t="shared" si="13"/>
        <v>0.10925450179460405</v>
      </c>
      <c r="AO13" s="15">
        <f t="shared" si="13"/>
        <v>0.10510858455764072</v>
      </c>
      <c r="AP13" s="15">
        <f t="shared" si="13"/>
        <v>0.11126281518226189</v>
      </c>
      <c r="AQ13" s="15">
        <f t="shared" si="13"/>
        <v>9.13158120514177E-2</v>
      </c>
      <c r="AR13" s="15">
        <f t="shared" si="13"/>
        <v>0.12189056044867175</v>
      </c>
      <c r="AS13" s="15">
        <f t="shared" si="13"/>
        <v>6.0940976291657512E-2</v>
      </c>
      <c r="AT13" s="1746">
        <f t="shared" si="13"/>
        <v>1.2413393710635212E-3</v>
      </c>
      <c r="AU13" s="15">
        <f t="shared" si="13"/>
        <v>4.5396324466695503E-2</v>
      </c>
      <c r="AV13" s="15">
        <f t="shared" si="13"/>
        <v>8.835621156262885E-2</v>
      </c>
      <c r="AW13" s="15">
        <f t="shared" si="13"/>
        <v>0.12382810380263987</v>
      </c>
      <c r="AX13" s="15">
        <f t="shared" si="13"/>
        <v>0.13172733421193628</v>
      </c>
      <c r="AY13" s="15">
        <f t="shared" si="13"/>
        <v>8.8538669522808977E-2</v>
      </c>
      <c r="AZ13" s="15">
        <f t="shared" si="13"/>
        <v>5.3867375254324612E-2</v>
      </c>
      <c r="BA13" s="15">
        <f t="shared" si="13"/>
        <v>3.8041284238324424E-2</v>
      </c>
      <c r="BB13" s="15">
        <f t="shared" ref="BB13:BE13" si="14">BB5/$AA5-1</f>
        <v>2.2553206895374212E-2</v>
      </c>
      <c r="BC13" s="15">
        <f t="shared" si="14"/>
        <v>-1</v>
      </c>
      <c r="BD13" s="15">
        <f t="shared" si="14"/>
        <v>-1</v>
      </c>
      <c r="BE13" s="15">
        <f t="shared" si="14"/>
        <v>-1</v>
      </c>
      <c r="BF13" s="230"/>
    </row>
    <row r="14" spans="1:59" s="1" customFormat="1" ht="15.75" customHeight="1">
      <c r="A14" s="203"/>
      <c r="U14" s="40" t="s">
        <v>169</v>
      </c>
      <c r="V14" s="71"/>
      <c r="X14" s="40" t="s">
        <v>776</v>
      </c>
      <c r="Y14" s="71"/>
      <c r="Z14" s="71"/>
      <c r="AA14" s="15">
        <f t="shared" ref="AA14:BA14" si="15">AA6/$AA6-1</f>
        <v>0</v>
      </c>
      <c r="AB14" s="1746">
        <f t="shared" si="15"/>
        <v>9.6147125670218436E-3</v>
      </c>
      <c r="AC14" s="15">
        <f t="shared" si="15"/>
        <v>1.7095284688415147E-2</v>
      </c>
      <c r="AD14" s="15">
        <f t="shared" si="15"/>
        <v>1.2579900614407391E-2</v>
      </c>
      <c r="AE14" s="15">
        <f t="shared" si="15"/>
        <v>5.926901523100736E-2</v>
      </c>
      <c r="AF14" s="15">
        <f t="shared" si="15"/>
        <v>6.975679699002213E-2</v>
      </c>
      <c r="AG14" s="15">
        <f t="shared" si="15"/>
        <v>7.9828763751554677E-2</v>
      </c>
      <c r="AH14" s="15">
        <f t="shared" si="15"/>
        <v>7.4360651461032878E-2</v>
      </c>
      <c r="AI14" s="15">
        <f t="shared" si="15"/>
        <v>4.2692086007913632E-2</v>
      </c>
      <c r="AJ14" s="15">
        <f t="shared" si="15"/>
        <v>7.6722720273966871E-2</v>
      </c>
      <c r="AK14" s="15">
        <f t="shared" si="15"/>
        <v>9.6226307601168681E-2</v>
      </c>
      <c r="AL14" s="15">
        <f t="shared" si="15"/>
        <v>8.4105322762046519E-2</v>
      </c>
      <c r="AM14" s="15">
        <f t="shared" si="15"/>
        <v>0.1137339324120672</v>
      </c>
      <c r="AN14" s="15">
        <f t="shared" si="15"/>
        <v>0.12151552509854513</v>
      </c>
      <c r="AO14" s="15">
        <f t="shared" si="15"/>
        <v>0.11790377476845659</v>
      </c>
      <c r="AP14" s="15">
        <f t="shared" si="15"/>
        <v>0.12453439405228495</v>
      </c>
      <c r="AQ14" s="15">
        <f t="shared" si="15"/>
        <v>0.10411104335428845</v>
      </c>
      <c r="AR14" s="15">
        <f t="shared" si="15"/>
        <v>0.13761852107105166</v>
      </c>
      <c r="AS14" s="15">
        <f t="shared" si="15"/>
        <v>7.4420771356967119E-2</v>
      </c>
      <c r="AT14" s="15">
        <f t="shared" si="15"/>
        <v>1.8321846902336736E-2</v>
      </c>
      <c r="AU14" s="15">
        <f t="shared" si="15"/>
        <v>6.5061653421495169E-2</v>
      </c>
      <c r="AV14" s="15">
        <f t="shared" si="15"/>
        <v>0.11279186181039202</v>
      </c>
      <c r="AW14" s="15">
        <f t="shared" si="15"/>
        <v>0.14963282420240631</v>
      </c>
      <c r="AX14" s="15">
        <f t="shared" si="15"/>
        <v>0.15701578618985756</v>
      </c>
      <c r="AY14" s="15">
        <f t="shared" si="15"/>
        <v>0.11142171354221819</v>
      </c>
      <c r="AZ14" s="15">
        <f t="shared" si="15"/>
        <v>7.4633259133680907E-2</v>
      </c>
      <c r="BA14" s="15">
        <f t="shared" si="15"/>
        <v>5.7692378975813474E-2</v>
      </c>
      <c r="BB14" s="15">
        <f t="shared" ref="BB14:BE14" si="16">BB6/$AA6-1</f>
        <v>4.0595393107437427E-2</v>
      </c>
      <c r="BC14" s="15">
        <f t="shared" si="16"/>
        <v>-1</v>
      </c>
      <c r="BD14" s="15">
        <f t="shared" si="16"/>
        <v>-1</v>
      </c>
      <c r="BE14" s="15">
        <f t="shared" si="16"/>
        <v>-1</v>
      </c>
      <c r="BF14" s="230"/>
    </row>
    <row r="15" spans="1:59" s="1" customFormat="1" ht="15.75" customHeight="1">
      <c r="A15" s="203"/>
      <c r="U15" s="40" t="s">
        <v>170</v>
      </c>
      <c r="V15" s="71"/>
      <c r="X15" s="40" t="s">
        <v>782</v>
      </c>
      <c r="Y15" s="71"/>
      <c r="Z15" s="71"/>
      <c r="AA15" s="15">
        <f t="shared" ref="AA15:BA15" si="17">AA7/$AA7-1</f>
        <v>0</v>
      </c>
      <c r="AB15" s="1746">
        <f t="shared" si="17"/>
        <v>5.7534649999808618E-3</v>
      </c>
      <c r="AC15" s="15">
        <f t="shared" si="17"/>
        <v>1.0062849071256208E-2</v>
      </c>
      <c r="AD15" s="1746">
        <f t="shared" si="17"/>
        <v>8.9053156669693934E-4</v>
      </c>
      <c r="AE15" s="15">
        <f t="shared" si="17"/>
        <v>4.4804761937419224E-2</v>
      </c>
      <c r="AF15" s="15">
        <f t="shared" si="17"/>
        <v>5.2641289477770359E-2</v>
      </c>
      <c r="AG15" s="15">
        <f t="shared" si="17"/>
        <v>6.0428026528231538E-2</v>
      </c>
      <c r="AH15" s="15">
        <f t="shared" si="17"/>
        <v>5.2103399684917617E-2</v>
      </c>
      <c r="AI15" s="15">
        <f t="shared" si="17"/>
        <v>1.5799954238648217E-2</v>
      </c>
      <c r="AJ15" s="15">
        <f t="shared" si="17"/>
        <v>4.4913933647093618E-2</v>
      </c>
      <c r="AK15" s="15">
        <f t="shared" si="17"/>
        <v>6.190886116755312E-2</v>
      </c>
      <c r="AL15" s="15">
        <f t="shared" si="17"/>
        <v>4.6079397753539197E-2</v>
      </c>
      <c r="AM15" s="15">
        <f t="shared" si="17"/>
        <v>6.8807651204105147E-2</v>
      </c>
      <c r="AN15" s="15">
        <f t="shared" si="17"/>
        <v>7.3786225048418919E-2</v>
      </c>
      <c r="AO15" s="15">
        <f t="shared" si="17"/>
        <v>6.8994320594070846E-2</v>
      </c>
      <c r="AP15" s="15">
        <f t="shared" si="17"/>
        <v>7.5107287016268565E-2</v>
      </c>
      <c r="AQ15" s="15">
        <f t="shared" si="17"/>
        <v>5.4711369289432987E-2</v>
      </c>
      <c r="AR15" s="15">
        <f t="shared" si="17"/>
        <v>8.3142737166361558E-2</v>
      </c>
      <c r="AS15" s="15">
        <f t="shared" si="17"/>
        <v>2.3890376787015333E-2</v>
      </c>
      <c r="AT15" s="15">
        <f t="shared" si="17"/>
        <v>-3.3331954503588612E-2</v>
      </c>
      <c r="AU15" s="1746">
        <f t="shared" si="17"/>
        <v>9.0985253517714693E-3</v>
      </c>
      <c r="AV15" s="15">
        <f t="shared" si="17"/>
        <v>5.2400413490712783E-2</v>
      </c>
      <c r="AW15" s="15">
        <f t="shared" si="17"/>
        <v>8.8757919189253354E-2</v>
      </c>
      <c r="AX15" s="15">
        <f t="shared" si="17"/>
        <v>9.7948973264764261E-2</v>
      </c>
      <c r="AY15" s="15">
        <f t="shared" si="17"/>
        <v>5.7516248032779105E-2</v>
      </c>
      <c r="AZ15" s="15">
        <f t="shared" si="17"/>
        <v>2.4980223396036561E-2</v>
      </c>
      <c r="BA15" s="15">
        <f t="shared" si="17"/>
        <v>1.0876223407328522E-2</v>
      </c>
      <c r="BB15" s="1746">
        <f t="shared" ref="BB15:BE15" si="18">BB7/$AA7-1</f>
        <v>-2.4259706170354223E-3</v>
      </c>
      <c r="BC15" s="15" t="e">
        <f t="shared" si="18"/>
        <v>#DIV/0!</v>
      </c>
      <c r="BD15" s="15" t="e">
        <f t="shared" si="18"/>
        <v>#DIV/0!</v>
      </c>
      <c r="BE15" s="15" t="e">
        <f t="shared" si="18"/>
        <v>#DIV/0!</v>
      </c>
      <c r="BF15" s="230"/>
    </row>
    <row r="16" spans="1:59" s="1" customFormat="1" ht="15.75" customHeight="1">
      <c r="A16" s="203"/>
      <c r="U16" s="40" t="s">
        <v>171</v>
      </c>
      <c r="V16" s="71"/>
      <c r="X16" s="40" t="s">
        <v>783</v>
      </c>
      <c r="Y16" s="71"/>
      <c r="Z16" s="71"/>
      <c r="AA16" s="15">
        <f t="shared" ref="AA16:BA16" si="19">AA8/$AA8-1</f>
        <v>0</v>
      </c>
      <c r="AB16" s="1746">
        <f t="shared" si="19"/>
        <v>5.6283529957221745E-3</v>
      </c>
      <c r="AC16" s="1746">
        <f t="shared" si="19"/>
        <v>9.2895007154358833E-3</v>
      </c>
      <c r="AD16" s="1746">
        <f t="shared" si="19"/>
        <v>1.8250179676919664E-3</v>
      </c>
      <c r="AE16" s="15">
        <f t="shared" si="19"/>
        <v>4.5282419205045832E-2</v>
      </c>
      <c r="AF16" s="15">
        <f t="shared" si="19"/>
        <v>5.306767088264408E-2</v>
      </c>
      <c r="AG16" s="15">
        <f t="shared" si="19"/>
        <v>6.054166421228091E-2</v>
      </c>
      <c r="AH16" s="15">
        <f t="shared" si="19"/>
        <v>5.2678761287520581E-2</v>
      </c>
      <c r="AI16" s="15">
        <f t="shared" si="19"/>
        <v>1.910471443105366E-2</v>
      </c>
      <c r="AJ16" s="15">
        <f t="shared" si="19"/>
        <v>5.074543626820982E-2</v>
      </c>
      <c r="AK16" s="15">
        <f t="shared" si="19"/>
        <v>6.7595528960875173E-2</v>
      </c>
      <c r="AL16" s="15">
        <f t="shared" si="19"/>
        <v>5.2556968895813183E-2</v>
      </c>
      <c r="AM16" s="15">
        <f t="shared" si="19"/>
        <v>7.988143889829491E-2</v>
      </c>
      <c r="AN16" s="15">
        <f t="shared" si="19"/>
        <v>8.5655203634910526E-2</v>
      </c>
      <c r="AO16" s="15">
        <f t="shared" si="19"/>
        <v>8.1371371915012425E-2</v>
      </c>
      <c r="AP16" s="15">
        <f t="shared" si="19"/>
        <v>8.7947067991961836E-2</v>
      </c>
      <c r="AQ16" s="15">
        <f t="shared" si="19"/>
        <v>6.7077428480363466E-2</v>
      </c>
      <c r="AR16" s="15">
        <f t="shared" si="19"/>
        <v>9.8327485945918447E-2</v>
      </c>
      <c r="AS16" s="15">
        <f t="shared" si="19"/>
        <v>3.6899425128869012E-2</v>
      </c>
      <c r="AT16" s="15">
        <f t="shared" si="19"/>
        <v>-1.6841244240153097E-2</v>
      </c>
      <c r="AU16" s="15">
        <f t="shared" si="19"/>
        <v>2.8081043258527005E-2</v>
      </c>
      <c r="AV16" s="15">
        <f t="shared" si="19"/>
        <v>7.6028788237375577E-2</v>
      </c>
      <c r="AW16" s="15">
        <f t="shared" si="19"/>
        <v>0.11375737737386915</v>
      </c>
      <c r="AX16" s="15">
        <f t="shared" si="19"/>
        <v>0.12248264762719185</v>
      </c>
      <c r="AY16" s="15">
        <f t="shared" si="19"/>
        <v>7.9747144860342623E-2</v>
      </c>
      <c r="AZ16" s="15">
        <f t="shared" si="19"/>
        <v>4.5176901647455248E-2</v>
      </c>
      <c r="BA16" s="15">
        <f t="shared" si="19"/>
        <v>3.0013058074389587E-2</v>
      </c>
      <c r="BB16" s="15">
        <f t="shared" ref="BB16:BE16" si="20">BB8/$AA8-1</f>
        <v>1.5175476698446433E-2</v>
      </c>
      <c r="BC16" s="15" t="e">
        <f t="shared" si="20"/>
        <v>#DIV/0!</v>
      </c>
      <c r="BD16" s="15" t="e">
        <f t="shared" si="20"/>
        <v>#DIV/0!</v>
      </c>
      <c r="BE16" s="15" t="e">
        <f t="shared" si="20"/>
        <v>#DIV/0!</v>
      </c>
      <c r="BF16" s="230"/>
    </row>
    <row r="17" spans="1:58" s="1" customFormat="1" ht="15.75" customHeight="1">
      <c r="A17" s="203"/>
      <c r="U17" s="40" t="s">
        <v>175</v>
      </c>
      <c r="V17" s="71"/>
      <c r="X17" s="40" t="s">
        <v>672</v>
      </c>
      <c r="Y17" s="71"/>
      <c r="Z17" s="71"/>
      <c r="AA17" s="15">
        <f t="shared" ref="AA17:BA17" si="21">AA9/$AA9-1</f>
        <v>0</v>
      </c>
      <c r="AB17" s="1746">
        <f t="shared" si="21"/>
        <v>3.9640485070098208E-3</v>
      </c>
      <c r="AC17" s="1746">
        <f t="shared" si="21"/>
        <v>7.7339395361253338E-3</v>
      </c>
      <c r="AD17" s="15">
        <f t="shared" si="21"/>
        <v>1.0735290548575804E-2</v>
      </c>
      <c r="AE17" s="15">
        <f t="shared" si="21"/>
        <v>1.3380686184886414E-2</v>
      </c>
      <c r="AF17" s="15">
        <f t="shared" si="21"/>
        <v>1.5848104133127316E-2</v>
      </c>
      <c r="AG17" s="15">
        <f t="shared" si="21"/>
        <v>1.8186083762771865E-2</v>
      </c>
      <c r="AH17" s="15">
        <f t="shared" si="21"/>
        <v>2.0596872446627001E-2</v>
      </c>
      <c r="AI17" s="15">
        <f t="shared" si="21"/>
        <v>2.3145189343990458E-2</v>
      </c>
      <c r="AJ17" s="15">
        <f t="shared" si="21"/>
        <v>2.4722718851882153E-2</v>
      </c>
      <c r="AK17" s="15">
        <f t="shared" si="21"/>
        <v>2.6818001634158817E-2</v>
      </c>
      <c r="AL17" s="15">
        <f t="shared" si="21"/>
        <v>2.9973060649942207E-2</v>
      </c>
      <c r="AM17" s="15">
        <f t="shared" si="21"/>
        <v>3.1348342785027183E-2</v>
      </c>
      <c r="AN17" s="15">
        <f t="shared" si="21"/>
        <v>3.3031040926778443E-2</v>
      </c>
      <c r="AO17" s="15">
        <f t="shared" si="21"/>
        <v>3.3783401153619108E-2</v>
      </c>
      <c r="AP17" s="15">
        <f t="shared" si="21"/>
        <v>3.3629693150285966E-2</v>
      </c>
      <c r="AQ17" s="15">
        <f t="shared" si="21"/>
        <v>3.4705649173617292E-2</v>
      </c>
      <c r="AR17" s="15">
        <f t="shared" si="21"/>
        <v>3.5773515302036207E-2</v>
      </c>
      <c r="AS17" s="15">
        <f t="shared" si="21"/>
        <v>3.6186099942561833E-2</v>
      </c>
      <c r="AT17" s="15">
        <f t="shared" si="21"/>
        <v>3.5765425407124019E-2</v>
      </c>
      <c r="AU17" s="15">
        <f t="shared" si="21"/>
        <v>3.5970520422939689E-2</v>
      </c>
      <c r="AV17" s="15">
        <f t="shared" si="21"/>
        <v>3.4165511160010098E-2</v>
      </c>
      <c r="AW17" s="15">
        <f t="shared" si="21"/>
        <v>3.2211186706684769E-2</v>
      </c>
      <c r="AX17" s="15">
        <f t="shared" si="21"/>
        <v>3.0764964283114038E-2</v>
      </c>
      <c r="AY17" s="15">
        <f t="shared" si="21"/>
        <v>2.9335172436109946E-2</v>
      </c>
      <c r="AZ17" s="15">
        <f t="shared" si="21"/>
        <v>2.8183130951128899E-2</v>
      </c>
      <c r="BA17" s="15">
        <f t="shared" si="21"/>
        <v>2.6872786402504678E-2</v>
      </c>
      <c r="BB17" s="15">
        <f t="shared" ref="BB17:BE17" si="22">BB9/$AA9-1</f>
        <v>2.5039923631392069E-2</v>
      </c>
      <c r="BC17" s="15">
        <f t="shared" si="22"/>
        <v>-1</v>
      </c>
      <c r="BD17" s="15">
        <f t="shared" si="22"/>
        <v>-1</v>
      </c>
      <c r="BE17" s="15">
        <f t="shared" si="22"/>
        <v>-1</v>
      </c>
      <c r="BF17" s="230"/>
    </row>
    <row r="18" spans="1:58" s="1" customFormat="1">
      <c r="A18" s="203"/>
      <c r="V18" s="235"/>
    </row>
    <row r="19" spans="1:58" s="1" customFormat="1">
      <c r="A19" s="203"/>
      <c r="U19" s="1" t="s">
        <v>165</v>
      </c>
      <c r="V19" s="235"/>
      <c r="X19" s="1" t="s">
        <v>752</v>
      </c>
    </row>
    <row r="20" spans="1:58" s="1" customFormat="1">
      <c r="A20" s="203"/>
      <c r="U20" s="10"/>
      <c r="V20" s="10"/>
      <c r="X20" s="10"/>
      <c r="Y20" s="199"/>
      <c r="Z20" s="199"/>
      <c r="AA20" s="10">
        <v>1990</v>
      </c>
      <c r="AB20" s="10">
        <f t="shared" ref="AB20:BA20" si="23">AA20+1</f>
        <v>1991</v>
      </c>
      <c r="AC20" s="10">
        <f t="shared" si="23"/>
        <v>1992</v>
      </c>
      <c r="AD20" s="10">
        <f t="shared" si="23"/>
        <v>1993</v>
      </c>
      <c r="AE20" s="10">
        <f t="shared" si="23"/>
        <v>1994</v>
      </c>
      <c r="AF20" s="10">
        <f t="shared" si="23"/>
        <v>1995</v>
      </c>
      <c r="AG20" s="10">
        <f t="shared" si="23"/>
        <v>1996</v>
      </c>
      <c r="AH20" s="10">
        <f t="shared" si="23"/>
        <v>1997</v>
      </c>
      <c r="AI20" s="10">
        <f t="shared" si="23"/>
        <v>1998</v>
      </c>
      <c r="AJ20" s="10">
        <f t="shared" si="23"/>
        <v>1999</v>
      </c>
      <c r="AK20" s="10">
        <f t="shared" si="23"/>
        <v>2000</v>
      </c>
      <c r="AL20" s="10">
        <f t="shared" si="23"/>
        <v>2001</v>
      </c>
      <c r="AM20" s="10">
        <f t="shared" si="23"/>
        <v>2002</v>
      </c>
      <c r="AN20" s="10">
        <f t="shared" si="23"/>
        <v>2003</v>
      </c>
      <c r="AO20" s="10">
        <f t="shared" si="23"/>
        <v>2004</v>
      </c>
      <c r="AP20" s="10">
        <f t="shared" si="23"/>
        <v>2005</v>
      </c>
      <c r="AQ20" s="10">
        <f t="shared" si="23"/>
        <v>2006</v>
      </c>
      <c r="AR20" s="10">
        <f t="shared" si="23"/>
        <v>2007</v>
      </c>
      <c r="AS20" s="10">
        <f t="shared" si="23"/>
        <v>2008</v>
      </c>
      <c r="AT20" s="10">
        <f t="shared" si="23"/>
        <v>2009</v>
      </c>
      <c r="AU20" s="10">
        <f t="shared" si="23"/>
        <v>2010</v>
      </c>
      <c r="AV20" s="10">
        <f t="shared" si="23"/>
        <v>2011</v>
      </c>
      <c r="AW20" s="10">
        <f t="shared" si="23"/>
        <v>2012</v>
      </c>
      <c r="AX20" s="10">
        <f t="shared" si="23"/>
        <v>2013</v>
      </c>
      <c r="AY20" s="10">
        <f t="shared" si="23"/>
        <v>2014</v>
      </c>
      <c r="AZ20" s="10">
        <f t="shared" si="23"/>
        <v>2015</v>
      </c>
      <c r="BA20" s="10">
        <f t="shared" si="23"/>
        <v>2016</v>
      </c>
      <c r="BB20" s="10">
        <f t="shared" ref="BB20" si="24">BA20+1</f>
        <v>2017</v>
      </c>
      <c r="BC20" s="10">
        <f t="shared" ref="BC20" si="25">BB20+1</f>
        <v>2018</v>
      </c>
      <c r="BD20" s="10">
        <f t="shared" ref="BD20" si="26">BC20+1</f>
        <v>2019</v>
      </c>
      <c r="BE20" s="10">
        <f t="shared" ref="BE20" si="27">BD20+1</f>
        <v>2020</v>
      </c>
    </row>
    <row r="21" spans="1:58" s="1" customFormat="1" ht="15.75" customHeight="1">
      <c r="A21" s="203"/>
      <c r="U21" s="40" t="s">
        <v>168</v>
      </c>
      <c r="V21" s="71"/>
      <c r="X21" s="40" t="s">
        <v>777</v>
      </c>
      <c r="Y21" s="71"/>
      <c r="Z21" s="71"/>
      <c r="AA21" s="240"/>
      <c r="AB21" s="240"/>
      <c r="AC21" s="240"/>
      <c r="AD21" s="240"/>
      <c r="AE21" s="240"/>
      <c r="AF21" s="240"/>
      <c r="AG21" s="240"/>
      <c r="AH21" s="240"/>
      <c r="AI21" s="240"/>
      <c r="AJ21" s="240"/>
      <c r="AK21" s="240"/>
      <c r="AL21" s="240"/>
      <c r="AM21" s="240"/>
      <c r="AN21" s="240"/>
      <c r="AO21" s="240"/>
      <c r="AP21" s="15">
        <f t="shared" ref="AP21:AR25" si="28">AP5/$AP5-1</f>
        <v>0</v>
      </c>
      <c r="AQ21" s="15">
        <f t="shared" si="28"/>
        <v>-1.7949852058689486E-2</v>
      </c>
      <c r="AR21" s="1746">
        <f t="shared" si="28"/>
        <v>9.5636649775476812E-3</v>
      </c>
      <c r="AS21" s="15">
        <f t="shared" ref="AS21:AX21" si="29">AS5/$AP5-1</f>
        <v>-4.5283472283152881E-2</v>
      </c>
      <c r="AT21" s="15">
        <f t="shared" si="29"/>
        <v>-9.9005810603996047E-2</v>
      </c>
      <c r="AU21" s="15">
        <f t="shared" si="29"/>
        <v>-5.9271749054937595E-2</v>
      </c>
      <c r="AV21" s="15">
        <f t="shared" si="29"/>
        <v>-2.0613128871657671E-2</v>
      </c>
      <c r="AW21" s="15">
        <f t="shared" si="29"/>
        <v>1.1307215942717441E-2</v>
      </c>
      <c r="AX21" s="15">
        <f t="shared" si="29"/>
        <v>1.841555278381013E-2</v>
      </c>
      <c r="AY21" s="15">
        <f t="shared" ref="AY21:BB25" si="30">AY5/$AP5-1</f>
        <v>-2.0448939124923404E-2</v>
      </c>
      <c r="AZ21" s="15">
        <f t="shared" si="30"/>
        <v>-5.1648844129211557E-2</v>
      </c>
      <c r="BA21" s="15">
        <f t="shared" si="30"/>
        <v>-6.5890381594320147E-2</v>
      </c>
      <c r="BB21" s="15">
        <f t="shared" si="30"/>
        <v>-7.9827748283234246E-2</v>
      </c>
      <c r="BC21" s="15">
        <f t="shared" ref="BC21:BE21" si="31">BC5/$AP5-1</f>
        <v>-1</v>
      </c>
      <c r="BD21" s="15">
        <f t="shared" si="31"/>
        <v>-1</v>
      </c>
      <c r="BE21" s="15">
        <f t="shared" si="31"/>
        <v>-1</v>
      </c>
      <c r="BF21" s="230"/>
    </row>
    <row r="22" spans="1:58" s="1" customFormat="1" ht="15.75" customHeight="1">
      <c r="A22" s="203"/>
      <c r="U22" s="40" t="s">
        <v>169</v>
      </c>
      <c r="V22" s="71"/>
      <c r="X22" s="40" t="s">
        <v>776</v>
      </c>
      <c r="Y22" s="71"/>
      <c r="Z22" s="71"/>
      <c r="AA22" s="240"/>
      <c r="AB22" s="240"/>
      <c r="AC22" s="240"/>
      <c r="AD22" s="240"/>
      <c r="AE22" s="240"/>
      <c r="AF22" s="240"/>
      <c r="AG22" s="240"/>
      <c r="AH22" s="240"/>
      <c r="AI22" s="240"/>
      <c r="AJ22" s="240"/>
      <c r="AK22" s="240"/>
      <c r="AL22" s="240"/>
      <c r="AM22" s="240"/>
      <c r="AN22" s="240"/>
      <c r="AO22" s="240"/>
      <c r="AP22" s="15">
        <f t="shared" si="28"/>
        <v>0</v>
      </c>
      <c r="AQ22" s="15">
        <f t="shared" si="28"/>
        <v>-1.8161606088721194E-2</v>
      </c>
      <c r="AR22" s="15">
        <f t="shared" si="28"/>
        <v>1.1635150590297183E-2</v>
      </c>
      <c r="AS22" s="15">
        <f t="shared" ref="AS22:AX22" si="32">AS6/$AP6-1</f>
        <v>-4.4563886138450859E-2</v>
      </c>
      <c r="AT22" s="15">
        <f t="shared" si="32"/>
        <v>-9.4450243328893624E-2</v>
      </c>
      <c r="AU22" s="15">
        <f t="shared" si="32"/>
        <v>-5.2886546596835005E-2</v>
      </c>
      <c r="AV22" s="1746">
        <f t="shared" si="32"/>
        <v>-1.0442128141210927E-2</v>
      </c>
      <c r="AW22" s="15">
        <f t="shared" si="32"/>
        <v>2.2318952877624865E-2</v>
      </c>
      <c r="AX22" s="15">
        <f t="shared" si="32"/>
        <v>2.8884302969627518E-2</v>
      </c>
      <c r="AY22" s="15">
        <f t="shared" si="30"/>
        <v>-1.1660541980236694E-2</v>
      </c>
      <c r="AZ22" s="15">
        <f t="shared" si="30"/>
        <v>-4.4374929911022321E-2</v>
      </c>
      <c r="BA22" s="15">
        <f t="shared" si="30"/>
        <v>-5.943972494750005E-2</v>
      </c>
      <c r="BB22" s="15">
        <f t="shared" si="30"/>
        <v>-7.4643338068452803E-2</v>
      </c>
      <c r="BC22" s="15">
        <f t="shared" ref="BC22:BE22" si="33">BC6/$AP6-1</f>
        <v>-1</v>
      </c>
      <c r="BD22" s="15">
        <f t="shared" si="33"/>
        <v>-1</v>
      </c>
      <c r="BE22" s="15">
        <f t="shared" si="33"/>
        <v>-1</v>
      </c>
      <c r="BF22" s="230"/>
    </row>
    <row r="23" spans="1:58" s="1" customFormat="1" ht="15.75" customHeight="1">
      <c r="A23" s="203"/>
      <c r="U23" s="40" t="s">
        <v>170</v>
      </c>
      <c r="V23" s="71"/>
      <c r="X23" s="40" t="s">
        <v>782</v>
      </c>
      <c r="Y23" s="71"/>
      <c r="Z23" s="71"/>
      <c r="AA23" s="240"/>
      <c r="AB23" s="240"/>
      <c r="AC23" s="240"/>
      <c r="AD23" s="240"/>
      <c r="AE23" s="240"/>
      <c r="AF23" s="240"/>
      <c r="AG23" s="240"/>
      <c r="AH23" s="240"/>
      <c r="AI23" s="240"/>
      <c r="AJ23" s="240"/>
      <c r="AK23" s="240"/>
      <c r="AL23" s="240"/>
      <c r="AM23" s="240"/>
      <c r="AN23" s="240"/>
      <c r="AO23" s="240"/>
      <c r="AP23" s="15">
        <f t="shared" si="28"/>
        <v>0</v>
      </c>
      <c r="AQ23" s="15">
        <f t="shared" si="28"/>
        <v>-1.8971053375928637E-2</v>
      </c>
      <c r="AR23" s="15">
        <f t="shared" si="28"/>
        <v>7.4740914205815301E-3</v>
      </c>
      <c r="AS23" s="15">
        <f t="shared" ref="AS23:AX23" si="34">AS7/$AP7-1</f>
        <v>-4.7638882972688923E-2</v>
      </c>
      <c r="AT23" s="15">
        <f t="shared" si="34"/>
        <v>-0.10086364666061109</v>
      </c>
      <c r="AU23" s="15">
        <f t="shared" si="34"/>
        <v>-6.1397371649940524E-2</v>
      </c>
      <c r="AV23" s="15">
        <f t="shared" si="34"/>
        <v>-2.1120565175010486E-2</v>
      </c>
      <c r="AW23" s="15">
        <f t="shared" si="34"/>
        <v>1.269699530255175E-2</v>
      </c>
      <c r="AX23" s="15">
        <f t="shared" si="34"/>
        <v>2.1245959844517603E-2</v>
      </c>
      <c r="AY23" s="15">
        <f t="shared" si="30"/>
        <v>-1.6362124223257335E-2</v>
      </c>
      <c r="AZ23" s="15">
        <f t="shared" si="30"/>
        <v>-4.6625173343721626E-2</v>
      </c>
      <c r="BA23" s="15">
        <f t="shared" si="30"/>
        <v>-5.9743864063278362E-2</v>
      </c>
      <c r="BB23" s="15">
        <f t="shared" si="30"/>
        <v>-7.2116763200890333E-2</v>
      </c>
      <c r="BC23" s="15" t="e">
        <f t="shared" ref="BC23:BE23" si="35">BC7/$AP7-1</f>
        <v>#DIV/0!</v>
      </c>
      <c r="BD23" s="15" t="e">
        <f t="shared" si="35"/>
        <v>#DIV/0!</v>
      </c>
      <c r="BE23" s="15" t="e">
        <f t="shared" si="35"/>
        <v>#DIV/0!</v>
      </c>
      <c r="BF23" s="230"/>
    </row>
    <row r="24" spans="1:58" s="1" customFormat="1" ht="15.75" customHeight="1">
      <c r="A24" s="203"/>
      <c r="U24" s="40" t="s">
        <v>171</v>
      </c>
      <c r="V24" s="71"/>
      <c r="X24" s="40" t="s">
        <v>783</v>
      </c>
      <c r="Y24" s="71"/>
      <c r="Z24" s="71"/>
      <c r="AA24" s="240"/>
      <c r="AB24" s="240"/>
      <c r="AC24" s="240"/>
      <c r="AD24" s="240"/>
      <c r="AE24" s="240"/>
      <c r="AF24" s="240"/>
      <c r="AG24" s="240"/>
      <c r="AH24" s="240"/>
      <c r="AI24" s="240"/>
      <c r="AJ24" s="240"/>
      <c r="AK24" s="240"/>
      <c r="AL24" s="240"/>
      <c r="AM24" s="240"/>
      <c r="AN24" s="240"/>
      <c r="AO24" s="240"/>
      <c r="AP24" s="15">
        <f t="shared" si="28"/>
        <v>0</v>
      </c>
      <c r="AQ24" s="15">
        <f t="shared" si="28"/>
        <v>-1.9182587209980451E-2</v>
      </c>
      <c r="AR24" s="1746">
        <f t="shared" si="28"/>
        <v>9.5412895161488542E-3</v>
      </c>
      <c r="AS24" s="15">
        <f t="shared" ref="AS24:AX24" si="36">AS8/$AP8-1</f>
        <v>-4.692107214123209E-2</v>
      </c>
      <c r="AT24" s="15">
        <f t="shared" si="36"/>
        <v>-9.6317472894636325E-2</v>
      </c>
      <c r="AU24" s="15">
        <f t="shared" si="36"/>
        <v>-5.5026596876565192E-2</v>
      </c>
      <c r="AV24" s="15">
        <f t="shared" si="36"/>
        <v>-1.0954834205844199E-2</v>
      </c>
      <c r="AW24" s="15">
        <f t="shared" si="36"/>
        <v>2.3723865012611034E-2</v>
      </c>
      <c r="AX24" s="15">
        <f t="shared" si="36"/>
        <v>3.1743805053836782E-2</v>
      </c>
      <c r="AY24" s="1746">
        <f t="shared" si="30"/>
        <v>-7.537060738399548E-3</v>
      </c>
      <c r="AZ24" s="15">
        <f t="shared" si="30"/>
        <v>-3.9312727248254742E-2</v>
      </c>
      <c r="BA24" s="15">
        <f t="shared" si="30"/>
        <v>-5.3250761569220151E-2</v>
      </c>
      <c r="BB24" s="15">
        <f t="shared" si="30"/>
        <v>-6.6888907957471599E-2</v>
      </c>
      <c r="BC24" s="15" t="e">
        <f t="shared" ref="BC24:BE24" si="37">BC8/$AP8-1</f>
        <v>#DIV/0!</v>
      </c>
      <c r="BD24" s="15" t="e">
        <f t="shared" si="37"/>
        <v>#DIV/0!</v>
      </c>
      <c r="BE24" s="15" t="e">
        <f t="shared" si="37"/>
        <v>#DIV/0!</v>
      </c>
      <c r="BF24" s="230"/>
    </row>
    <row r="25" spans="1:58" s="1" customFormat="1" ht="15.75" customHeight="1">
      <c r="A25" s="203"/>
      <c r="U25" s="40" t="s">
        <v>175</v>
      </c>
      <c r="V25" s="71"/>
      <c r="X25" s="40" t="s">
        <v>673</v>
      </c>
      <c r="Y25" s="71"/>
      <c r="Z25" s="71"/>
      <c r="AA25" s="240"/>
      <c r="AB25" s="240"/>
      <c r="AC25" s="240"/>
      <c r="AD25" s="240"/>
      <c r="AE25" s="240"/>
      <c r="AF25" s="240"/>
      <c r="AG25" s="240"/>
      <c r="AH25" s="240"/>
      <c r="AI25" s="240"/>
      <c r="AJ25" s="240"/>
      <c r="AK25" s="240"/>
      <c r="AL25" s="240"/>
      <c r="AM25" s="240"/>
      <c r="AN25" s="240"/>
      <c r="AO25" s="240"/>
      <c r="AP25" s="15">
        <f t="shared" si="28"/>
        <v>0</v>
      </c>
      <c r="AQ25" s="1746">
        <f t="shared" si="28"/>
        <v>1.0409492204621618E-3</v>
      </c>
      <c r="AR25" s="1746">
        <f t="shared" si="28"/>
        <v>2.0740717550560284E-3</v>
      </c>
      <c r="AS25" s="1746">
        <f t="shared" ref="AS25:AX25" si="38">AS9/$AP9-1</f>
        <v>2.4732327343308658E-3</v>
      </c>
      <c r="AT25" s="1746">
        <f t="shared" si="38"/>
        <v>2.0662450691879553E-3</v>
      </c>
      <c r="AU25" s="1746">
        <f t="shared" si="38"/>
        <v>2.2646672093167286E-3</v>
      </c>
      <c r="AV25" s="1746">
        <f t="shared" si="38"/>
        <v>5.1838488510425051E-4</v>
      </c>
      <c r="AW25" s="1746">
        <f t="shared" si="38"/>
        <v>-1.3723545801764825E-3</v>
      </c>
      <c r="AX25" s="1746">
        <f t="shared" si="38"/>
        <v>-2.7715233861372868E-3</v>
      </c>
      <c r="AY25" s="1746">
        <f t="shared" si="30"/>
        <v>-4.1547961930999966E-3</v>
      </c>
      <c r="AZ25" s="1746">
        <f t="shared" si="30"/>
        <v>-5.2693553941519644E-3</v>
      </c>
      <c r="BA25" s="1746">
        <f t="shared" si="30"/>
        <v>-6.5370671842714945E-3</v>
      </c>
      <c r="BB25" s="1746">
        <f t="shared" si="30"/>
        <v>-8.310296787928162E-3</v>
      </c>
      <c r="BC25" s="15">
        <f t="shared" ref="BC25:BE25" si="39">BC9/$AP9-1</f>
        <v>-1</v>
      </c>
      <c r="BD25" s="15">
        <f t="shared" si="39"/>
        <v>-1</v>
      </c>
      <c r="BE25" s="15">
        <f t="shared" si="39"/>
        <v>-1</v>
      </c>
      <c r="BF25" s="230"/>
    </row>
    <row r="26" spans="1:58" s="1" customFormat="1">
      <c r="A26" s="203"/>
      <c r="V26" s="235"/>
      <c r="X26" s="724"/>
      <c r="Y26" s="214"/>
    </row>
    <row r="27" spans="1:58" s="1" customFormat="1">
      <c r="A27" s="203"/>
      <c r="U27" s="1" t="s">
        <v>166</v>
      </c>
      <c r="V27" s="235"/>
      <c r="X27" s="1" t="s">
        <v>768</v>
      </c>
      <c r="Y27" s="235"/>
    </row>
    <row r="28" spans="1:58" s="1" customFormat="1">
      <c r="A28" s="203"/>
      <c r="U28" s="10"/>
      <c r="V28" s="10"/>
      <c r="X28" s="10"/>
      <c r="Y28" s="10"/>
      <c r="Z28" s="199"/>
      <c r="AA28" s="10">
        <v>1990</v>
      </c>
      <c r="AB28" s="10">
        <f t="shared" ref="AB28:BA28" si="40">AA28+1</f>
        <v>1991</v>
      </c>
      <c r="AC28" s="10">
        <f t="shared" si="40"/>
        <v>1992</v>
      </c>
      <c r="AD28" s="10">
        <f t="shared" si="40"/>
        <v>1993</v>
      </c>
      <c r="AE28" s="10">
        <f t="shared" si="40"/>
        <v>1994</v>
      </c>
      <c r="AF28" s="10">
        <f t="shared" si="40"/>
        <v>1995</v>
      </c>
      <c r="AG28" s="10">
        <f t="shared" si="40"/>
        <v>1996</v>
      </c>
      <c r="AH28" s="10">
        <f t="shared" si="40"/>
        <v>1997</v>
      </c>
      <c r="AI28" s="10">
        <f t="shared" si="40"/>
        <v>1998</v>
      </c>
      <c r="AJ28" s="10">
        <f t="shared" si="40"/>
        <v>1999</v>
      </c>
      <c r="AK28" s="10">
        <f t="shared" si="40"/>
        <v>2000</v>
      </c>
      <c r="AL28" s="10">
        <f t="shared" si="40"/>
        <v>2001</v>
      </c>
      <c r="AM28" s="10">
        <f t="shared" si="40"/>
        <v>2002</v>
      </c>
      <c r="AN28" s="10">
        <f t="shared" si="40"/>
        <v>2003</v>
      </c>
      <c r="AO28" s="10">
        <f t="shared" si="40"/>
        <v>2004</v>
      </c>
      <c r="AP28" s="10">
        <f t="shared" si="40"/>
        <v>2005</v>
      </c>
      <c r="AQ28" s="10">
        <f t="shared" si="40"/>
        <v>2006</v>
      </c>
      <c r="AR28" s="10">
        <f t="shared" si="40"/>
        <v>2007</v>
      </c>
      <c r="AS28" s="10">
        <f t="shared" si="40"/>
        <v>2008</v>
      </c>
      <c r="AT28" s="10">
        <f t="shared" si="40"/>
        <v>2009</v>
      </c>
      <c r="AU28" s="10">
        <f t="shared" si="40"/>
        <v>2010</v>
      </c>
      <c r="AV28" s="10">
        <f t="shared" si="40"/>
        <v>2011</v>
      </c>
      <c r="AW28" s="10">
        <f t="shared" si="40"/>
        <v>2012</v>
      </c>
      <c r="AX28" s="10">
        <f t="shared" si="40"/>
        <v>2013</v>
      </c>
      <c r="AY28" s="10">
        <f t="shared" si="40"/>
        <v>2014</v>
      </c>
      <c r="AZ28" s="10">
        <f t="shared" si="40"/>
        <v>2015</v>
      </c>
      <c r="BA28" s="10">
        <f t="shared" si="40"/>
        <v>2016</v>
      </c>
      <c r="BB28" s="10">
        <f t="shared" ref="BB28" si="41">BA28+1</f>
        <v>2017</v>
      </c>
      <c r="BC28" s="10">
        <f t="shared" ref="BC28" si="42">BB28+1</f>
        <v>2018</v>
      </c>
      <c r="BD28" s="10">
        <f t="shared" ref="BD28" si="43">BC28+1</f>
        <v>2019</v>
      </c>
      <c r="BE28" s="10">
        <f t="shared" ref="BE28" si="44">BD28+1</f>
        <v>2020</v>
      </c>
    </row>
    <row r="29" spans="1:58" s="1" customFormat="1" ht="15.75" customHeight="1">
      <c r="A29" s="203"/>
      <c r="U29" s="40" t="s">
        <v>168</v>
      </c>
      <c r="V29" s="71"/>
      <c r="X29" s="40" t="s">
        <v>777</v>
      </c>
      <c r="Y29" s="71"/>
      <c r="Z29" s="71"/>
      <c r="AA29" s="240"/>
      <c r="AB29" s="240"/>
      <c r="AC29" s="240"/>
      <c r="AD29" s="240"/>
      <c r="AE29" s="240"/>
      <c r="AF29" s="240"/>
      <c r="AG29" s="240"/>
      <c r="AH29" s="240"/>
      <c r="AI29" s="240"/>
      <c r="AJ29" s="240"/>
      <c r="AK29" s="240"/>
      <c r="AL29" s="240"/>
      <c r="AM29" s="240"/>
      <c r="AN29" s="240"/>
      <c r="AO29" s="240"/>
      <c r="AP29" s="240"/>
      <c r="AQ29" s="240"/>
      <c r="AR29" s="240"/>
      <c r="AS29" s="240"/>
      <c r="AT29" s="240"/>
      <c r="AU29" s="240"/>
      <c r="AV29" s="240"/>
      <c r="AW29" s="240"/>
      <c r="AX29" s="15">
        <f>AX5/$AX5-1</f>
        <v>0</v>
      </c>
      <c r="AY29" s="15">
        <f t="shared" ref="AY29:AZ29" si="45">AY5/$AX5-1</f>
        <v>-3.8161722690210786E-2</v>
      </c>
      <c r="AZ29" s="15">
        <f t="shared" si="45"/>
        <v>-6.8797453771697215E-2</v>
      </c>
      <c r="BA29" s="15">
        <f t="shared" ref="BA29:BB33" si="46">BA5/$AX5-1</f>
        <v>-8.2781467886740678E-2</v>
      </c>
      <c r="BB29" s="15">
        <f t="shared" si="46"/>
        <v>-9.6466811409644193E-2</v>
      </c>
      <c r="BC29" s="15">
        <f t="shared" ref="BC29:BD29" si="47">BC5/$AX5-1</f>
        <v>-1</v>
      </c>
      <c r="BD29" s="15">
        <f t="shared" si="47"/>
        <v>-1</v>
      </c>
      <c r="BE29" s="15">
        <f>BE5/$AX5-1</f>
        <v>-1</v>
      </c>
      <c r="BF29" s="230"/>
    </row>
    <row r="30" spans="1:58" s="1" customFormat="1" ht="15.75" customHeight="1">
      <c r="A30" s="203"/>
      <c r="U30" s="40" t="s">
        <v>169</v>
      </c>
      <c r="V30" s="71"/>
      <c r="X30" s="40" t="s">
        <v>776</v>
      </c>
      <c r="Y30" s="71"/>
      <c r="Z30" s="71"/>
      <c r="AA30" s="240"/>
      <c r="AB30" s="240"/>
      <c r="AC30" s="240"/>
      <c r="AD30" s="240"/>
      <c r="AE30" s="240"/>
      <c r="AF30" s="240"/>
      <c r="AG30" s="240"/>
      <c r="AH30" s="240"/>
      <c r="AI30" s="240"/>
      <c r="AJ30" s="240"/>
      <c r="AK30" s="240"/>
      <c r="AL30" s="240"/>
      <c r="AM30" s="240"/>
      <c r="AN30" s="240"/>
      <c r="AO30" s="240"/>
      <c r="AP30" s="240"/>
      <c r="AQ30" s="240"/>
      <c r="AR30" s="240"/>
      <c r="AS30" s="240"/>
      <c r="AT30" s="240"/>
      <c r="AU30" s="240"/>
      <c r="AV30" s="240"/>
      <c r="AW30" s="240"/>
      <c r="AX30" s="15">
        <f>AX6/$AX6-1</f>
        <v>0</v>
      </c>
      <c r="AY30" s="15">
        <f t="shared" ref="AY30:AZ30" si="48">AY6/$AX6-1</f>
        <v>-3.9406612417782427E-2</v>
      </c>
      <c r="AZ30" s="15">
        <f t="shared" si="48"/>
        <v>-7.1202595538880975E-2</v>
      </c>
      <c r="BA30" s="15">
        <f t="shared" si="46"/>
        <v>-8.5844470230716508E-2</v>
      </c>
      <c r="BB30" s="15">
        <f t="shared" si="46"/>
        <v>-0.10062126590839482</v>
      </c>
      <c r="BC30" s="15">
        <f t="shared" ref="BC30:BD30" si="49">BC6/$AX6-1</f>
        <v>-1</v>
      </c>
      <c r="BD30" s="15">
        <f t="shared" si="49"/>
        <v>-1</v>
      </c>
      <c r="BE30" s="15">
        <f>BE6/$AX6-1</f>
        <v>-1</v>
      </c>
      <c r="BF30" s="230"/>
    </row>
    <row r="31" spans="1:58" s="1" customFormat="1" ht="15.75" customHeight="1">
      <c r="A31" s="203"/>
      <c r="U31" s="40" t="s">
        <v>170</v>
      </c>
      <c r="V31" s="71"/>
      <c r="X31" s="40" t="s">
        <v>782</v>
      </c>
      <c r="Y31" s="71"/>
      <c r="Z31" s="71"/>
      <c r="AA31" s="240"/>
      <c r="AB31" s="240"/>
      <c r="AC31" s="240"/>
      <c r="AD31" s="240"/>
      <c r="AE31" s="240"/>
      <c r="AF31" s="240"/>
      <c r="AG31" s="240"/>
      <c r="AH31" s="240"/>
      <c r="AI31" s="240"/>
      <c r="AJ31" s="240"/>
      <c r="AK31" s="240"/>
      <c r="AL31" s="240"/>
      <c r="AM31" s="240"/>
      <c r="AN31" s="240"/>
      <c r="AO31" s="240"/>
      <c r="AP31" s="240"/>
      <c r="AQ31" s="240"/>
      <c r="AR31" s="240"/>
      <c r="AS31" s="240"/>
      <c r="AT31" s="240"/>
      <c r="AU31" s="240"/>
      <c r="AV31" s="240"/>
      <c r="AW31" s="240"/>
      <c r="AX31" s="15">
        <f>AX7/$AX7-1</f>
        <v>0</v>
      </c>
      <c r="AY31" s="15">
        <f t="shared" ref="AY31:AZ31" si="50">AY7/$AX7-1</f>
        <v>-3.6825687000515139E-2</v>
      </c>
      <c r="AZ31" s="15">
        <f t="shared" si="50"/>
        <v>-6.6459144865133601E-2</v>
      </c>
      <c r="BA31" s="15">
        <f t="shared" si="46"/>
        <v>-7.9304914870974352E-2</v>
      </c>
      <c r="BB31" s="15">
        <f t="shared" si="46"/>
        <v>-9.1420408712923784E-2</v>
      </c>
      <c r="BC31" s="15" t="e">
        <f t="shared" ref="BC31:BD31" si="51">BC7/$AX7-1</f>
        <v>#DIV/0!</v>
      </c>
      <c r="BD31" s="15" t="e">
        <f t="shared" si="51"/>
        <v>#DIV/0!</v>
      </c>
      <c r="BE31" s="15" t="e">
        <f>BE7/$AX7-1</f>
        <v>#DIV/0!</v>
      </c>
      <c r="BF31" s="230"/>
    </row>
    <row r="32" spans="1:58" s="1" customFormat="1" ht="15.75" customHeight="1">
      <c r="A32" s="203"/>
      <c r="U32" s="40" t="s">
        <v>171</v>
      </c>
      <c r="V32" s="71"/>
      <c r="X32" s="40" t="s">
        <v>783</v>
      </c>
      <c r="Y32" s="71"/>
      <c r="Z32" s="71"/>
      <c r="AA32" s="240"/>
      <c r="AB32" s="240"/>
      <c r="AC32" s="240"/>
      <c r="AD32" s="240"/>
      <c r="AE32" s="240"/>
      <c r="AF32" s="240"/>
      <c r="AG32" s="240"/>
      <c r="AH32" s="240"/>
      <c r="AI32" s="240"/>
      <c r="AJ32" s="240"/>
      <c r="AK32" s="240"/>
      <c r="AL32" s="240"/>
      <c r="AM32" s="240"/>
      <c r="AN32" s="240"/>
      <c r="AO32" s="240"/>
      <c r="AP32" s="240"/>
      <c r="AQ32" s="240"/>
      <c r="AR32" s="240"/>
      <c r="AS32" s="240"/>
      <c r="AT32" s="240"/>
      <c r="AU32" s="240"/>
      <c r="AV32" s="240"/>
      <c r="AW32" s="240"/>
      <c r="AX32" s="15">
        <f>AX8/$AX8-1</f>
        <v>0</v>
      </c>
      <c r="AY32" s="15">
        <f t="shared" ref="AY32:AZ32" si="52">AY8/$AX8-1</f>
        <v>-3.807230593469535E-2</v>
      </c>
      <c r="AZ32" s="15">
        <f t="shared" si="52"/>
        <v>-6.8870326096490353E-2</v>
      </c>
      <c r="BA32" s="15">
        <f t="shared" si="46"/>
        <v>-8.2379526978232587E-2</v>
      </c>
      <c r="BB32" s="15">
        <f t="shared" si="46"/>
        <v>-9.5598066620968591E-2</v>
      </c>
      <c r="BC32" s="15" t="e">
        <f t="shared" ref="BC32:BD32" si="53">BC8/$AX8-1</f>
        <v>#DIV/0!</v>
      </c>
      <c r="BD32" s="15" t="e">
        <f t="shared" si="53"/>
        <v>#DIV/0!</v>
      </c>
      <c r="BE32" s="15" t="e">
        <f>BE8/$AX8-1</f>
        <v>#DIV/0!</v>
      </c>
      <c r="BF32" s="230"/>
    </row>
    <row r="33" spans="1:58" s="1" customFormat="1" ht="15.75" customHeight="1">
      <c r="A33" s="203"/>
      <c r="U33" s="40" t="s">
        <v>175</v>
      </c>
      <c r="V33" s="71"/>
      <c r="X33" s="40" t="s">
        <v>672</v>
      </c>
      <c r="Y33" s="71"/>
      <c r="Z33" s="71"/>
      <c r="AA33" s="240"/>
      <c r="AB33" s="240"/>
      <c r="AC33" s="240"/>
      <c r="AD33" s="240"/>
      <c r="AE33" s="240"/>
      <c r="AF33" s="240"/>
      <c r="AG33" s="240"/>
      <c r="AH33" s="240"/>
      <c r="AI33" s="240"/>
      <c r="AJ33" s="240"/>
      <c r="AK33" s="240"/>
      <c r="AL33" s="240"/>
      <c r="AM33" s="240"/>
      <c r="AN33" s="240"/>
      <c r="AO33" s="240"/>
      <c r="AP33" s="240"/>
      <c r="AQ33" s="240"/>
      <c r="AR33" s="240"/>
      <c r="AS33" s="240"/>
      <c r="AT33" s="240"/>
      <c r="AU33" s="240"/>
      <c r="AV33" s="240"/>
      <c r="AW33" s="240"/>
      <c r="AX33" s="15">
        <f>AX9/$AX9-1</f>
        <v>0</v>
      </c>
      <c r="AY33" s="1746">
        <f t="shared" ref="AY33:AZ33" si="54">AY9/$AX9-1</f>
        <v>-1.3871172348183247E-3</v>
      </c>
      <c r="AZ33" s="1746">
        <f t="shared" si="54"/>
        <v>-2.5047740478653102E-3</v>
      </c>
      <c r="BA33" s="1746">
        <f t="shared" si="46"/>
        <v>-3.7760090956490133E-3</v>
      </c>
      <c r="BB33" s="1746">
        <f t="shared" si="46"/>
        <v>-5.554166905259339E-3</v>
      </c>
      <c r="BC33" s="15">
        <f t="shared" ref="BC33:BD33" si="55">BC9/$AX9-1</f>
        <v>-1</v>
      </c>
      <c r="BD33" s="15">
        <f t="shared" si="55"/>
        <v>-1</v>
      </c>
      <c r="BE33" s="15">
        <f>BE9/$AX9-1</f>
        <v>-1</v>
      </c>
      <c r="BF33" s="230"/>
    </row>
    <row r="34" spans="1:58" s="1" customFormat="1" ht="18.75" customHeight="1">
      <c r="A34" s="203"/>
      <c r="U34" s="724"/>
      <c r="V34" s="214"/>
      <c r="X34" s="724"/>
      <c r="Y34" s="214"/>
      <c r="Z34" s="214"/>
      <c r="AA34" s="92"/>
      <c r="AB34" s="92"/>
      <c r="AC34" s="92"/>
      <c r="AD34" s="92"/>
      <c r="AE34" s="92"/>
      <c r="AF34" s="92"/>
      <c r="AG34" s="92"/>
      <c r="AH34" s="92"/>
      <c r="AI34" s="92"/>
      <c r="AJ34" s="92"/>
      <c r="AK34" s="92"/>
      <c r="AL34" s="92"/>
      <c r="AM34" s="92"/>
      <c r="AN34" s="92"/>
      <c r="AO34" s="92"/>
      <c r="AP34" s="92"/>
      <c r="AQ34" s="92"/>
      <c r="AR34" s="92"/>
      <c r="AS34" s="92"/>
      <c r="AT34" s="92"/>
      <c r="AU34" s="92"/>
      <c r="AV34" s="92"/>
      <c r="AW34" s="92"/>
      <c r="AX34" s="92"/>
      <c r="AY34" s="92"/>
      <c r="AZ34" s="92"/>
      <c r="BA34" s="92"/>
      <c r="BB34" s="92"/>
      <c r="BC34" s="92"/>
      <c r="BD34" s="92"/>
      <c r="BE34" s="92"/>
      <c r="BF34" s="230"/>
    </row>
    <row r="35" spans="1:58" s="1" customFormat="1">
      <c r="A35" s="203"/>
      <c r="U35" s="206" t="s">
        <v>99</v>
      </c>
      <c r="V35" s="235"/>
      <c r="X35" s="1" t="s">
        <v>784</v>
      </c>
    </row>
    <row r="36" spans="1:58" s="1" customFormat="1">
      <c r="A36" s="203"/>
      <c r="U36" s="10"/>
      <c r="V36" s="10"/>
      <c r="X36" s="10"/>
      <c r="Y36" s="199"/>
      <c r="Z36" s="199"/>
      <c r="AA36" s="10">
        <v>1990</v>
      </c>
      <c r="AB36" s="10">
        <f t="shared" ref="AB36:AT36" si="56">AA36+1</f>
        <v>1991</v>
      </c>
      <c r="AC36" s="10">
        <f t="shared" si="56"/>
        <v>1992</v>
      </c>
      <c r="AD36" s="10">
        <f t="shared" si="56"/>
        <v>1993</v>
      </c>
      <c r="AE36" s="10">
        <f t="shared" si="56"/>
        <v>1994</v>
      </c>
      <c r="AF36" s="10">
        <f t="shared" si="56"/>
        <v>1995</v>
      </c>
      <c r="AG36" s="10">
        <f t="shared" si="56"/>
        <v>1996</v>
      </c>
      <c r="AH36" s="10">
        <f t="shared" si="56"/>
        <v>1997</v>
      </c>
      <c r="AI36" s="10">
        <f t="shared" si="56"/>
        <v>1998</v>
      </c>
      <c r="AJ36" s="10">
        <f t="shared" si="56"/>
        <v>1999</v>
      </c>
      <c r="AK36" s="10">
        <f t="shared" si="56"/>
        <v>2000</v>
      </c>
      <c r="AL36" s="10">
        <f t="shared" si="56"/>
        <v>2001</v>
      </c>
      <c r="AM36" s="10">
        <f t="shared" si="56"/>
        <v>2002</v>
      </c>
      <c r="AN36" s="10">
        <f t="shared" si="56"/>
        <v>2003</v>
      </c>
      <c r="AO36" s="10">
        <f t="shared" si="56"/>
        <v>2004</v>
      </c>
      <c r="AP36" s="10">
        <f t="shared" si="56"/>
        <v>2005</v>
      </c>
      <c r="AQ36" s="10">
        <f>AP36+1</f>
        <v>2006</v>
      </c>
      <c r="AR36" s="10">
        <f>AQ36+1</f>
        <v>2007</v>
      </c>
      <c r="AS36" s="10">
        <f>AR36+1</f>
        <v>2008</v>
      </c>
      <c r="AT36" s="10">
        <f t="shared" si="56"/>
        <v>2009</v>
      </c>
      <c r="AU36" s="10">
        <f>AT36+1</f>
        <v>2010</v>
      </c>
      <c r="AV36" s="10">
        <f>AU36+1</f>
        <v>2011</v>
      </c>
      <c r="AW36" s="10">
        <f>AV36+1</f>
        <v>2012</v>
      </c>
      <c r="AX36" s="10">
        <f>AW36+1</f>
        <v>2013</v>
      </c>
      <c r="AY36" s="10">
        <f t="shared" ref="AY36:BA36" si="57">AX36+1</f>
        <v>2014</v>
      </c>
      <c r="AZ36" s="10">
        <f t="shared" si="57"/>
        <v>2015</v>
      </c>
      <c r="BA36" s="10">
        <f t="shared" si="57"/>
        <v>2016</v>
      </c>
      <c r="BB36" s="10">
        <f>BA36+1</f>
        <v>2017</v>
      </c>
      <c r="BC36" s="10">
        <f t="shared" ref="BC36" si="58">BB36+1</f>
        <v>2018</v>
      </c>
      <c r="BD36" s="10">
        <f t="shared" ref="BD36" si="59">BC36+1</f>
        <v>2019</v>
      </c>
      <c r="BE36" s="10">
        <f t="shared" ref="BE36" si="60">BD36+1</f>
        <v>2020</v>
      </c>
    </row>
    <row r="37" spans="1:58" s="1" customFormat="1" ht="15.75" customHeight="1">
      <c r="A37" s="203"/>
      <c r="U37" s="40" t="s">
        <v>168</v>
      </c>
      <c r="V37" s="71"/>
      <c r="X37" s="40" t="s">
        <v>777</v>
      </c>
      <c r="Y37" s="71"/>
      <c r="Z37" s="71"/>
      <c r="AA37" s="71"/>
      <c r="AB37" s="1746">
        <f t="shared" ref="AB37:AT37" si="61">AB5/AA5-1</f>
        <v>9.7403205213340005E-3</v>
      </c>
      <c r="AC37" s="1746">
        <f t="shared" si="61"/>
        <v>8.055827213204525E-3</v>
      </c>
      <c r="AD37" s="1746">
        <f t="shared" si="61"/>
        <v>-6.1296664215894081E-3</v>
      </c>
      <c r="AE37" s="15">
        <f t="shared" si="61"/>
        <v>4.6607290708874594E-2</v>
      </c>
      <c r="AF37" s="15">
        <f t="shared" si="61"/>
        <v>9.9535713100387113E-3</v>
      </c>
      <c r="AG37" s="1746">
        <f t="shared" si="61"/>
        <v>9.7158620915964722E-3</v>
      </c>
      <c r="AH37" s="1746">
        <f t="shared" si="61"/>
        <v>-5.5011099312239908E-3</v>
      </c>
      <c r="AI37" s="15">
        <f t="shared" si="61"/>
        <v>-3.2094854869163636E-2</v>
      </c>
      <c r="AJ37" s="15">
        <f t="shared" si="61"/>
        <v>3.0247169021497378E-2</v>
      </c>
      <c r="AK37" s="15">
        <f t="shared" si="61"/>
        <v>1.8342415926021705E-2</v>
      </c>
      <c r="AL37" s="15">
        <f t="shared" si="61"/>
        <v>-1.1879758428807952E-2</v>
      </c>
      <c r="AM37" s="15">
        <f t="shared" si="61"/>
        <v>2.309135417870789E-2</v>
      </c>
      <c r="AN37" s="1746">
        <f t="shared" si="61"/>
        <v>6.2972150109750213E-3</v>
      </c>
      <c r="AO37" s="1746">
        <f t="shared" si="61"/>
        <v>-3.7375708011604392E-3</v>
      </c>
      <c r="AP37" s="1746">
        <f t="shared" si="61"/>
        <v>5.5688922433669852E-3</v>
      </c>
      <c r="AQ37" s="15">
        <f t="shared" si="61"/>
        <v>-1.7949852058689486E-2</v>
      </c>
      <c r="AR37" s="15">
        <f t="shared" si="61"/>
        <v>2.8016407404361399E-2</v>
      </c>
      <c r="AS37" s="15">
        <f t="shared" si="61"/>
        <v>-5.4327566614553624E-2</v>
      </c>
      <c r="AT37" s="15">
        <f t="shared" si="61"/>
        <v>-5.6270460143093226E-2</v>
      </c>
      <c r="AU37" s="15">
        <f t="shared" ref="AU37:BA41" si="62">AU5/AT5-1</f>
        <v>4.4100241729299938E-2</v>
      </c>
      <c r="AV37" s="15">
        <f t="shared" si="62"/>
        <v>4.1094354447677395E-2</v>
      </c>
      <c r="AW37" s="15">
        <f t="shared" si="62"/>
        <v>3.2592171444569162E-2</v>
      </c>
      <c r="AX37" s="1746">
        <f t="shared" si="62"/>
        <v>7.0288600032053505E-3</v>
      </c>
      <c r="AY37" s="15">
        <f t="shared" si="62"/>
        <v>-3.8161722690210786E-2</v>
      </c>
      <c r="AZ37" s="15">
        <f t="shared" si="62"/>
        <v>-3.1851228843972512E-2</v>
      </c>
      <c r="BA37" s="15">
        <f t="shared" si="62"/>
        <v>-1.5017156226305062E-2</v>
      </c>
      <c r="BB37" s="15">
        <f t="shared" ref="BB37:BB41" si="63">BB5/BA5-1</f>
        <v>-1.492048300787463E-2</v>
      </c>
      <c r="BC37" s="15">
        <f t="shared" ref="BC37:BC41" si="64">BC5/BB5-1</f>
        <v>-1</v>
      </c>
      <c r="BD37" s="15" t="e">
        <f t="shared" ref="BD37:BD41" si="65">BD5/BC5-1</f>
        <v>#DIV/0!</v>
      </c>
      <c r="BE37" s="15" t="e">
        <f t="shared" ref="BE37:BE41" si="66">BE5/BD5-1</f>
        <v>#DIV/0!</v>
      </c>
      <c r="BF37" s="230"/>
    </row>
    <row r="38" spans="1:58" s="1" customFormat="1" ht="15.75" customHeight="1">
      <c r="A38" s="203"/>
      <c r="U38" s="40" t="s">
        <v>169</v>
      </c>
      <c r="V38" s="71"/>
      <c r="X38" s="40" t="s">
        <v>776</v>
      </c>
      <c r="Y38" s="71"/>
      <c r="Z38" s="71"/>
      <c r="AA38" s="71"/>
      <c r="AB38" s="1746">
        <f t="shared" ref="AB38:AT38" si="67">AB6/AA6-1</f>
        <v>9.6147125670218436E-3</v>
      </c>
      <c r="AC38" s="1746">
        <f t="shared" si="67"/>
        <v>7.4093335093874391E-3</v>
      </c>
      <c r="AD38" s="1746">
        <f t="shared" si="67"/>
        <v>-4.4394897331483385E-3</v>
      </c>
      <c r="AE38" s="15">
        <f t="shared" si="67"/>
        <v>4.6109067134623372E-2</v>
      </c>
      <c r="AF38" s="1746">
        <f t="shared" si="67"/>
        <v>9.9009615198908385E-3</v>
      </c>
      <c r="AG38" s="1746">
        <f t="shared" si="67"/>
        <v>9.4151930512356152E-3</v>
      </c>
      <c r="AH38" s="1746">
        <f t="shared" si="67"/>
        <v>-5.0638698227712942E-3</v>
      </c>
      <c r="AI38" s="15">
        <f t="shared" si="67"/>
        <v>-2.9476661687165118E-2</v>
      </c>
      <c r="AJ38" s="15">
        <f t="shared" si="67"/>
        <v>3.2637280672517699E-2</v>
      </c>
      <c r="AK38" s="15">
        <f t="shared" si="67"/>
        <v>1.8113843945114505E-2</v>
      </c>
      <c r="AL38" s="15">
        <f t="shared" si="67"/>
        <v>-1.1057009629376613E-2</v>
      </c>
      <c r="AM38" s="15">
        <f t="shared" si="67"/>
        <v>2.7330010311667596E-2</v>
      </c>
      <c r="AN38" s="1746">
        <f t="shared" si="67"/>
        <v>6.9869404711635497E-3</v>
      </c>
      <c r="AO38" s="1746">
        <f t="shared" si="67"/>
        <v>-3.2204193782972013E-3</v>
      </c>
      <c r="AP38" s="1746">
        <f t="shared" si="67"/>
        <v>5.9312969805487281E-3</v>
      </c>
      <c r="AQ38" s="15">
        <f t="shared" si="67"/>
        <v>-1.8161606088721194E-2</v>
      </c>
      <c r="AR38" s="15">
        <f t="shared" si="67"/>
        <v>3.0347923715143166E-2</v>
      </c>
      <c r="AS38" s="15">
        <f t="shared" si="67"/>
        <v>-5.5552673012553289E-2</v>
      </c>
      <c r="AT38" s="15">
        <f t="shared" si="67"/>
        <v>-5.2213179370851903E-2</v>
      </c>
      <c r="AU38" s="15">
        <f t="shared" si="62"/>
        <v>4.589885472980626E-2</v>
      </c>
      <c r="AV38" s="15">
        <f t="shared" si="62"/>
        <v>4.4814502743164342E-2</v>
      </c>
      <c r="AW38" s="15">
        <f t="shared" si="62"/>
        <v>3.3106786323974458E-2</v>
      </c>
      <c r="AX38" s="1746">
        <f t="shared" si="62"/>
        <v>6.4220173885287668E-3</v>
      </c>
      <c r="AY38" s="15">
        <f t="shared" si="62"/>
        <v>-3.9406612417782427E-2</v>
      </c>
      <c r="AZ38" s="15">
        <f t="shared" si="62"/>
        <v>-3.3100356021737776E-2</v>
      </c>
      <c r="BA38" s="15">
        <f t="shared" si="62"/>
        <v>-1.5764336357432684E-2</v>
      </c>
      <c r="BB38" s="15">
        <f t="shared" si="63"/>
        <v>-1.6164421913421823E-2</v>
      </c>
      <c r="BC38" s="15">
        <f t="shared" si="64"/>
        <v>-1</v>
      </c>
      <c r="BD38" s="15" t="e">
        <f t="shared" si="65"/>
        <v>#DIV/0!</v>
      </c>
      <c r="BE38" s="15" t="e">
        <f t="shared" si="66"/>
        <v>#DIV/0!</v>
      </c>
      <c r="BF38" s="230"/>
    </row>
    <row r="39" spans="1:58" s="1" customFormat="1" ht="15.75" customHeight="1">
      <c r="A39" s="203"/>
      <c r="U39" s="40" t="s">
        <v>170</v>
      </c>
      <c r="V39" s="71"/>
      <c r="X39" s="40" t="s">
        <v>782</v>
      </c>
      <c r="Y39" s="71"/>
      <c r="Z39" s="71"/>
      <c r="AA39" s="71"/>
      <c r="AB39" s="1746">
        <f t="shared" ref="AB39:AT39" si="68">AB7/AA7-1</f>
        <v>5.7534649999808618E-3</v>
      </c>
      <c r="AC39" s="1746">
        <f t="shared" si="68"/>
        <v>4.2847320155892099E-3</v>
      </c>
      <c r="AD39" s="1746">
        <f t="shared" si="68"/>
        <v>-9.0809374020567324E-3</v>
      </c>
      <c r="AE39" s="15">
        <f t="shared" si="68"/>
        <v>4.3875158157389293E-2</v>
      </c>
      <c r="AF39" s="1746">
        <f t="shared" si="68"/>
        <v>7.500470734665754E-3</v>
      </c>
      <c r="AG39" s="1746">
        <f t="shared" si="68"/>
        <v>7.3973319575222352E-3</v>
      </c>
      <c r="AH39" s="1746">
        <f t="shared" si="68"/>
        <v>-7.8502516295879676E-3</v>
      </c>
      <c r="AI39" s="15">
        <f t="shared" si="68"/>
        <v>-3.4505587052699904E-2</v>
      </c>
      <c r="AJ39" s="15">
        <f t="shared" si="68"/>
        <v>2.86611347903305E-2</v>
      </c>
      <c r="AK39" s="15">
        <f t="shared" si="68"/>
        <v>1.6264428077001236E-2</v>
      </c>
      <c r="AL39" s="15">
        <f t="shared" si="68"/>
        <v>-1.4906612038823819E-2</v>
      </c>
      <c r="AM39" s="15">
        <f t="shared" si="68"/>
        <v>2.1727082570763834E-2</v>
      </c>
      <c r="AN39" s="1746">
        <f t="shared" si="68"/>
        <v>4.6580634398574183E-3</v>
      </c>
      <c r="AO39" s="1746">
        <f t="shared" si="68"/>
        <v>-4.4626242566411234E-3</v>
      </c>
      <c r="AP39" s="1746">
        <f t="shared" si="68"/>
        <v>5.7184274082957565E-3</v>
      </c>
      <c r="AQ39" s="15">
        <f t="shared" si="68"/>
        <v>-1.8971053375928637E-2</v>
      </c>
      <c r="AR39" s="15">
        <f t="shared" si="68"/>
        <v>2.6956538731617963E-2</v>
      </c>
      <c r="AS39" s="15">
        <f t="shared" si="68"/>
        <v>-5.4704110867564659E-2</v>
      </c>
      <c r="AT39" s="15">
        <f t="shared" si="68"/>
        <v>-5.588716584110176E-2</v>
      </c>
      <c r="AU39" s="15">
        <f t="shared" si="62"/>
        <v>4.3893537241701974E-2</v>
      </c>
      <c r="AV39" s="15">
        <f t="shared" si="62"/>
        <v>4.2911457158106847E-2</v>
      </c>
      <c r="AW39" s="15">
        <f t="shared" si="62"/>
        <v>3.4547217230698646E-2</v>
      </c>
      <c r="AX39" s="1746">
        <f t="shared" si="62"/>
        <v>8.441779309724895E-3</v>
      </c>
      <c r="AY39" s="15">
        <f t="shared" si="62"/>
        <v>-3.6825687000515139E-2</v>
      </c>
      <c r="AZ39" s="15">
        <f t="shared" si="62"/>
        <v>-3.0766453657111059E-2</v>
      </c>
      <c r="BA39" s="15">
        <f t="shared" si="62"/>
        <v>-1.376026548295517E-2</v>
      </c>
      <c r="BB39" s="15">
        <f t="shared" si="63"/>
        <v>-1.3159073006511868E-2</v>
      </c>
      <c r="BC39" s="15" t="e">
        <f t="shared" si="64"/>
        <v>#DIV/0!</v>
      </c>
      <c r="BD39" s="15" t="e">
        <f t="shared" si="65"/>
        <v>#DIV/0!</v>
      </c>
      <c r="BE39" s="15" t="e">
        <f t="shared" si="66"/>
        <v>#DIV/0!</v>
      </c>
      <c r="BF39" s="230"/>
    </row>
    <row r="40" spans="1:58" s="1" customFormat="1" ht="15.75" customHeight="1">
      <c r="A40" s="203"/>
      <c r="U40" s="40" t="s">
        <v>171</v>
      </c>
      <c r="V40" s="71"/>
      <c r="X40" s="40" t="s">
        <v>783</v>
      </c>
      <c r="Y40" s="71"/>
      <c r="Z40" s="71"/>
      <c r="AA40" s="71"/>
      <c r="AB40" s="1746">
        <f t="shared" ref="AB40:AT40" si="69">AB8/AA8-1</f>
        <v>5.6283529957221745E-3</v>
      </c>
      <c r="AC40" s="1746">
        <f t="shared" si="69"/>
        <v>3.6406568180056276E-3</v>
      </c>
      <c r="AD40" s="1746">
        <f t="shared" si="69"/>
        <v>-7.3957796474178883E-3</v>
      </c>
      <c r="AE40" s="15">
        <f t="shared" si="69"/>
        <v>4.3378235178745728E-2</v>
      </c>
      <c r="AF40" s="1746">
        <f t="shared" si="69"/>
        <v>7.4479887297054237E-3</v>
      </c>
      <c r="AG40" s="1746">
        <f t="shared" si="69"/>
        <v>7.0973533195377581E-3</v>
      </c>
      <c r="AH40" s="1746">
        <f t="shared" si="69"/>
        <v>-7.4140443417660684E-3</v>
      </c>
      <c r="AI40" s="15">
        <f t="shared" si="69"/>
        <v>-3.1893914925578026E-2</v>
      </c>
      <c r="AJ40" s="15">
        <f t="shared" si="69"/>
        <v>3.1047566937044913E-2</v>
      </c>
      <c r="AK40" s="15">
        <f t="shared" si="69"/>
        <v>1.6036322510721179E-2</v>
      </c>
      <c r="AL40" s="15">
        <f t="shared" si="69"/>
        <v>-1.4086383519889445E-2</v>
      </c>
      <c r="AM40" s="15">
        <f t="shared" si="69"/>
        <v>2.5960086541583216E-2</v>
      </c>
      <c r="AN40" s="1746">
        <f t="shared" si="69"/>
        <v>5.3466654103306865E-3</v>
      </c>
      <c r="AO40" s="1746">
        <f t="shared" si="69"/>
        <v>-3.9458492029101899E-3</v>
      </c>
      <c r="AP40" s="1746">
        <f t="shared" si="69"/>
        <v>6.0808860376102558E-3</v>
      </c>
      <c r="AQ40" s="15">
        <f t="shared" si="69"/>
        <v>-1.9182587209980451E-2</v>
      </c>
      <c r="AR40" s="15">
        <f t="shared" si="69"/>
        <v>2.9285651285922754E-2</v>
      </c>
      <c r="AS40" s="15">
        <f t="shared" si="69"/>
        <v>-5.592872945735794E-2</v>
      </c>
      <c r="AT40" s="15">
        <f t="shared" si="69"/>
        <v>-5.1828237210511552E-2</v>
      </c>
      <c r="AU40" s="15">
        <f t="shared" si="62"/>
        <v>4.5691794163966293E-2</v>
      </c>
      <c r="AV40" s="15">
        <f t="shared" si="62"/>
        <v>4.6638098516899928E-2</v>
      </c>
      <c r="AW40" s="15">
        <f t="shared" si="62"/>
        <v>3.5062806449905448E-2</v>
      </c>
      <c r="AX40" s="1746">
        <f t="shared" si="62"/>
        <v>7.8340852600196076E-3</v>
      </c>
      <c r="AY40" s="15">
        <f t="shared" si="62"/>
        <v>-3.807230593469535E-2</v>
      </c>
      <c r="AZ40" s="15">
        <f t="shared" si="62"/>
        <v>-3.2016980436061937E-2</v>
      </c>
      <c r="BA40" s="15">
        <f t="shared" si="62"/>
        <v>-1.4508399055857213E-2</v>
      </c>
      <c r="BB40" s="15">
        <f t="shared" si="63"/>
        <v>-1.4405236185725756E-2</v>
      </c>
      <c r="BC40" s="15" t="e">
        <f t="shared" si="64"/>
        <v>#DIV/0!</v>
      </c>
      <c r="BD40" s="15" t="e">
        <f t="shared" si="65"/>
        <v>#DIV/0!</v>
      </c>
      <c r="BE40" s="15" t="e">
        <f t="shared" si="66"/>
        <v>#DIV/0!</v>
      </c>
      <c r="BF40" s="230"/>
    </row>
    <row r="41" spans="1:58" s="1" customFormat="1" ht="15.75" customHeight="1">
      <c r="A41" s="203"/>
      <c r="U41" s="40" t="s">
        <v>176</v>
      </c>
      <c r="V41" s="71"/>
      <c r="X41" s="40" t="s">
        <v>672</v>
      </c>
      <c r="Y41" s="71"/>
      <c r="Z41" s="71"/>
      <c r="AA41" s="71"/>
      <c r="AB41" s="1746">
        <f t="shared" ref="AB41:AT41" si="70">AB9/AA9-1</f>
        <v>3.9640485070098208E-3</v>
      </c>
      <c r="AC41" s="1746">
        <f t="shared" si="70"/>
        <v>3.7550060031747989E-3</v>
      </c>
      <c r="AD41" s="1746">
        <f t="shared" si="70"/>
        <v>2.9783168897059564E-3</v>
      </c>
      <c r="AE41" s="1746">
        <f t="shared" si="70"/>
        <v>2.6172981798973094E-3</v>
      </c>
      <c r="AF41" s="1746">
        <f t="shared" si="70"/>
        <v>2.4348381431364974E-3</v>
      </c>
      <c r="AG41" s="1746">
        <f t="shared" si="70"/>
        <v>2.30150513657712E-3</v>
      </c>
      <c r="AH41" s="1746">
        <f t="shared" si="70"/>
        <v>2.3677289665420265E-3</v>
      </c>
      <c r="AI41" s="1746">
        <f t="shared" si="70"/>
        <v>2.4968887972922627E-3</v>
      </c>
      <c r="AJ41" s="1746">
        <f t="shared" si="70"/>
        <v>1.5418432538427673E-3</v>
      </c>
      <c r="AK41" s="1746">
        <f t="shared" si="70"/>
        <v>2.0447314612330736E-3</v>
      </c>
      <c r="AL41" s="1746">
        <f t="shared" si="70"/>
        <v>3.0726565085168467E-3</v>
      </c>
      <c r="AM41" s="1746">
        <f t="shared" si="70"/>
        <v>1.3352602972132033E-3</v>
      </c>
      <c r="AN41" s="1746">
        <f t="shared" si="70"/>
        <v>1.6315516997944535E-3</v>
      </c>
      <c r="AO41" s="1746">
        <f t="shared" si="70"/>
        <v>7.2830360079567669E-4</v>
      </c>
      <c r="AP41" s="1746">
        <f t="shared" si="70"/>
        <v>-1.486849210013963E-4</v>
      </c>
      <c r="AQ41" s="1746">
        <f t="shared" si="70"/>
        <v>1.0409492204621618E-3</v>
      </c>
      <c r="AR41" s="1746">
        <f t="shared" si="70"/>
        <v>1.0320482247989649E-3</v>
      </c>
      <c r="AS41" s="1746">
        <f t="shared" si="70"/>
        <v>3.983348043081758E-4</v>
      </c>
      <c r="AT41" s="1746">
        <f t="shared" si="70"/>
        <v>-4.0598357328003321E-4</v>
      </c>
      <c r="AU41" s="1746">
        <f t="shared" si="62"/>
        <v>1.9801299675070716E-4</v>
      </c>
      <c r="AV41" s="1746">
        <f t="shared" si="62"/>
        <v>-1.7423365118465206E-3</v>
      </c>
      <c r="AW41" s="1746">
        <f t="shared" si="62"/>
        <v>-1.8897598423420758E-3</v>
      </c>
      <c r="AX41" s="1746">
        <f t="shared" si="62"/>
        <v>-1.4010916004358887E-3</v>
      </c>
      <c r="AY41" s="1746">
        <f t="shared" si="62"/>
        <v>-1.3871172348183247E-3</v>
      </c>
      <c r="AZ41" s="1746">
        <f t="shared" si="62"/>
        <v>-1.119209287539058E-3</v>
      </c>
      <c r="BA41" s="1746">
        <f t="shared" si="62"/>
        <v>-1.2744271999601819E-3</v>
      </c>
      <c r="BB41" s="1746">
        <f t="shared" si="63"/>
        <v>-1.7848975991795468E-3</v>
      </c>
      <c r="BC41" s="15">
        <f t="shared" si="64"/>
        <v>-1</v>
      </c>
      <c r="BD41" s="15" t="e">
        <f t="shared" si="65"/>
        <v>#DIV/0!</v>
      </c>
      <c r="BE41" s="15" t="e">
        <f t="shared" si="66"/>
        <v>#DIV/0!</v>
      </c>
      <c r="BF41" s="230"/>
    </row>
  </sheetData>
  <phoneticPr fontId="9"/>
  <pageMargins left="0.28000000000000003" right="0.32" top="0.71" bottom="0.24" header="0.51181102362204722" footer="0.26"/>
  <pageSetup paperSize="9" scale="41"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BG41"/>
  <sheetViews>
    <sheetView topLeftCell="T1" zoomScale="80" zoomScaleNormal="80" workbookViewId="0">
      <pane xSplit="3" ySplit="4" topLeftCell="AQ5" activePane="bottomRight" state="frozen"/>
      <selection activeCell="T1" sqref="T1"/>
      <selection pane="topRight" activeCell="W1" sqref="W1"/>
      <selection pane="bottomLeft" activeCell="T5" sqref="T5"/>
      <selection pane="bottomRight" activeCell="BF1" sqref="BF1"/>
    </sheetView>
  </sheetViews>
  <sheetFormatPr defaultRowHeight="14.25"/>
  <cols>
    <col min="1" max="1" width="1.125" style="202" customWidth="1"/>
    <col min="2" max="19" width="1.625" style="37" hidden="1" customWidth="1"/>
    <col min="20" max="20" width="1.5" style="37" customWidth="1"/>
    <col min="21" max="21" width="40.25" style="37" customWidth="1"/>
    <col min="22" max="22" width="12.125" style="212" customWidth="1"/>
    <col min="23" max="23" width="1" style="202" customWidth="1"/>
    <col min="24" max="24" width="41" style="37" customWidth="1"/>
    <col min="25" max="25" width="15.375" style="212" customWidth="1"/>
    <col min="26" max="26" width="8.25" style="37" hidden="1" customWidth="1"/>
    <col min="27" max="54" width="8.25" style="37" customWidth="1"/>
    <col min="55" max="57" width="8.25" style="37" hidden="1" customWidth="1"/>
    <col min="58" max="58" width="32.125" style="37" customWidth="1"/>
    <col min="59" max="59" width="39.875" style="37" customWidth="1"/>
    <col min="60" max="16384" width="9" style="37"/>
  </cols>
  <sheetData>
    <row r="1" spans="1:59" ht="53.25" customHeight="1">
      <c r="U1" s="1694" t="s">
        <v>1091</v>
      </c>
      <c r="X1" s="1694" t="s">
        <v>1092</v>
      </c>
      <c r="Y1" s="723"/>
      <c r="Z1" s="723"/>
    </row>
    <row r="2" spans="1:59" ht="14.25" customHeight="1">
      <c r="U2" s="1557"/>
      <c r="V2" s="202"/>
      <c r="Y2" s="37"/>
    </row>
    <row r="3" spans="1:59" s="1" customFormat="1" ht="18.75" customHeight="1">
      <c r="A3" s="203"/>
      <c r="U3" s="1" t="s">
        <v>1093</v>
      </c>
      <c r="V3" s="203"/>
      <c r="W3" s="203"/>
      <c r="X3" s="1" t="s">
        <v>1094</v>
      </c>
    </row>
    <row r="4" spans="1:59" s="1" customFormat="1">
      <c r="A4" s="203"/>
      <c r="U4" s="10"/>
      <c r="V4" s="10" t="s">
        <v>156</v>
      </c>
      <c r="W4" s="203"/>
      <c r="X4" s="10"/>
      <c r="Y4" s="199" t="s">
        <v>676</v>
      </c>
      <c r="Z4" s="199"/>
      <c r="AA4" s="10">
        <v>1990</v>
      </c>
      <c r="AB4" s="10">
        <f t="shared" ref="AB4:BA4" si="0">AA4+1</f>
        <v>1991</v>
      </c>
      <c r="AC4" s="10">
        <f t="shared" si="0"/>
        <v>1992</v>
      </c>
      <c r="AD4" s="10">
        <f t="shared" si="0"/>
        <v>1993</v>
      </c>
      <c r="AE4" s="10">
        <f t="shared" si="0"/>
        <v>1994</v>
      </c>
      <c r="AF4" s="10">
        <f t="shared" si="0"/>
        <v>1995</v>
      </c>
      <c r="AG4" s="10">
        <f t="shared" si="0"/>
        <v>1996</v>
      </c>
      <c r="AH4" s="10">
        <f t="shared" si="0"/>
        <v>1997</v>
      </c>
      <c r="AI4" s="10">
        <f t="shared" si="0"/>
        <v>1998</v>
      </c>
      <c r="AJ4" s="10">
        <f t="shared" si="0"/>
        <v>1999</v>
      </c>
      <c r="AK4" s="10">
        <f t="shared" si="0"/>
        <v>2000</v>
      </c>
      <c r="AL4" s="10">
        <f t="shared" si="0"/>
        <v>2001</v>
      </c>
      <c r="AM4" s="10">
        <f t="shared" si="0"/>
        <v>2002</v>
      </c>
      <c r="AN4" s="10">
        <f t="shared" si="0"/>
        <v>2003</v>
      </c>
      <c r="AO4" s="10">
        <f t="shared" si="0"/>
        <v>2004</v>
      </c>
      <c r="AP4" s="10">
        <f t="shared" si="0"/>
        <v>2005</v>
      </c>
      <c r="AQ4" s="10">
        <f t="shared" si="0"/>
        <v>2006</v>
      </c>
      <c r="AR4" s="10">
        <f t="shared" si="0"/>
        <v>2007</v>
      </c>
      <c r="AS4" s="10">
        <f t="shared" si="0"/>
        <v>2008</v>
      </c>
      <c r="AT4" s="10">
        <f t="shared" si="0"/>
        <v>2009</v>
      </c>
      <c r="AU4" s="10">
        <f>AT4+1</f>
        <v>2010</v>
      </c>
      <c r="AV4" s="10">
        <f>AU4+1</f>
        <v>2011</v>
      </c>
      <c r="AW4" s="10">
        <f>AV4+1</f>
        <v>2012</v>
      </c>
      <c r="AX4" s="10">
        <f>AW4+1</f>
        <v>2013</v>
      </c>
      <c r="AY4" s="10">
        <f t="shared" si="0"/>
        <v>2014</v>
      </c>
      <c r="AZ4" s="10">
        <f t="shared" si="0"/>
        <v>2015</v>
      </c>
      <c r="BA4" s="10">
        <f t="shared" si="0"/>
        <v>2016</v>
      </c>
      <c r="BB4" s="10">
        <f>BA4+1</f>
        <v>2017</v>
      </c>
      <c r="BC4" s="10">
        <f t="shared" ref="BC4" si="1">BB4+1</f>
        <v>2018</v>
      </c>
      <c r="BD4" s="10">
        <f t="shared" ref="BD4" si="2">BC4+1</f>
        <v>2019</v>
      </c>
      <c r="BE4" s="10">
        <f t="shared" ref="BE4" si="3">BD4+1</f>
        <v>2020</v>
      </c>
      <c r="BF4" s="10" t="s">
        <v>23</v>
      </c>
      <c r="BG4" s="10" t="s">
        <v>2</v>
      </c>
    </row>
    <row r="5" spans="1:59" s="1" customFormat="1" ht="15.75" customHeight="1">
      <c r="A5" s="203"/>
      <c r="U5" s="40" t="s">
        <v>157</v>
      </c>
      <c r="V5" s="210" t="s">
        <v>1095</v>
      </c>
      <c r="W5" s="203"/>
      <c r="X5" s="1280" t="s">
        <v>1096</v>
      </c>
      <c r="Y5" s="1281" t="s">
        <v>1095</v>
      </c>
      <c r="Z5" s="196"/>
      <c r="AA5" s="196">
        <f>'1.Total'!AA5</f>
        <v>1163.9886450339372</v>
      </c>
      <c r="AB5" s="196">
        <f>'1.Total'!AB5</f>
        <v>1175.3262675197611</v>
      </c>
      <c r="AC5" s="196">
        <f>'1.Total'!AC5</f>
        <v>1184.7944928500408</v>
      </c>
      <c r="AD5" s="196">
        <f>'1.Total'!AD5</f>
        <v>1177.5320978307338</v>
      </c>
      <c r="AE5" s="196">
        <f>'1.Total'!AE5</f>
        <v>1232.4136786333618</v>
      </c>
      <c r="AF5" s="196">
        <f>'1.Total'!AF5</f>
        <v>1244.6805960671061</v>
      </c>
      <c r="AG5" s="196">
        <f>'1.Total'!AG5</f>
        <v>1256.7737410865802</v>
      </c>
      <c r="AH5" s="196">
        <f>'1.Total'!AH5</f>
        <v>1249.8600905781873</v>
      </c>
      <c r="AI5" s="196">
        <f>'1.Total'!AI5</f>
        <v>1209.7460123643207</v>
      </c>
      <c r="AJ5" s="196">
        <f>'1.Total'!AJ5</f>
        <v>1246.3374044733869</v>
      </c>
      <c r="AK5" s="196">
        <f>'1.Total'!AK5</f>
        <v>1269.1982435303962</v>
      </c>
      <c r="AL5" s="196">
        <f>'1.Total'!AL5</f>
        <v>1254.1204749989877</v>
      </c>
      <c r="AM5" s="196">
        <f>'1.Total'!AM5</f>
        <v>1283.0798150699586</v>
      </c>
      <c r="AN5" s="196">
        <f>'1.Total'!AN5</f>
        <v>1291.1596445416963</v>
      </c>
      <c r="AO5" s="196">
        <f>'1.Total'!AO5</f>
        <v>1286.3338439546205</v>
      </c>
      <c r="AP5" s="196">
        <f>'1.Total'!AP5</f>
        <v>1293.4972985205998</v>
      </c>
      <c r="AQ5" s="196">
        <f>'1.Total'!AQ5</f>
        <v>1270.2792133738405</v>
      </c>
      <c r="AR5" s="196">
        <f>'1.Total'!AR5</f>
        <v>1305.8678733330139</v>
      </c>
      <c r="AS5" s="196">
        <f>'1.Total'!AS5</f>
        <v>1234.9232494547091</v>
      </c>
      <c r="AT5" s="196">
        <f>'1.Total'!AT5</f>
        <v>1165.4335499664887</v>
      </c>
      <c r="AU5" s="196">
        <f>'1.Total'!AU5</f>
        <v>1216.8294512394471</v>
      </c>
      <c r="AV5" s="196">
        <f>'1.Total'!AV5</f>
        <v>1266.8342720110536</v>
      </c>
      <c r="AW5" s="196">
        <f>'1.Total'!AW5</f>
        <v>1308.1231517962938</v>
      </c>
      <c r="AX5" s="196">
        <f>'1.Total'!AX5</f>
        <v>1317.3177662972216</v>
      </c>
      <c r="AY5" s="196">
        <f>'1.Total'!AY5</f>
        <v>1267.0466510048991</v>
      </c>
      <c r="AZ5" s="196">
        <f>'1.Total'!AZ5</f>
        <v>1226.6896581677531</v>
      </c>
      <c r="BA5" s="196">
        <f>'1.Total'!BA5</f>
        <v>1208.2682679298553</v>
      </c>
      <c r="BB5" s="196">
        <f>'1.Total'!BB5</f>
        <v>1190.2403217692538</v>
      </c>
      <c r="BC5" s="196">
        <f>'1.Total'!BC5</f>
        <v>0</v>
      </c>
      <c r="BD5" s="196">
        <f>'1.Total'!BD5</f>
        <v>0</v>
      </c>
      <c r="BE5" s="196">
        <f>'1.Total'!BE5</f>
        <v>0</v>
      </c>
      <c r="BF5" s="41"/>
      <c r="BG5" s="1282"/>
    </row>
    <row r="6" spans="1:59" s="1" customFormat="1" ht="15.75" customHeight="1">
      <c r="A6" s="203"/>
      <c r="U6" s="40" t="s">
        <v>158</v>
      </c>
      <c r="V6" s="210" t="s">
        <v>1095</v>
      </c>
      <c r="W6" s="203"/>
      <c r="X6" s="1280" t="s">
        <v>1097</v>
      </c>
      <c r="Y6" s="1281" t="s">
        <v>1095</v>
      </c>
      <c r="Z6" s="196"/>
      <c r="AA6" s="196">
        <f>'2.CO2-Sector'!AA5/1000</f>
        <v>1067.5716801085</v>
      </c>
      <c r="AB6" s="196">
        <f>'2.CO2-Sector'!AB5/1000</f>
        <v>1077.8360749574358</v>
      </c>
      <c r="AC6" s="196">
        <f>'2.CO2-Sector'!AC5/1000</f>
        <v>1085.8221219052446</v>
      </c>
      <c r="AD6" s="196">
        <f>'2.CO2-Sector'!AD5/1000</f>
        <v>1081.0016257430209</v>
      </c>
      <c r="AE6" s="196">
        <f>'2.CO2-Sector'!AE5/1000</f>
        <v>1130.8456022770429</v>
      </c>
      <c r="AF6" s="196">
        <f>'2.CO2-Sector'!AF5/1000</f>
        <v>1142.0420610701256</v>
      </c>
      <c r="AG6" s="196">
        <f>'2.CO2-Sector'!AG5/1000</f>
        <v>1152.7946075477319</v>
      </c>
      <c r="AH6" s="196">
        <f>'2.CO2-Sector'!AH5/1000</f>
        <v>1146.9570057227174</v>
      </c>
      <c r="AI6" s="196">
        <f>'2.CO2-Sector'!AI5/1000</f>
        <v>1113.1485420953049</v>
      </c>
      <c r="AJ6" s="196">
        <f>'2.CO2-Sector'!AJ5/1000</f>
        <v>1149.4786834938734</v>
      </c>
      <c r="AK6" s="196">
        <f>'2.CO2-Sector'!AK5/1000</f>
        <v>1170.3001609849171</v>
      </c>
      <c r="AL6" s="196">
        <f>'2.CO2-Sector'!AL5/1000</f>
        <v>1157.3601408356458</v>
      </c>
      <c r="AM6" s="196">
        <f>'2.CO2-Sector'!AM5/1000</f>
        <v>1188.9908054189971</v>
      </c>
      <c r="AN6" s="196">
        <f>'2.CO2-Sector'!AN5/1000</f>
        <v>1197.2982133972205</v>
      </c>
      <c r="AO6" s="196">
        <f>'2.CO2-Sector'!AO5/1000</f>
        <v>1193.4424110291955</v>
      </c>
      <c r="AP6" s="196">
        <f>'2.CO2-Sector'!AP5/1000</f>
        <v>1200.5210723981918</v>
      </c>
      <c r="AQ6" s="196">
        <f>'2.CO2-Sector'!AQ5/1000</f>
        <v>1178.7176815800867</v>
      </c>
      <c r="AR6" s="196">
        <f>'2.CO2-Sector'!AR5/1000</f>
        <v>1214.4893158623697</v>
      </c>
      <c r="AS6" s="196">
        <f>'2.CO2-Sector'!AS5/1000</f>
        <v>1147.0211880210279</v>
      </c>
      <c r="AT6" s="196">
        <f>'2.CO2-Sector'!AT5/1000</f>
        <v>1087.1315649887183</v>
      </c>
      <c r="AU6" s="196">
        <f>'2.CO2-Sector'!AU5/1000</f>
        <v>1137.0296587623225</v>
      </c>
      <c r="AV6" s="196">
        <f>'2.CO2-Sector'!AV5/1000</f>
        <v>1187.9850775239859</v>
      </c>
      <c r="AW6" s="196">
        <f>'2.CO2-Sector'!AW5/1000</f>
        <v>1227.3154456416428</v>
      </c>
      <c r="AX6" s="196">
        <f>'2.CO2-Sector'!AX5/1000</f>
        <v>1235.1972867747634</v>
      </c>
      <c r="AY6" s="196">
        <f>'2.CO2-Sector'!AY5/1000</f>
        <v>1186.5223460353338</v>
      </c>
      <c r="AZ6" s="196">
        <f>'2.CO2-Sector'!AZ5/1000</f>
        <v>1147.2480339538167</v>
      </c>
      <c r="BA6" s="196">
        <f>'2.CO2-Sector'!BA5/1000</f>
        <v>1129.1624300611654</v>
      </c>
      <c r="BB6" s="196">
        <f>'2.CO2-Sector'!BB5/1000</f>
        <v>1110.910172132872</v>
      </c>
      <c r="BC6" s="196">
        <f>'2.CO2-Sector'!BC5/1000</f>
        <v>0</v>
      </c>
      <c r="BD6" s="196">
        <f>'2.CO2-Sector'!BD5/1000</f>
        <v>0</v>
      </c>
      <c r="BE6" s="196">
        <f>'2.CO2-Sector'!BE5/1000</f>
        <v>0</v>
      </c>
      <c r="BF6" s="41"/>
      <c r="BG6" s="1282"/>
    </row>
    <row r="7" spans="1:59" s="1" customFormat="1" ht="15.75" customHeight="1">
      <c r="A7" s="203"/>
      <c r="U7" s="40" t="s">
        <v>159</v>
      </c>
      <c r="V7" s="210" t="s">
        <v>1098</v>
      </c>
      <c r="W7" s="203"/>
      <c r="X7" s="1280" t="s">
        <v>1099</v>
      </c>
      <c r="Y7" s="1283" t="s">
        <v>1100</v>
      </c>
      <c r="Z7" s="197"/>
      <c r="AA7" s="197">
        <f t="shared" ref="AA7:AR7" si="4">AA5/AA9*10^3</f>
        <v>2.8272257820098692</v>
      </c>
      <c r="AB7" s="197">
        <f t="shared" si="4"/>
        <v>2.7876395686542859</v>
      </c>
      <c r="AC7" s="197">
        <f t="shared" si="4"/>
        <v>2.7951829884911459</v>
      </c>
      <c r="AD7" s="197">
        <f t="shared" si="4"/>
        <v>2.8031506264501509</v>
      </c>
      <c r="AE7" s="197">
        <f t="shared" si="4"/>
        <v>2.8869645035053875</v>
      </c>
      <c r="AF7" s="197">
        <f t="shared" si="4"/>
        <v>2.8225701096960005</v>
      </c>
      <c r="AG7" s="197">
        <f t="shared" si="4"/>
        <v>2.7703409082547439</v>
      </c>
      <c r="AH7" s="197">
        <f t="shared" si="4"/>
        <v>2.754241876342705</v>
      </c>
      <c r="AI7" s="197">
        <f t="shared" si="4"/>
        <v>2.6896011359265657</v>
      </c>
      <c r="AJ7" s="197">
        <f t="shared" si="4"/>
        <v>2.7519977594146208</v>
      </c>
      <c r="AK7" s="197">
        <f t="shared" si="4"/>
        <v>2.7342650145231557</v>
      </c>
      <c r="AL7" s="197">
        <f t="shared" si="4"/>
        <v>2.7160326581276242</v>
      </c>
      <c r="AM7" s="197">
        <f t="shared" si="4"/>
        <v>2.7542997892865451</v>
      </c>
      <c r="AN7" s="197">
        <f t="shared" si="4"/>
        <v>2.7186286089052949</v>
      </c>
      <c r="AO7" s="197">
        <f t="shared" si="4"/>
        <v>2.6634266131799613</v>
      </c>
      <c r="AP7" s="197">
        <f t="shared" si="4"/>
        <v>2.6262512758625376</v>
      </c>
      <c r="AQ7" s="197">
        <f t="shared" si="4"/>
        <v>2.5434406536964498</v>
      </c>
      <c r="AR7" s="197">
        <f t="shared" si="4"/>
        <v>2.5836816149545285</v>
      </c>
      <c r="AS7" s="197">
        <f t="shared" ref="AS7:AX7" si="5">AS5/AS9*10^3</f>
        <v>2.5301931230090577</v>
      </c>
      <c r="AT7" s="197">
        <f t="shared" si="5"/>
        <v>2.4410482045312643</v>
      </c>
      <c r="AU7" s="197">
        <f t="shared" si="5"/>
        <v>2.4680652123785789</v>
      </c>
      <c r="AV7" s="197">
        <f t="shared" si="5"/>
        <v>2.5578137946811386</v>
      </c>
      <c r="AW7" s="197">
        <f t="shared" si="5"/>
        <v>2.6197887819835857</v>
      </c>
      <c r="AX7" s="197">
        <f t="shared" si="5"/>
        <v>2.5702021078713724</v>
      </c>
      <c r="AY7" s="197">
        <f>AY5/AY9*10^3</f>
        <v>2.4809804720638553</v>
      </c>
      <c r="AZ7" s="197">
        <f>AZ5/AZ9*10^3</f>
        <v>2.3707524301871654</v>
      </c>
      <c r="BA7" s="197">
        <f>BA5/BA9*10^3</f>
        <v>2.3147837353767655</v>
      </c>
      <c r="BB7" s="197">
        <f t="shared" ref="BB7" si="6">BB5/BB9*10^3</f>
        <v>2.2386483885066055</v>
      </c>
      <c r="BC7" s="197" t="e">
        <f>BC5/BC9*10^3</f>
        <v>#VALUE!</v>
      </c>
      <c r="BD7" s="197" t="e">
        <f>BD5/BD9*10^3</f>
        <v>#DIV/0!</v>
      </c>
      <c r="BE7" s="197" t="e">
        <f>BE5/BE9*10^3</f>
        <v>#DIV/0!</v>
      </c>
      <c r="BF7" s="69"/>
      <c r="BG7" s="1284"/>
    </row>
    <row r="8" spans="1:59" s="1" customFormat="1" ht="15.75" customHeight="1">
      <c r="A8" s="203"/>
      <c r="U8" s="40" t="s">
        <v>160</v>
      </c>
      <c r="V8" s="210" t="s">
        <v>1098</v>
      </c>
      <c r="W8" s="203"/>
      <c r="X8" s="1280" t="s">
        <v>1101</v>
      </c>
      <c r="Y8" s="1283" t="s">
        <v>1100</v>
      </c>
      <c r="Z8" s="197"/>
      <c r="AA8" s="197">
        <f t="shared" ref="AA8:AQ8" si="7">AA6/AA9*10^3</f>
        <v>2.5930374759440573</v>
      </c>
      <c r="AB8" s="197">
        <f t="shared" si="7"/>
        <v>2.5564122696031357</v>
      </c>
      <c r="AC8" s="197">
        <f t="shared" si="7"/>
        <v>2.5616860493468274</v>
      </c>
      <c r="AD8" s="197">
        <f t="shared" si="7"/>
        <v>2.5733569301231589</v>
      </c>
      <c r="AE8" s="197">
        <f t="shared" si="7"/>
        <v>2.6490383621344349</v>
      </c>
      <c r="AF8" s="197">
        <f t="shared" si="7"/>
        <v>2.5898160506218404</v>
      </c>
      <c r="AG8" s="197">
        <f t="shared" si="7"/>
        <v>2.5411368456376291</v>
      </c>
      <c r="AH8" s="197">
        <f t="shared" si="7"/>
        <v>2.5274805070900306</v>
      </c>
      <c r="AI8" s="197">
        <f t="shared" si="7"/>
        <v>2.4748381500536807</v>
      </c>
      <c r="AJ8" s="197">
        <f t="shared" si="7"/>
        <v>2.5381271155916392</v>
      </c>
      <c r="AK8" s="197">
        <f t="shared" si="7"/>
        <v>2.5212064411395798</v>
      </c>
      <c r="AL8" s="197">
        <f t="shared" si="7"/>
        <v>2.506480041103976</v>
      </c>
      <c r="AM8" s="197">
        <f t="shared" si="7"/>
        <v>2.552325339675479</v>
      </c>
      <c r="AN8" s="197">
        <f t="shared" si="7"/>
        <v>2.5209966792977512</v>
      </c>
      <c r="AO8" s="197">
        <f t="shared" si="7"/>
        <v>2.4710896737821928</v>
      </c>
      <c r="AP8" s="197">
        <f t="shared" si="7"/>
        <v>2.4374770644605266</v>
      </c>
      <c r="AQ8" s="197">
        <f t="shared" si="7"/>
        <v>2.3601098396304425</v>
      </c>
      <c r="AR8" s="197">
        <f t="shared" ref="AR8:AW8" si="8">AR6/AR9*10^3</f>
        <v>2.4028875976123452</v>
      </c>
      <c r="AS8" s="197">
        <f t="shared" si="8"/>
        <v>2.3500935164658769</v>
      </c>
      <c r="AT8" s="197">
        <f t="shared" si="8"/>
        <v>2.2770414966012273</v>
      </c>
      <c r="AU8" s="197">
        <f t="shared" si="8"/>
        <v>2.3062092583110561</v>
      </c>
      <c r="AV8" s="197">
        <f t="shared" si="8"/>
        <v>2.3986125780623651</v>
      </c>
      <c r="AW8" s="197">
        <f t="shared" si="8"/>
        <v>2.4579545374087695</v>
      </c>
      <c r="AX8" s="197">
        <f t="shared" ref="AX8:BE8" si="9">AX6/AX9*10^3</f>
        <v>2.4099778742293219</v>
      </c>
      <c r="AY8" s="197">
        <f t="shared" si="9"/>
        <v>2.323307328776226</v>
      </c>
      <c r="AZ8" s="197">
        <f t="shared" si="9"/>
        <v>2.2172201798668074</v>
      </c>
      <c r="BA8" s="197">
        <f t="shared" si="9"/>
        <v>2.1632338588038049</v>
      </c>
      <c r="BB8" s="197">
        <f t="shared" ref="BB8" si="10">BB6/BB9*10^3</f>
        <v>2.0894412843652432</v>
      </c>
      <c r="BC8" s="197" t="e">
        <f t="shared" si="9"/>
        <v>#VALUE!</v>
      </c>
      <c r="BD8" s="197" t="e">
        <f t="shared" si="9"/>
        <v>#DIV/0!</v>
      </c>
      <c r="BE8" s="197" t="e">
        <f t="shared" si="9"/>
        <v>#DIV/0!</v>
      </c>
      <c r="BF8" s="69"/>
      <c r="BG8" s="1284"/>
    </row>
    <row r="9" spans="1:59" s="1" customFormat="1" ht="63.75" customHeight="1">
      <c r="A9" s="203"/>
      <c r="U9" s="40" t="s">
        <v>1157</v>
      </c>
      <c r="V9" s="210" t="s">
        <v>161</v>
      </c>
      <c r="W9" s="203"/>
      <c r="X9" s="1280" t="s">
        <v>678</v>
      </c>
      <c r="Y9" s="1285" t="s">
        <v>679</v>
      </c>
      <c r="Z9" s="200"/>
      <c r="AA9" s="200">
        <v>411707</v>
      </c>
      <c r="AB9" s="200">
        <v>421620.6</v>
      </c>
      <c r="AC9" s="200">
        <v>423870.1</v>
      </c>
      <c r="AD9" s="200">
        <v>420074.5</v>
      </c>
      <c r="AE9" s="200">
        <v>426889.1</v>
      </c>
      <c r="AF9" s="200">
        <v>440974.2</v>
      </c>
      <c r="AG9" s="200">
        <v>453653.1</v>
      </c>
      <c r="AH9" s="200">
        <v>453794.6</v>
      </c>
      <c r="AI9" s="200">
        <v>449786.4</v>
      </c>
      <c r="AJ9" s="200">
        <v>452884.6</v>
      </c>
      <c r="AK9" s="200">
        <v>464182.6</v>
      </c>
      <c r="AL9" s="200">
        <v>461747.20000000001</v>
      </c>
      <c r="AM9" s="200">
        <v>465846.1</v>
      </c>
      <c r="AN9" s="200">
        <v>474930.5</v>
      </c>
      <c r="AO9" s="200">
        <v>482962</v>
      </c>
      <c r="AP9" s="200">
        <v>492526.1</v>
      </c>
      <c r="AQ9" s="200">
        <v>499433.4</v>
      </c>
      <c r="AR9" s="200">
        <v>505429.1</v>
      </c>
      <c r="AS9" s="200">
        <v>488074.7</v>
      </c>
      <c r="AT9" s="200">
        <v>477431.6</v>
      </c>
      <c r="AU9" s="200">
        <v>493029.7</v>
      </c>
      <c r="AV9" s="200">
        <v>495280.1</v>
      </c>
      <c r="AW9" s="200">
        <v>499323.9</v>
      </c>
      <c r="AX9" s="200">
        <v>512534.7</v>
      </c>
      <c r="AY9" s="200">
        <v>510704</v>
      </c>
      <c r="AZ9" s="200">
        <v>517426.3</v>
      </c>
      <c r="BA9" s="200">
        <v>521978.9</v>
      </c>
      <c r="BB9" s="200">
        <v>531678.1</v>
      </c>
      <c r="BC9" s="200" t="s">
        <v>1426</v>
      </c>
      <c r="BD9" s="200">
        <v>0</v>
      </c>
      <c r="BE9" s="200">
        <v>0</v>
      </c>
      <c r="BF9" s="198" t="s">
        <v>1156</v>
      </c>
      <c r="BG9" s="1286" t="s">
        <v>682</v>
      </c>
    </row>
    <row r="10" spans="1:59" s="1" customFormat="1">
      <c r="A10" s="203"/>
      <c r="V10" s="203"/>
      <c r="W10" s="203"/>
      <c r="Y10" s="24"/>
      <c r="Z10" s="24"/>
      <c r="AA10" s="24"/>
      <c r="AB10" s="24"/>
      <c r="AC10" s="24"/>
      <c r="AD10" s="24"/>
      <c r="AE10" s="24"/>
      <c r="AF10" s="24"/>
      <c r="AG10" s="24"/>
      <c r="AH10" s="24"/>
      <c r="AI10" s="24"/>
      <c r="AJ10" s="24"/>
      <c r="AK10" s="24"/>
      <c r="AL10" s="24"/>
      <c r="AM10" s="24"/>
      <c r="AN10" s="24"/>
      <c r="AO10" s="24"/>
      <c r="AP10" s="24"/>
      <c r="AQ10" s="24"/>
      <c r="AR10" s="211"/>
      <c r="AS10" s="211"/>
      <c r="AT10" s="24"/>
      <c r="AU10" s="24"/>
      <c r="AV10" s="24"/>
      <c r="AW10" s="24"/>
      <c r="AX10" s="24"/>
      <c r="AY10" s="24"/>
      <c r="AZ10" s="24"/>
      <c r="BA10" s="24"/>
      <c r="BB10" s="24"/>
      <c r="BC10" s="24"/>
      <c r="BD10" s="24"/>
      <c r="BE10" s="24"/>
    </row>
    <row r="11" spans="1:59" s="1" customFormat="1">
      <c r="A11" s="203"/>
      <c r="U11" s="1" t="s">
        <v>162</v>
      </c>
      <c r="V11" s="203"/>
      <c r="W11" s="203"/>
      <c r="X11" s="1" t="s">
        <v>1102</v>
      </c>
      <c r="AE11" s="201"/>
      <c r="AF11" s="201"/>
      <c r="AG11" s="201"/>
      <c r="AH11" s="201"/>
      <c r="AI11" s="201"/>
      <c r="AJ11" s="201"/>
      <c r="AK11" s="201"/>
      <c r="AL11" s="201"/>
      <c r="AM11" s="201"/>
      <c r="AN11" s="201"/>
      <c r="AO11" s="201"/>
      <c r="AP11" s="201"/>
      <c r="AQ11" s="201"/>
      <c r="AR11" s="201"/>
      <c r="AS11" s="201"/>
    </row>
    <row r="12" spans="1:59" s="1" customFormat="1">
      <c r="A12" s="203"/>
      <c r="U12" s="10"/>
      <c r="V12" s="10" t="s">
        <v>156</v>
      </c>
      <c r="W12" s="203"/>
      <c r="X12" s="10"/>
      <c r="Y12" s="199" t="s">
        <v>676</v>
      </c>
      <c r="Z12" s="199"/>
      <c r="AA12" s="10">
        <v>1990</v>
      </c>
      <c r="AB12" s="10">
        <f t="shared" ref="AB12:BA12" si="11">AA12+1</f>
        <v>1991</v>
      </c>
      <c r="AC12" s="10">
        <f t="shared" si="11"/>
        <v>1992</v>
      </c>
      <c r="AD12" s="10">
        <f t="shared" si="11"/>
        <v>1993</v>
      </c>
      <c r="AE12" s="10">
        <f t="shared" si="11"/>
        <v>1994</v>
      </c>
      <c r="AF12" s="10">
        <f t="shared" si="11"/>
        <v>1995</v>
      </c>
      <c r="AG12" s="10">
        <f t="shared" si="11"/>
        <v>1996</v>
      </c>
      <c r="AH12" s="10">
        <f t="shared" si="11"/>
        <v>1997</v>
      </c>
      <c r="AI12" s="10">
        <f t="shared" si="11"/>
        <v>1998</v>
      </c>
      <c r="AJ12" s="10">
        <f t="shared" si="11"/>
        <v>1999</v>
      </c>
      <c r="AK12" s="10">
        <f t="shared" si="11"/>
        <v>2000</v>
      </c>
      <c r="AL12" s="10">
        <f t="shared" si="11"/>
        <v>2001</v>
      </c>
      <c r="AM12" s="10">
        <f t="shared" si="11"/>
        <v>2002</v>
      </c>
      <c r="AN12" s="10">
        <f t="shared" si="11"/>
        <v>2003</v>
      </c>
      <c r="AO12" s="10">
        <f t="shared" si="11"/>
        <v>2004</v>
      </c>
      <c r="AP12" s="10">
        <f t="shared" si="11"/>
        <v>2005</v>
      </c>
      <c r="AQ12" s="10">
        <f>AP12+1</f>
        <v>2006</v>
      </c>
      <c r="AR12" s="10">
        <f>AQ12+1</f>
        <v>2007</v>
      </c>
      <c r="AS12" s="10">
        <f>AR12+1</f>
        <v>2008</v>
      </c>
      <c r="AT12" s="10">
        <f t="shared" si="11"/>
        <v>2009</v>
      </c>
      <c r="AU12" s="10">
        <f>AT12+1</f>
        <v>2010</v>
      </c>
      <c r="AV12" s="10">
        <f>AU12+1</f>
        <v>2011</v>
      </c>
      <c r="AW12" s="10">
        <f>AV12+1</f>
        <v>2012</v>
      </c>
      <c r="AX12" s="10">
        <f>AW12+1</f>
        <v>2013</v>
      </c>
      <c r="AY12" s="10">
        <f t="shared" si="11"/>
        <v>2014</v>
      </c>
      <c r="AZ12" s="10">
        <f t="shared" si="11"/>
        <v>2015</v>
      </c>
      <c r="BA12" s="10">
        <f t="shared" si="11"/>
        <v>2016</v>
      </c>
      <c r="BB12" s="10">
        <f>BA12+1</f>
        <v>2017</v>
      </c>
      <c r="BC12" s="10">
        <f t="shared" ref="BC12" si="12">BB12+1</f>
        <v>2018</v>
      </c>
      <c r="BD12" s="10">
        <f t="shared" ref="BD12" si="13">BC12+1</f>
        <v>2019</v>
      </c>
      <c r="BE12" s="10">
        <f t="shared" ref="BE12" si="14">BD12+1</f>
        <v>2020</v>
      </c>
    </row>
    <row r="13" spans="1:59" s="1" customFormat="1" ht="15.75" customHeight="1">
      <c r="A13" s="203"/>
      <c r="U13" s="40" t="s">
        <v>163</v>
      </c>
      <c r="V13" s="71"/>
      <c r="W13" s="203"/>
      <c r="X13" s="40" t="s">
        <v>1103</v>
      </c>
      <c r="Y13" s="71"/>
      <c r="Z13" s="71"/>
      <c r="AA13" s="15">
        <f t="shared" ref="AA13:AB17" si="15">AA5/$AA5-1</f>
        <v>0</v>
      </c>
      <c r="AB13" s="1746">
        <f t="shared" si="15"/>
        <v>9.7403205213340005E-3</v>
      </c>
      <c r="AC13" s="15">
        <f t="shared" ref="AC13:AG13" si="16">AC5/$AA5-1</f>
        <v>1.7874614073659645E-2</v>
      </c>
      <c r="AD13" s="15">
        <f t="shared" si="16"/>
        <v>1.1635382230384073E-2</v>
      </c>
      <c r="AE13" s="15">
        <f t="shared" si="16"/>
        <v>5.8784966581378884E-2</v>
      </c>
      <c r="AF13" s="15">
        <f t="shared" si="16"/>
        <v>6.9323658248243714E-2</v>
      </c>
      <c r="AG13" s="15">
        <f t="shared" si="16"/>
        <v>7.971305944306506E-2</v>
      </c>
      <c r="AH13" s="15">
        <f t="shared" ref="AH13:BA13" si="17">AH5/$AA5-1</f>
        <v>7.3773439208890457E-2</v>
      </c>
      <c r="AI13" s="15">
        <f t="shared" si="17"/>
        <v>3.9310836515118464E-2</v>
      </c>
      <c r="AJ13" s="15">
        <f t="shared" si="17"/>
        <v>7.0747047053065337E-2</v>
      </c>
      <c r="AK13" s="15">
        <f t="shared" si="17"/>
        <v>9.0387134741672259E-2</v>
      </c>
      <c r="AL13" s="15">
        <f t="shared" si="17"/>
        <v>7.7433598987060925E-2</v>
      </c>
      <c r="AM13" s="15">
        <f t="shared" si="17"/>
        <v>0.10231299982531117</v>
      </c>
      <c r="AN13" s="15">
        <f t="shared" si="17"/>
        <v>0.10925450179460405</v>
      </c>
      <c r="AO13" s="15">
        <f t="shared" si="17"/>
        <v>0.10510858455764072</v>
      </c>
      <c r="AP13" s="15">
        <f t="shared" si="17"/>
        <v>0.11126281518226189</v>
      </c>
      <c r="AQ13" s="15">
        <f t="shared" si="17"/>
        <v>9.13158120514177E-2</v>
      </c>
      <c r="AR13" s="15">
        <f t="shared" si="17"/>
        <v>0.12189056044867175</v>
      </c>
      <c r="AS13" s="15">
        <f t="shared" si="17"/>
        <v>6.0940976291657512E-2</v>
      </c>
      <c r="AT13" s="1746">
        <f t="shared" si="17"/>
        <v>1.2413393710635212E-3</v>
      </c>
      <c r="AU13" s="15">
        <f t="shared" si="17"/>
        <v>4.5396324466695503E-2</v>
      </c>
      <c r="AV13" s="15">
        <f t="shared" si="17"/>
        <v>8.835621156262885E-2</v>
      </c>
      <c r="AW13" s="15">
        <f t="shared" si="17"/>
        <v>0.12382810380263987</v>
      </c>
      <c r="AX13" s="15">
        <f t="shared" si="17"/>
        <v>0.13172733421193628</v>
      </c>
      <c r="AY13" s="15">
        <f t="shared" si="17"/>
        <v>8.8538669522808977E-2</v>
      </c>
      <c r="AZ13" s="15">
        <f t="shared" si="17"/>
        <v>5.3867375254324612E-2</v>
      </c>
      <c r="BA13" s="15">
        <f t="shared" si="17"/>
        <v>3.8041284238324424E-2</v>
      </c>
      <c r="BB13" s="15">
        <f t="shared" ref="BB13" si="18">BB5/$AA5-1</f>
        <v>2.2553206895374212E-2</v>
      </c>
      <c r="BC13" s="15">
        <f t="shared" ref="BC13:BE13" si="19">BC5/$AA5-1</f>
        <v>-1</v>
      </c>
      <c r="BD13" s="15">
        <f t="shared" si="19"/>
        <v>-1</v>
      </c>
      <c r="BE13" s="15">
        <f t="shared" si="19"/>
        <v>-1</v>
      </c>
      <c r="BF13" s="230"/>
      <c r="BG13" s="230"/>
    </row>
    <row r="14" spans="1:59" s="1" customFormat="1" ht="15.75" customHeight="1">
      <c r="A14" s="203"/>
      <c r="U14" s="40" t="s">
        <v>158</v>
      </c>
      <c r="V14" s="71"/>
      <c r="W14" s="203"/>
      <c r="X14" s="40" t="s">
        <v>1104</v>
      </c>
      <c r="Y14" s="71"/>
      <c r="Z14" s="71"/>
      <c r="AA14" s="15">
        <f t="shared" si="15"/>
        <v>0</v>
      </c>
      <c r="AB14" s="1746">
        <f t="shared" si="15"/>
        <v>9.6147125670218436E-3</v>
      </c>
      <c r="AC14" s="15">
        <f t="shared" ref="AC14:AG14" si="20">AC6/$AA6-1</f>
        <v>1.7095284688415147E-2</v>
      </c>
      <c r="AD14" s="15">
        <f t="shared" si="20"/>
        <v>1.2579900614407391E-2</v>
      </c>
      <c r="AE14" s="15">
        <f t="shared" si="20"/>
        <v>5.926901523100736E-2</v>
      </c>
      <c r="AF14" s="15">
        <f t="shared" si="20"/>
        <v>6.975679699002213E-2</v>
      </c>
      <c r="AG14" s="15">
        <f t="shared" si="20"/>
        <v>7.9828763751554677E-2</v>
      </c>
      <c r="AH14" s="15">
        <f t="shared" ref="AH14:BA14" si="21">AH6/$AA6-1</f>
        <v>7.4360651461032878E-2</v>
      </c>
      <c r="AI14" s="15">
        <f t="shared" si="21"/>
        <v>4.2692086007913632E-2</v>
      </c>
      <c r="AJ14" s="15">
        <f t="shared" si="21"/>
        <v>7.6722720273966871E-2</v>
      </c>
      <c r="AK14" s="15">
        <f t="shared" si="21"/>
        <v>9.6226307601168681E-2</v>
      </c>
      <c r="AL14" s="15">
        <f t="shared" si="21"/>
        <v>8.4105322762046519E-2</v>
      </c>
      <c r="AM14" s="15">
        <f t="shared" si="21"/>
        <v>0.1137339324120672</v>
      </c>
      <c r="AN14" s="15">
        <f t="shared" si="21"/>
        <v>0.12151552509854513</v>
      </c>
      <c r="AO14" s="15">
        <f t="shared" si="21"/>
        <v>0.11790377476845659</v>
      </c>
      <c r="AP14" s="15">
        <f t="shared" si="21"/>
        <v>0.12453439405228495</v>
      </c>
      <c r="AQ14" s="15">
        <f t="shared" si="21"/>
        <v>0.10411104335428845</v>
      </c>
      <c r="AR14" s="15">
        <f t="shared" si="21"/>
        <v>0.13761852107105166</v>
      </c>
      <c r="AS14" s="15">
        <f t="shared" si="21"/>
        <v>7.4420771356967119E-2</v>
      </c>
      <c r="AT14" s="15">
        <f t="shared" si="21"/>
        <v>1.8321846902336736E-2</v>
      </c>
      <c r="AU14" s="15">
        <f t="shared" si="21"/>
        <v>6.5061653421495169E-2</v>
      </c>
      <c r="AV14" s="15">
        <f t="shared" si="21"/>
        <v>0.11279186181039202</v>
      </c>
      <c r="AW14" s="15">
        <f t="shared" si="21"/>
        <v>0.14963282420240631</v>
      </c>
      <c r="AX14" s="15">
        <f t="shared" si="21"/>
        <v>0.15701578618985756</v>
      </c>
      <c r="AY14" s="15">
        <f t="shared" si="21"/>
        <v>0.11142171354221819</v>
      </c>
      <c r="AZ14" s="15">
        <f t="shared" si="21"/>
        <v>7.4633259133680907E-2</v>
      </c>
      <c r="BA14" s="15">
        <f t="shared" si="21"/>
        <v>5.7692378975813474E-2</v>
      </c>
      <c r="BB14" s="15">
        <f t="shared" ref="BB14" si="22">BB6/$AA6-1</f>
        <v>4.0595393107437427E-2</v>
      </c>
      <c r="BC14" s="15">
        <f t="shared" ref="BC14:BE14" si="23">BC6/$AA6-1</f>
        <v>-1</v>
      </c>
      <c r="BD14" s="15">
        <f t="shared" si="23"/>
        <v>-1</v>
      </c>
      <c r="BE14" s="15">
        <f t="shared" si="23"/>
        <v>-1</v>
      </c>
      <c r="BF14" s="230"/>
      <c r="BG14" s="230"/>
    </row>
    <row r="15" spans="1:59" s="1" customFormat="1" ht="15.75" customHeight="1">
      <c r="A15" s="203"/>
      <c r="U15" s="40" t="s">
        <v>159</v>
      </c>
      <c r="V15" s="71"/>
      <c r="W15" s="203"/>
      <c r="X15" s="40" t="s">
        <v>1105</v>
      </c>
      <c r="Y15" s="71"/>
      <c r="Z15" s="71"/>
      <c r="AA15" s="15">
        <f t="shared" si="15"/>
        <v>0</v>
      </c>
      <c r="AB15" s="15">
        <f t="shared" si="15"/>
        <v>-1.4001787054814363E-2</v>
      </c>
      <c r="AC15" s="15">
        <f t="shared" ref="AC15:AG15" si="24">AC7/$AA7-1</f>
        <v>-1.1333652134405847E-2</v>
      </c>
      <c r="AD15" s="1746">
        <f t="shared" si="24"/>
        <v>-8.5154697275727775E-3</v>
      </c>
      <c r="AE15" s="15">
        <f t="shared" si="24"/>
        <v>2.1129802181221624E-2</v>
      </c>
      <c r="AF15" s="1746">
        <f t="shared" si="24"/>
        <v>-1.6467281613988805E-3</v>
      </c>
      <c r="AG15" s="15">
        <f t="shared" si="24"/>
        <v>-2.0120385898110271E-2</v>
      </c>
      <c r="AH15" s="15">
        <f t="shared" ref="AH15:BA15" si="25">AH7/$AA7-1</f>
        <v>-2.5814671800028721E-2</v>
      </c>
      <c r="AI15" s="15">
        <f t="shared" si="25"/>
        <v>-4.8678335829785202E-2</v>
      </c>
      <c r="AJ15" s="15">
        <f t="shared" si="25"/>
        <v>-2.6608424086232318E-2</v>
      </c>
      <c r="AK15" s="15">
        <f t="shared" si="25"/>
        <v>-3.2880560186681618E-2</v>
      </c>
      <c r="AL15" s="15">
        <f t="shared" si="25"/>
        <v>-3.9329410685834287E-2</v>
      </c>
      <c r="AM15" s="15">
        <f t="shared" si="25"/>
        <v>-2.5794187782017586E-2</v>
      </c>
      <c r="AN15" s="15">
        <f t="shared" si="25"/>
        <v>-3.8411213492603569E-2</v>
      </c>
      <c r="AO15" s="15">
        <f t="shared" si="25"/>
        <v>-5.7936359335780896E-2</v>
      </c>
      <c r="AP15" s="15">
        <f t="shared" si="25"/>
        <v>-7.1085410803115701E-2</v>
      </c>
      <c r="AQ15" s="15">
        <f t="shared" si="25"/>
        <v>-0.10037582782358367</v>
      </c>
      <c r="AR15" s="15">
        <f t="shared" si="25"/>
        <v>-8.6142454063999674E-2</v>
      </c>
      <c r="AS15" s="15">
        <f t="shared" si="25"/>
        <v>-0.10506152741350971</v>
      </c>
      <c r="AT15" s="15">
        <f t="shared" si="25"/>
        <v>-0.13659240798379824</v>
      </c>
      <c r="AU15" s="15">
        <f t="shared" si="25"/>
        <v>-0.12703639444599424</v>
      </c>
      <c r="AV15" s="15">
        <f t="shared" si="25"/>
        <v>-9.5291995794268058E-2</v>
      </c>
      <c r="AW15" s="15">
        <f t="shared" si="25"/>
        <v>-7.3371218296834018E-2</v>
      </c>
      <c r="AX15" s="15">
        <f t="shared" si="25"/>
        <v>-9.0910204545382678E-2</v>
      </c>
      <c r="AY15" s="15">
        <f t="shared" si="25"/>
        <v>-0.12246822031308335</v>
      </c>
      <c r="AZ15" s="15">
        <f t="shared" si="25"/>
        <v>-0.16145627799778972</v>
      </c>
      <c r="BA15" s="15">
        <f t="shared" si="25"/>
        <v>-0.18125260808452648</v>
      </c>
      <c r="BB15" s="15">
        <f t="shared" ref="BB15" si="26">BB7/$AA7-1</f>
        <v>-0.20818195605334544</v>
      </c>
      <c r="BC15" s="15" t="e">
        <f t="shared" ref="BC15:BE15" si="27">BC7/$AA7-1</f>
        <v>#VALUE!</v>
      </c>
      <c r="BD15" s="15" t="e">
        <f t="shared" si="27"/>
        <v>#DIV/0!</v>
      </c>
      <c r="BE15" s="15" t="e">
        <f t="shared" si="27"/>
        <v>#DIV/0!</v>
      </c>
      <c r="BF15" s="230"/>
      <c r="BG15" s="230"/>
    </row>
    <row r="16" spans="1:59" s="1" customFormat="1" ht="15.75" customHeight="1">
      <c r="A16" s="203"/>
      <c r="U16" s="40" t="s">
        <v>164</v>
      </c>
      <c r="V16" s="71"/>
      <c r="W16" s="203"/>
      <c r="X16" s="40" t="s">
        <v>1106</v>
      </c>
      <c r="Y16" s="71"/>
      <c r="Z16" s="71"/>
      <c r="AA16" s="15">
        <f t="shared" si="15"/>
        <v>0</v>
      </c>
      <c r="AB16" s="15">
        <f t="shared" si="15"/>
        <v>-1.4124441578919789E-2</v>
      </c>
      <c r="AC16" s="15">
        <f t="shared" ref="AC16:AG16" si="28">AC8/$AA8-1</f>
        <v>-1.2090618391782271E-2</v>
      </c>
      <c r="AD16" s="1746">
        <f t="shared" si="28"/>
        <v>-7.5897652862626508E-3</v>
      </c>
      <c r="AE16" s="15">
        <f t="shared" si="28"/>
        <v>2.1596635879699067E-2</v>
      </c>
      <c r="AF16" s="1746">
        <f t="shared" si="28"/>
        <v>-1.242336584836301E-3</v>
      </c>
      <c r="AG16" s="15">
        <f t="shared" si="28"/>
        <v>-2.001537995031577E-2</v>
      </c>
      <c r="AH16" s="15">
        <f t="shared" ref="AH16:BA16" si="29">AH8/$AA8-1</f>
        <v>-2.5281921091463988E-2</v>
      </c>
      <c r="AI16" s="15">
        <f t="shared" si="29"/>
        <v>-4.5583346552808046E-2</v>
      </c>
      <c r="AJ16" s="15">
        <f t="shared" si="29"/>
        <v>-2.1176076652122733E-2</v>
      </c>
      <c r="AK16" s="15">
        <f t="shared" si="29"/>
        <v>-2.7701502763019525E-2</v>
      </c>
      <c r="AL16" s="15">
        <f t="shared" si="29"/>
        <v>-3.3380711093875748E-2</v>
      </c>
      <c r="AM16" s="15">
        <f t="shared" si="29"/>
        <v>-1.5700558378453855E-2</v>
      </c>
      <c r="AN16" s="15">
        <f t="shared" si="29"/>
        <v>-2.7782397020728711E-2</v>
      </c>
      <c r="AO16" s="15">
        <f t="shared" si="29"/>
        <v>-4.7028939339747278E-2</v>
      </c>
      <c r="AP16" s="15">
        <f t="shared" si="29"/>
        <v>-5.9991578574040916E-2</v>
      </c>
      <c r="AQ16" s="15">
        <f t="shared" si="29"/>
        <v>-8.9828102553285327E-2</v>
      </c>
      <c r="AR16" s="15">
        <f t="shared" si="29"/>
        <v>-7.3330941066512612E-2</v>
      </c>
      <c r="AS16" s="15">
        <f t="shared" si="29"/>
        <v>-9.3690878644062336E-2</v>
      </c>
      <c r="AT16" s="15">
        <f t="shared" si="29"/>
        <v>-0.12186325198704817</v>
      </c>
      <c r="AU16" s="15">
        <f t="shared" si="29"/>
        <v>-0.11061475983048585</v>
      </c>
      <c r="AV16" s="15">
        <f t="shared" si="29"/>
        <v>-7.4979594273278716E-2</v>
      </c>
      <c r="AW16" s="15">
        <f t="shared" si="29"/>
        <v>-5.2094479847850095E-2</v>
      </c>
      <c r="AX16" s="15">
        <f t="shared" si="29"/>
        <v>-7.0596589294602552E-2</v>
      </c>
      <c r="AY16" s="15">
        <f t="shared" si="29"/>
        <v>-0.1040209212825316</v>
      </c>
      <c r="AZ16" s="15">
        <f t="shared" si="29"/>
        <v>-0.14493322968285471</v>
      </c>
      <c r="BA16" s="15">
        <f t="shared" si="29"/>
        <v>-0.16575295233007459</v>
      </c>
      <c r="BB16" s="15">
        <f t="shared" ref="BB16" si="30">BB8/$AA8-1</f>
        <v>-0.19421091914433974</v>
      </c>
      <c r="BC16" s="15" t="e">
        <f t="shared" ref="BC16:BE16" si="31">BC8/$AA8-1</f>
        <v>#VALUE!</v>
      </c>
      <c r="BD16" s="15" t="e">
        <f t="shared" si="31"/>
        <v>#DIV/0!</v>
      </c>
      <c r="BE16" s="15" t="e">
        <f t="shared" si="31"/>
        <v>#DIV/0!</v>
      </c>
      <c r="BF16" s="230"/>
      <c r="BG16" s="230"/>
    </row>
    <row r="17" spans="1:59" s="1" customFormat="1" ht="15.75" customHeight="1">
      <c r="A17" s="203"/>
      <c r="U17" s="40" t="s">
        <v>1107</v>
      </c>
      <c r="V17" s="71"/>
      <c r="W17" s="203"/>
      <c r="X17" s="40" t="s">
        <v>680</v>
      </c>
      <c r="Y17" s="71"/>
      <c r="Z17" s="71"/>
      <c r="AA17" s="15">
        <f t="shared" si="15"/>
        <v>0</v>
      </c>
      <c r="AB17" s="15">
        <f t="shared" si="15"/>
        <v>2.407926025061502E-2</v>
      </c>
      <c r="AC17" s="15">
        <f t="shared" ref="AC17:AG17" si="32">AC9/$AA9-1</f>
        <v>2.9543097396935059E-2</v>
      </c>
      <c r="AD17" s="15">
        <f t="shared" si="32"/>
        <v>2.0323919680743874E-2</v>
      </c>
      <c r="AE17" s="15">
        <f t="shared" si="32"/>
        <v>3.6875982191218348E-2</v>
      </c>
      <c r="AF17" s="15">
        <f t="shared" si="32"/>
        <v>7.108744811237111E-2</v>
      </c>
      <c r="AG17" s="15">
        <f t="shared" si="32"/>
        <v>0.1018833782277202</v>
      </c>
      <c r="AH17" s="15">
        <f t="shared" ref="AH17:BA17" si="33">AH9/$AA9-1</f>
        <v>0.10222706925070502</v>
      </c>
      <c r="AI17" s="15">
        <f t="shared" si="33"/>
        <v>9.2491504880898301E-2</v>
      </c>
      <c r="AJ17" s="15">
        <f t="shared" si="33"/>
        <v>0.10001675949158018</v>
      </c>
      <c r="AK17" s="15">
        <f t="shared" si="33"/>
        <v>0.12745860527025288</v>
      </c>
      <c r="AL17" s="15">
        <f t="shared" si="33"/>
        <v>0.12154323341599738</v>
      </c>
      <c r="AM17" s="15">
        <f t="shared" si="33"/>
        <v>0.13149910008816934</v>
      </c>
      <c r="AN17" s="15">
        <f t="shared" si="33"/>
        <v>0.15356430665497545</v>
      </c>
      <c r="AO17" s="15">
        <f t="shared" si="33"/>
        <v>0.17307211196311933</v>
      </c>
      <c r="AP17" s="15">
        <f t="shared" si="33"/>
        <v>0.19630246753152125</v>
      </c>
      <c r="AQ17" s="15">
        <f t="shared" si="33"/>
        <v>0.21307969016800787</v>
      </c>
      <c r="AR17" s="15">
        <f t="shared" si="33"/>
        <v>0.22764271678645254</v>
      </c>
      <c r="AS17" s="15">
        <f t="shared" si="33"/>
        <v>0.18549040944166606</v>
      </c>
      <c r="AT17" s="15">
        <f t="shared" si="33"/>
        <v>0.15963925801601619</v>
      </c>
      <c r="AU17" s="15">
        <f t="shared" si="33"/>
        <v>0.19752566752569178</v>
      </c>
      <c r="AV17" s="15">
        <f t="shared" si="33"/>
        <v>0.20299169069265277</v>
      </c>
      <c r="AW17" s="15">
        <f t="shared" si="33"/>
        <v>0.21281372432336587</v>
      </c>
      <c r="AX17" s="15">
        <f t="shared" si="33"/>
        <v>0.24490159263748246</v>
      </c>
      <c r="AY17" s="15">
        <f t="shared" si="33"/>
        <v>0.24045498376272456</v>
      </c>
      <c r="AZ17" s="15">
        <f t="shared" si="33"/>
        <v>0.25678285771191645</v>
      </c>
      <c r="BA17" s="15">
        <f t="shared" si="33"/>
        <v>0.26784072167828099</v>
      </c>
      <c r="BB17" s="15">
        <f t="shared" ref="BB17" si="34">BB9/$AA9-1</f>
        <v>0.29139922323399881</v>
      </c>
      <c r="BC17" s="15" t="e">
        <f t="shared" ref="BC17:BE17" si="35">BC9/$AA9-1</f>
        <v>#VALUE!</v>
      </c>
      <c r="BD17" s="15">
        <f t="shared" si="35"/>
        <v>-1</v>
      </c>
      <c r="BE17" s="15">
        <f t="shared" si="35"/>
        <v>-1</v>
      </c>
      <c r="BF17" s="230"/>
      <c r="BG17" s="230"/>
    </row>
    <row r="18" spans="1:59" s="1" customFormat="1">
      <c r="A18" s="203"/>
      <c r="V18" s="212"/>
      <c r="W18" s="203"/>
    </row>
    <row r="19" spans="1:59" s="1" customFormat="1">
      <c r="A19" s="203"/>
      <c r="U19" s="1" t="s">
        <v>165</v>
      </c>
      <c r="V19" s="203"/>
      <c r="W19" s="203"/>
      <c r="X19" s="1" t="s">
        <v>1108</v>
      </c>
    </row>
    <row r="20" spans="1:59" s="1" customFormat="1">
      <c r="A20" s="203"/>
      <c r="U20" s="10"/>
      <c r="V20" s="10" t="s">
        <v>156</v>
      </c>
      <c r="W20" s="203"/>
      <c r="X20" s="10"/>
      <c r="Y20" s="199" t="s">
        <v>676</v>
      </c>
      <c r="Z20" s="199"/>
      <c r="AA20" s="10">
        <v>1990</v>
      </c>
      <c r="AB20" s="10">
        <f t="shared" ref="AB20:BA20" si="36">AA20+1</f>
        <v>1991</v>
      </c>
      <c r="AC20" s="10">
        <f t="shared" si="36"/>
        <v>1992</v>
      </c>
      <c r="AD20" s="10">
        <f t="shared" si="36"/>
        <v>1993</v>
      </c>
      <c r="AE20" s="10">
        <f t="shared" si="36"/>
        <v>1994</v>
      </c>
      <c r="AF20" s="10">
        <f t="shared" si="36"/>
        <v>1995</v>
      </c>
      <c r="AG20" s="10">
        <f t="shared" si="36"/>
        <v>1996</v>
      </c>
      <c r="AH20" s="10">
        <f t="shared" si="36"/>
        <v>1997</v>
      </c>
      <c r="AI20" s="10">
        <f t="shared" si="36"/>
        <v>1998</v>
      </c>
      <c r="AJ20" s="10">
        <f t="shared" si="36"/>
        <v>1999</v>
      </c>
      <c r="AK20" s="10">
        <f t="shared" si="36"/>
        <v>2000</v>
      </c>
      <c r="AL20" s="10">
        <f t="shared" si="36"/>
        <v>2001</v>
      </c>
      <c r="AM20" s="10">
        <f t="shared" si="36"/>
        <v>2002</v>
      </c>
      <c r="AN20" s="10">
        <f t="shared" si="36"/>
        <v>2003</v>
      </c>
      <c r="AO20" s="10">
        <f t="shared" si="36"/>
        <v>2004</v>
      </c>
      <c r="AP20" s="10">
        <f t="shared" si="36"/>
        <v>2005</v>
      </c>
      <c r="AQ20" s="10">
        <f t="shared" si="36"/>
        <v>2006</v>
      </c>
      <c r="AR20" s="10">
        <f t="shared" si="36"/>
        <v>2007</v>
      </c>
      <c r="AS20" s="10">
        <f t="shared" si="36"/>
        <v>2008</v>
      </c>
      <c r="AT20" s="10">
        <f t="shared" si="36"/>
        <v>2009</v>
      </c>
      <c r="AU20" s="10">
        <f t="shared" si="36"/>
        <v>2010</v>
      </c>
      <c r="AV20" s="10">
        <f t="shared" si="36"/>
        <v>2011</v>
      </c>
      <c r="AW20" s="10">
        <f t="shared" si="36"/>
        <v>2012</v>
      </c>
      <c r="AX20" s="10">
        <f t="shared" si="36"/>
        <v>2013</v>
      </c>
      <c r="AY20" s="10">
        <f t="shared" si="36"/>
        <v>2014</v>
      </c>
      <c r="AZ20" s="10">
        <f t="shared" si="36"/>
        <v>2015</v>
      </c>
      <c r="BA20" s="10">
        <f t="shared" si="36"/>
        <v>2016</v>
      </c>
      <c r="BB20" s="10">
        <f t="shared" ref="BB20" si="37">BA20+1</f>
        <v>2017</v>
      </c>
      <c r="BC20" s="10">
        <f t="shared" ref="BC20" si="38">BB20+1</f>
        <v>2018</v>
      </c>
      <c r="BD20" s="10">
        <f t="shared" ref="BD20" si="39">BC20+1</f>
        <v>2019</v>
      </c>
      <c r="BE20" s="10">
        <f t="shared" ref="BE20" si="40">BD20+1</f>
        <v>2020</v>
      </c>
    </row>
    <row r="21" spans="1:59" s="1" customFormat="1" ht="15.75" customHeight="1">
      <c r="A21" s="203"/>
      <c r="U21" s="40" t="s">
        <v>163</v>
      </c>
      <c r="V21" s="71"/>
      <c r="W21" s="203"/>
      <c r="X21" s="40" t="s">
        <v>1103</v>
      </c>
      <c r="Y21" s="71"/>
      <c r="Z21" s="71"/>
      <c r="AA21" s="240"/>
      <c r="AB21" s="240"/>
      <c r="AC21" s="240"/>
      <c r="AD21" s="240"/>
      <c r="AE21" s="240"/>
      <c r="AF21" s="240"/>
      <c r="AG21" s="240"/>
      <c r="AH21" s="240"/>
      <c r="AI21" s="240"/>
      <c r="AJ21" s="240"/>
      <c r="AK21" s="240"/>
      <c r="AL21" s="240"/>
      <c r="AM21" s="240"/>
      <c r="AN21" s="240"/>
      <c r="AO21" s="240"/>
      <c r="AP21" s="15">
        <f t="shared" ref="AP21:AQ25" si="41">AP5/$AP5-1</f>
        <v>0</v>
      </c>
      <c r="AQ21" s="15">
        <f t="shared" si="41"/>
        <v>-1.7949852058689486E-2</v>
      </c>
      <c r="AR21" s="1746">
        <f t="shared" ref="AR21:AU21" si="42">AR5/$AP5-1</f>
        <v>9.5636649775476812E-3</v>
      </c>
      <c r="AS21" s="15">
        <f t="shared" si="42"/>
        <v>-4.5283472283152881E-2</v>
      </c>
      <c r="AT21" s="15">
        <f t="shared" si="42"/>
        <v>-9.9005810603996047E-2</v>
      </c>
      <c r="AU21" s="15">
        <f t="shared" si="42"/>
        <v>-5.9271749054937595E-2</v>
      </c>
      <c r="AV21" s="15">
        <f t="shared" ref="AV21:AW25" si="43">AV5/$AP5-1</f>
        <v>-2.0613128871657671E-2</v>
      </c>
      <c r="AW21" s="15">
        <f t="shared" si="43"/>
        <v>1.1307215942717441E-2</v>
      </c>
      <c r="AX21" s="15">
        <f t="shared" ref="AX21:BA21" si="44">AX5/$AP5-1</f>
        <v>1.841555278381013E-2</v>
      </c>
      <c r="AY21" s="15">
        <f t="shared" si="44"/>
        <v>-2.0448939124923404E-2</v>
      </c>
      <c r="AZ21" s="15">
        <f t="shared" si="44"/>
        <v>-5.1648844129211557E-2</v>
      </c>
      <c r="BA21" s="15">
        <f t="shared" si="44"/>
        <v>-6.5890381594320147E-2</v>
      </c>
      <c r="BB21" s="15">
        <f t="shared" ref="BB21" si="45">BB5/$AP5-1</f>
        <v>-7.9827748283234246E-2</v>
      </c>
      <c r="BC21" s="15">
        <f t="shared" ref="BC21:BE21" si="46">BC5/$AP5-1</f>
        <v>-1</v>
      </c>
      <c r="BD21" s="15">
        <f t="shared" si="46"/>
        <v>-1</v>
      </c>
      <c r="BE21" s="15">
        <f t="shared" si="46"/>
        <v>-1</v>
      </c>
      <c r="BF21" s="230"/>
      <c r="BG21" s="230"/>
    </row>
    <row r="22" spans="1:59" s="1" customFormat="1" ht="15.75" customHeight="1">
      <c r="A22" s="203"/>
      <c r="U22" s="40" t="s">
        <v>158</v>
      </c>
      <c r="V22" s="71"/>
      <c r="W22" s="203"/>
      <c r="X22" s="40" t="s">
        <v>1104</v>
      </c>
      <c r="Y22" s="71"/>
      <c r="Z22" s="71"/>
      <c r="AA22" s="240"/>
      <c r="AB22" s="240"/>
      <c r="AC22" s="240"/>
      <c r="AD22" s="240"/>
      <c r="AE22" s="240"/>
      <c r="AF22" s="240"/>
      <c r="AG22" s="240"/>
      <c r="AH22" s="240"/>
      <c r="AI22" s="240"/>
      <c r="AJ22" s="240"/>
      <c r="AK22" s="240"/>
      <c r="AL22" s="240"/>
      <c r="AM22" s="240"/>
      <c r="AN22" s="240"/>
      <c r="AO22" s="240"/>
      <c r="AP22" s="15">
        <f t="shared" si="41"/>
        <v>0</v>
      </c>
      <c r="AQ22" s="15">
        <f t="shared" si="41"/>
        <v>-1.8161606088721194E-2</v>
      </c>
      <c r="AR22" s="15">
        <f t="shared" ref="AR22:AU22" si="47">AR6/$AP6-1</f>
        <v>1.1635150590297183E-2</v>
      </c>
      <c r="AS22" s="15">
        <f t="shared" si="47"/>
        <v>-4.4563886138450859E-2</v>
      </c>
      <c r="AT22" s="15">
        <f t="shared" si="47"/>
        <v>-9.4450243328893624E-2</v>
      </c>
      <c r="AU22" s="15">
        <f t="shared" si="47"/>
        <v>-5.2886546596835005E-2</v>
      </c>
      <c r="AV22" s="15">
        <f t="shared" si="43"/>
        <v>-1.0442128141210927E-2</v>
      </c>
      <c r="AW22" s="15">
        <f t="shared" si="43"/>
        <v>2.2318952877624865E-2</v>
      </c>
      <c r="AX22" s="15">
        <f t="shared" ref="AX22:BA22" si="48">AX6/$AP6-1</f>
        <v>2.8884302969627518E-2</v>
      </c>
      <c r="AY22" s="15">
        <f t="shared" si="48"/>
        <v>-1.1660541980236694E-2</v>
      </c>
      <c r="AZ22" s="15">
        <f t="shared" si="48"/>
        <v>-4.4374929911022321E-2</v>
      </c>
      <c r="BA22" s="15">
        <f t="shared" si="48"/>
        <v>-5.943972494750005E-2</v>
      </c>
      <c r="BB22" s="15">
        <f t="shared" ref="BB22" si="49">BB6/$AP6-1</f>
        <v>-7.4643338068452803E-2</v>
      </c>
      <c r="BC22" s="15">
        <f t="shared" ref="BC22:BE22" si="50">BC6/$AP6-1</f>
        <v>-1</v>
      </c>
      <c r="BD22" s="15">
        <f t="shared" si="50"/>
        <v>-1</v>
      </c>
      <c r="BE22" s="15">
        <f t="shared" si="50"/>
        <v>-1</v>
      </c>
      <c r="BF22" s="230"/>
      <c r="BG22" s="230"/>
    </row>
    <row r="23" spans="1:59" s="1" customFormat="1" ht="15.75" customHeight="1">
      <c r="A23" s="203"/>
      <c r="U23" s="40" t="s">
        <v>159</v>
      </c>
      <c r="V23" s="71"/>
      <c r="W23" s="203"/>
      <c r="X23" s="40" t="s">
        <v>1105</v>
      </c>
      <c r="Y23" s="71"/>
      <c r="Z23" s="71"/>
      <c r="AA23" s="240"/>
      <c r="AB23" s="240"/>
      <c r="AC23" s="240"/>
      <c r="AD23" s="240"/>
      <c r="AE23" s="240"/>
      <c r="AF23" s="240"/>
      <c r="AG23" s="240"/>
      <c r="AH23" s="240"/>
      <c r="AI23" s="240"/>
      <c r="AJ23" s="240"/>
      <c r="AK23" s="240"/>
      <c r="AL23" s="240"/>
      <c r="AM23" s="240"/>
      <c r="AN23" s="240"/>
      <c r="AO23" s="240"/>
      <c r="AP23" s="15">
        <f t="shared" si="41"/>
        <v>0</v>
      </c>
      <c r="AQ23" s="15">
        <f t="shared" si="41"/>
        <v>-3.1531873178772818E-2</v>
      </c>
      <c r="AR23" s="15">
        <f t="shared" ref="AR23:AU23" si="51">AR7/$AP7-1</f>
        <v>-1.6209287092693758E-2</v>
      </c>
      <c r="AS23" s="15">
        <f t="shared" si="51"/>
        <v>-3.6576147048964947E-2</v>
      </c>
      <c r="AT23" s="15">
        <f t="shared" si="51"/>
        <v>-7.0519935785827381E-2</v>
      </c>
      <c r="AU23" s="15">
        <f t="shared" si="51"/>
        <v>-6.0232646029655279E-2</v>
      </c>
      <c r="AV23" s="15">
        <f t="shared" si="43"/>
        <v>-2.6058999689175688E-2</v>
      </c>
      <c r="AW23" s="1746">
        <f t="shared" si="43"/>
        <v>-2.4607294581244776E-3</v>
      </c>
      <c r="AX23" s="15">
        <f t="shared" ref="AX23:BA23" si="52">AX7/$AP7-1</f>
        <v>-2.1341890818408871E-2</v>
      </c>
      <c r="AY23" s="15">
        <f t="shared" si="52"/>
        <v>-5.531489128014655E-2</v>
      </c>
      <c r="AZ23" s="15">
        <f t="shared" si="52"/>
        <v>-9.7286519391202919E-2</v>
      </c>
      <c r="BA23" s="15">
        <f t="shared" si="52"/>
        <v>-0.11859776836604374</v>
      </c>
      <c r="BB23" s="15">
        <f t="shared" ref="BB23" si="53">BB7/$AP7-1</f>
        <v>-0.14758789112006498</v>
      </c>
      <c r="BC23" s="15" t="e">
        <f t="shared" ref="BC23:BE23" si="54">BC7/$AP7-1</f>
        <v>#VALUE!</v>
      </c>
      <c r="BD23" s="15" t="e">
        <f t="shared" si="54"/>
        <v>#DIV/0!</v>
      </c>
      <c r="BE23" s="15" t="e">
        <f t="shared" si="54"/>
        <v>#DIV/0!</v>
      </c>
      <c r="BF23" s="230"/>
      <c r="BG23" s="230"/>
    </row>
    <row r="24" spans="1:59" s="1" customFormat="1" ht="15.75" customHeight="1">
      <c r="A24" s="203"/>
      <c r="U24" s="40" t="s">
        <v>164</v>
      </c>
      <c r="V24" s="71"/>
      <c r="W24" s="203"/>
      <c r="X24" s="40" t="s">
        <v>1106</v>
      </c>
      <c r="Y24" s="71"/>
      <c r="Z24" s="71"/>
      <c r="AA24" s="240"/>
      <c r="AB24" s="240"/>
      <c r="AC24" s="240"/>
      <c r="AD24" s="240"/>
      <c r="AE24" s="240"/>
      <c r="AF24" s="240"/>
      <c r="AG24" s="240"/>
      <c r="AH24" s="240"/>
      <c r="AI24" s="240"/>
      <c r="AJ24" s="240"/>
      <c r="AK24" s="240"/>
      <c r="AL24" s="240"/>
      <c r="AM24" s="240"/>
      <c r="AN24" s="240"/>
      <c r="AO24" s="240"/>
      <c r="AP24" s="15">
        <f t="shared" si="41"/>
        <v>0</v>
      </c>
      <c r="AQ24" s="15">
        <f t="shared" si="41"/>
        <v>-3.1740698592873651E-2</v>
      </c>
      <c r="AR24" s="15">
        <f t="shared" ref="AR24:AU24" si="55">AR8/$AP8-1</f>
        <v>-1.419068402837953E-2</v>
      </c>
      <c r="AS24" s="15">
        <f t="shared" si="55"/>
        <v>-3.5849998044592768E-2</v>
      </c>
      <c r="AT24" s="15">
        <f t="shared" si="55"/>
        <v>-6.5820339480735846E-2</v>
      </c>
      <c r="AU24" s="15">
        <f t="shared" si="55"/>
        <v>-5.3853965669426018E-2</v>
      </c>
      <c r="AV24" s="15">
        <f t="shared" si="43"/>
        <v>-1.5944554705692449E-2</v>
      </c>
      <c r="AW24" s="1746">
        <f t="shared" si="43"/>
        <v>8.4010935925564745E-3</v>
      </c>
      <c r="AX24" s="15">
        <f t="shared" ref="AX24:BA24" si="56">AX8/$AP8-1</f>
        <v>-1.1281825225006203E-2</v>
      </c>
      <c r="AY24" s="15">
        <f t="shared" si="56"/>
        <v>-4.6839306653976287E-2</v>
      </c>
      <c r="AZ24" s="15">
        <f t="shared" si="56"/>
        <v>-9.0362649070697021E-2</v>
      </c>
      <c r="BA24" s="15">
        <f t="shared" si="56"/>
        <v>-0.11251109175766472</v>
      </c>
      <c r="BB24" s="15">
        <f t="shared" ref="BB24" si="57">BB8/$AP8-1</f>
        <v>-0.14278525331368075</v>
      </c>
      <c r="BC24" s="15" t="e">
        <f t="shared" ref="BC24:BE24" si="58">BC8/$AP8-1</f>
        <v>#VALUE!</v>
      </c>
      <c r="BD24" s="15" t="e">
        <f t="shared" si="58"/>
        <v>#DIV/0!</v>
      </c>
      <c r="BE24" s="15" t="e">
        <f t="shared" si="58"/>
        <v>#DIV/0!</v>
      </c>
      <c r="BF24" s="230"/>
      <c r="BG24" s="230"/>
    </row>
    <row r="25" spans="1:59" s="1" customFormat="1" ht="15.75" customHeight="1">
      <c r="A25" s="203"/>
      <c r="U25" s="40" t="s">
        <v>1107</v>
      </c>
      <c r="V25" s="71"/>
      <c r="W25" s="203"/>
      <c r="X25" s="40" t="s">
        <v>680</v>
      </c>
      <c r="Y25" s="71"/>
      <c r="Z25" s="71"/>
      <c r="AA25" s="240"/>
      <c r="AB25" s="240"/>
      <c r="AC25" s="240"/>
      <c r="AD25" s="240"/>
      <c r="AE25" s="240"/>
      <c r="AF25" s="240"/>
      <c r="AG25" s="240"/>
      <c r="AH25" s="240"/>
      <c r="AI25" s="240"/>
      <c r="AJ25" s="240"/>
      <c r="AK25" s="240"/>
      <c r="AL25" s="240"/>
      <c r="AM25" s="240"/>
      <c r="AN25" s="240"/>
      <c r="AO25" s="240"/>
      <c r="AP25" s="15">
        <f t="shared" si="41"/>
        <v>0</v>
      </c>
      <c r="AQ25" s="15">
        <f t="shared" si="41"/>
        <v>1.4024231406214005E-2</v>
      </c>
      <c r="AR25" s="15">
        <f t="shared" ref="AR25:AU25" si="59">AR9/$AP9-1</f>
        <v>2.6197596431945414E-2</v>
      </c>
      <c r="AS25" s="1746">
        <f t="shared" si="59"/>
        <v>-9.0378966718717146E-3</v>
      </c>
      <c r="AT25" s="15">
        <f t="shared" si="59"/>
        <v>-3.0647106823374459E-2</v>
      </c>
      <c r="AU25" s="1746">
        <f t="shared" si="59"/>
        <v>1.0224838846104589E-3</v>
      </c>
      <c r="AV25" s="1746">
        <f t="shared" si="43"/>
        <v>5.5915818471345968E-3</v>
      </c>
      <c r="AW25" s="15">
        <f t="shared" si="43"/>
        <v>1.380190816283644E-2</v>
      </c>
      <c r="AX25" s="15">
        <f t="shared" ref="AX25:BA25" si="60">AX9/$AP9-1</f>
        <v>4.0624446095343991E-2</v>
      </c>
      <c r="AY25" s="15">
        <f t="shared" si="60"/>
        <v>3.6907485714970267E-2</v>
      </c>
      <c r="AZ25" s="15">
        <f t="shared" si="60"/>
        <v>5.0556102509085266E-2</v>
      </c>
      <c r="BA25" s="15">
        <f t="shared" si="60"/>
        <v>5.9799470525521592E-2</v>
      </c>
      <c r="BB25" s="15">
        <f t="shared" ref="BB25" si="61">BB9/$AP9-1</f>
        <v>7.9492234015618779E-2</v>
      </c>
      <c r="BC25" s="15" t="e">
        <f t="shared" ref="BC25:BE25" si="62">BC9/$AP9-1</f>
        <v>#VALUE!</v>
      </c>
      <c r="BD25" s="15">
        <f t="shared" si="62"/>
        <v>-1</v>
      </c>
      <c r="BE25" s="15">
        <f t="shared" si="62"/>
        <v>-1</v>
      </c>
      <c r="BF25" s="230"/>
      <c r="BG25" s="230"/>
    </row>
    <row r="26" spans="1:59" s="1" customFormat="1">
      <c r="A26" s="203"/>
      <c r="V26" s="212"/>
      <c r="W26" s="203"/>
      <c r="X26" s="403"/>
      <c r="Y26" s="1287"/>
      <c r="BG26" s="230"/>
    </row>
    <row r="27" spans="1:59" s="1" customFormat="1">
      <c r="A27" s="203"/>
      <c r="U27" s="1" t="s">
        <v>166</v>
      </c>
      <c r="V27" s="203"/>
      <c r="W27" s="203"/>
      <c r="X27" s="1" t="s">
        <v>1109</v>
      </c>
      <c r="Y27" s="203"/>
    </row>
    <row r="28" spans="1:59" s="1" customFormat="1">
      <c r="A28" s="203"/>
      <c r="U28" s="10"/>
      <c r="V28" s="10" t="s">
        <v>156</v>
      </c>
      <c r="W28" s="203"/>
      <c r="X28" s="10"/>
      <c r="Y28" s="10" t="s">
        <v>681</v>
      </c>
      <c r="Z28" s="199"/>
      <c r="AA28" s="10">
        <v>1990</v>
      </c>
      <c r="AB28" s="10">
        <f t="shared" ref="AB28:BA28" si="63">AA28+1</f>
        <v>1991</v>
      </c>
      <c r="AC28" s="10">
        <f t="shared" si="63"/>
        <v>1992</v>
      </c>
      <c r="AD28" s="10">
        <f t="shared" si="63"/>
        <v>1993</v>
      </c>
      <c r="AE28" s="10">
        <f t="shared" si="63"/>
        <v>1994</v>
      </c>
      <c r="AF28" s="10">
        <f t="shared" si="63"/>
        <v>1995</v>
      </c>
      <c r="AG28" s="10">
        <f t="shared" si="63"/>
        <v>1996</v>
      </c>
      <c r="AH28" s="10">
        <f t="shared" si="63"/>
        <v>1997</v>
      </c>
      <c r="AI28" s="10">
        <f t="shared" si="63"/>
        <v>1998</v>
      </c>
      <c r="AJ28" s="10">
        <f t="shared" si="63"/>
        <v>1999</v>
      </c>
      <c r="AK28" s="10">
        <f t="shared" si="63"/>
        <v>2000</v>
      </c>
      <c r="AL28" s="10">
        <f t="shared" si="63"/>
        <v>2001</v>
      </c>
      <c r="AM28" s="10">
        <f t="shared" si="63"/>
        <v>2002</v>
      </c>
      <c r="AN28" s="10">
        <f t="shared" si="63"/>
        <v>2003</v>
      </c>
      <c r="AO28" s="10">
        <f t="shared" si="63"/>
        <v>2004</v>
      </c>
      <c r="AP28" s="10">
        <f t="shared" si="63"/>
        <v>2005</v>
      </c>
      <c r="AQ28" s="10">
        <f t="shared" si="63"/>
        <v>2006</v>
      </c>
      <c r="AR28" s="10">
        <f t="shared" si="63"/>
        <v>2007</v>
      </c>
      <c r="AS28" s="10">
        <f t="shared" si="63"/>
        <v>2008</v>
      </c>
      <c r="AT28" s="10">
        <f t="shared" si="63"/>
        <v>2009</v>
      </c>
      <c r="AU28" s="10">
        <f t="shared" si="63"/>
        <v>2010</v>
      </c>
      <c r="AV28" s="10">
        <f t="shared" si="63"/>
        <v>2011</v>
      </c>
      <c r="AW28" s="10">
        <f t="shared" si="63"/>
        <v>2012</v>
      </c>
      <c r="AX28" s="10">
        <f t="shared" si="63"/>
        <v>2013</v>
      </c>
      <c r="AY28" s="10">
        <f t="shared" si="63"/>
        <v>2014</v>
      </c>
      <c r="AZ28" s="10">
        <f t="shared" si="63"/>
        <v>2015</v>
      </c>
      <c r="BA28" s="10">
        <f t="shared" si="63"/>
        <v>2016</v>
      </c>
      <c r="BB28" s="10">
        <f t="shared" ref="BB28" si="64">BA28+1</f>
        <v>2017</v>
      </c>
      <c r="BC28" s="10">
        <f t="shared" ref="BC28" si="65">BB28+1</f>
        <v>2018</v>
      </c>
      <c r="BD28" s="10">
        <f t="shared" ref="BD28" si="66">BC28+1</f>
        <v>2019</v>
      </c>
      <c r="BE28" s="10">
        <f t="shared" ref="BE28" si="67">BD28+1</f>
        <v>2020</v>
      </c>
    </row>
    <row r="29" spans="1:59" s="1" customFormat="1" ht="15.75" customHeight="1">
      <c r="A29" s="203"/>
      <c r="U29" s="40" t="s">
        <v>163</v>
      </c>
      <c r="V29" s="71"/>
      <c r="W29" s="203"/>
      <c r="X29" s="40" t="s">
        <v>1103</v>
      </c>
      <c r="Y29" s="71"/>
      <c r="Z29" s="71"/>
      <c r="AA29" s="240"/>
      <c r="AB29" s="240"/>
      <c r="AC29" s="240"/>
      <c r="AD29" s="240"/>
      <c r="AE29" s="240"/>
      <c r="AF29" s="240"/>
      <c r="AG29" s="240"/>
      <c r="AH29" s="240"/>
      <c r="AI29" s="240"/>
      <c r="AJ29" s="240"/>
      <c r="AK29" s="240"/>
      <c r="AL29" s="240"/>
      <c r="AM29" s="240"/>
      <c r="AN29" s="240"/>
      <c r="AO29" s="240"/>
      <c r="AP29" s="240"/>
      <c r="AQ29" s="240"/>
      <c r="AR29" s="240"/>
      <c r="AS29" s="240"/>
      <c r="AT29" s="240"/>
      <c r="AU29" s="240"/>
      <c r="AV29" s="240"/>
      <c r="AW29" s="240"/>
      <c r="AX29" s="15">
        <f t="shared" ref="AX29:BA33" si="68">AX5/$AX5-1</f>
        <v>0</v>
      </c>
      <c r="AY29" s="15">
        <f t="shared" si="68"/>
        <v>-3.8161722690210786E-2</v>
      </c>
      <c r="AZ29" s="15">
        <f t="shared" si="68"/>
        <v>-6.8797453771697215E-2</v>
      </c>
      <c r="BA29" s="15">
        <f t="shared" si="68"/>
        <v>-8.2781467886740678E-2</v>
      </c>
      <c r="BB29" s="15">
        <f t="shared" ref="BB29" si="69">BB5/$AX5-1</f>
        <v>-9.6466811409644193E-2</v>
      </c>
      <c r="BC29" s="15">
        <f t="shared" ref="BC29:BE29" si="70">BC5/$AX5-1</f>
        <v>-1</v>
      </c>
      <c r="BD29" s="15">
        <f t="shared" si="70"/>
        <v>-1</v>
      </c>
      <c r="BE29" s="15">
        <f t="shared" si="70"/>
        <v>-1</v>
      </c>
      <c r="BF29" s="230"/>
      <c r="BG29" s="230"/>
    </row>
    <row r="30" spans="1:59" s="1" customFormat="1" ht="15.75" customHeight="1">
      <c r="A30" s="203"/>
      <c r="U30" s="40" t="s">
        <v>158</v>
      </c>
      <c r="V30" s="71"/>
      <c r="W30" s="203"/>
      <c r="X30" s="40" t="s">
        <v>1104</v>
      </c>
      <c r="Y30" s="71"/>
      <c r="Z30" s="71"/>
      <c r="AA30" s="240"/>
      <c r="AB30" s="240"/>
      <c r="AC30" s="240"/>
      <c r="AD30" s="240"/>
      <c r="AE30" s="240"/>
      <c r="AF30" s="240"/>
      <c r="AG30" s="240"/>
      <c r="AH30" s="240"/>
      <c r="AI30" s="240"/>
      <c r="AJ30" s="240"/>
      <c r="AK30" s="240"/>
      <c r="AL30" s="240"/>
      <c r="AM30" s="240"/>
      <c r="AN30" s="240"/>
      <c r="AO30" s="240"/>
      <c r="AP30" s="240"/>
      <c r="AQ30" s="240"/>
      <c r="AR30" s="240"/>
      <c r="AS30" s="240"/>
      <c r="AT30" s="240"/>
      <c r="AU30" s="240"/>
      <c r="AV30" s="240"/>
      <c r="AW30" s="240"/>
      <c r="AX30" s="15">
        <f t="shared" si="68"/>
        <v>0</v>
      </c>
      <c r="AY30" s="15">
        <f t="shared" si="68"/>
        <v>-3.9406612417782427E-2</v>
      </c>
      <c r="AZ30" s="15">
        <f t="shared" si="68"/>
        <v>-7.1202595538880975E-2</v>
      </c>
      <c r="BA30" s="15">
        <f t="shared" si="68"/>
        <v>-8.5844470230716508E-2</v>
      </c>
      <c r="BB30" s="15">
        <f t="shared" ref="BB30" si="71">BB6/$AX6-1</f>
        <v>-0.10062126590839482</v>
      </c>
      <c r="BC30" s="15">
        <f t="shared" ref="BC30:BE30" si="72">BC6/$AX6-1</f>
        <v>-1</v>
      </c>
      <c r="BD30" s="15">
        <f t="shared" si="72"/>
        <v>-1</v>
      </c>
      <c r="BE30" s="15">
        <f t="shared" si="72"/>
        <v>-1</v>
      </c>
      <c r="BF30" s="230"/>
      <c r="BG30" s="230"/>
    </row>
    <row r="31" spans="1:59" s="1" customFormat="1" ht="15.75" customHeight="1">
      <c r="A31" s="203"/>
      <c r="U31" s="40" t="s">
        <v>159</v>
      </c>
      <c r="V31" s="71"/>
      <c r="W31" s="203"/>
      <c r="X31" s="40" t="s">
        <v>1105</v>
      </c>
      <c r="Y31" s="71"/>
      <c r="Z31" s="71"/>
      <c r="AA31" s="240"/>
      <c r="AB31" s="240"/>
      <c r="AC31" s="240"/>
      <c r="AD31" s="240"/>
      <c r="AE31" s="240"/>
      <c r="AF31" s="240"/>
      <c r="AG31" s="240"/>
      <c r="AH31" s="240"/>
      <c r="AI31" s="240"/>
      <c r="AJ31" s="240"/>
      <c r="AK31" s="240"/>
      <c r="AL31" s="240"/>
      <c r="AM31" s="240"/>
      <c r="AN31" s="240"/>
      <c r="AO31" s="240"/>
      <c r="AP31" s="240"/>
      <c r="AQ31" s="240"/>
      <c r="AR31" s="240"/>
      <c r="AS31" s="240"/>
      <c r="AT31" s="240"/>
      <c r="AU31" s="240"/>
      <c r="AV31" s="240"/>
      <c r="AW31" s="240"/>
      <c r="AX31" s="15">
        <f t="shared" si="68"/>
        <v>0</v>
      </c>
      <c r="AY31" s="15">
        <f t="shared" si="68"/>
        <v>-3.4713859868946262E-2</v>
      </c>
      <c r="AZ31" s="15">
        <f t="shared" si="68"/>
        <v>-7.7600775858591931E-2</v>
      </c>
      <c r="BA31" s="15">
        <f t="shared" si="68"/>
        <v>-9.9376765629588193E-2</v>
      </c>
      <c r="BB31" s="15">
        <f t="shared" ref="BB31" si="73">BB7/$AX7-1</f>
        <v>-0.12899908468262744</v>
      </c>
      <c r="BC31" s="15" t="e">
        <f t="shared" ref="BC31:BE31" si="74">BC7/$AX7-1</f>
        <v>#VALUE!</v>
      </c>
      <c r="BD31" s="15" t="e">
        <f t="shared" si="74"/>
        <v>#DIV/0!</v>
      </c>
      <c r="BE31" s="15" t="e">
        <f t="shared" si="74"/>
        <v>#DIV/0!</v>
      </c>
      <c r="BF31" s="230"/>
      <c r="BG31" s="230"/>
    </row>
    <row r="32" spans="1:59" s="1" customFormat="1" ht="15.75" customHeight="1">
      <c r="A32" s="203"/>
      <c r="U32" s="40" t="s">
        <v>164</v>
      </c>
      <c r="V32" s="71"/>
      <c r="W32" s="203"/>
      <c r="X32" s="40" t="s">
        <v>1106</v>
      </c>
      <c r="Y32" s="71"/>
      <c r="Z32" s="71"/>
      <c r="AA32" s="240"/>
      <c r="AB32" s="240"/>
      <c r="AC32" s="240"/>
      <c r="AD32" s="240"/>
      <c r="AE32" s="240"/>
      <c r="AF32" s="240"/>
      <c r="AG32" s="240"/>
      <c r="AH32" s="240"/>
      <c r="AI32" s="240"/>
      <c r="AJ32" s="240"/>
      <c r="AK32" s="240"/>
      <c r="AL32" s="240"/>
      <c r="AM32" s="240"/>
      <c r="AN32" s="240"/>
      <c r="AO32" s="240"/>
      <c r="AP32" s="240"/>
      <c r="AQ32" s="240"/>
      <c r="AR32" s="240"/>
      <c r="AS32" s="240"/>
      <c r="AT32" s="240"/>
      <c r="AU32" s="240"/>
      <c r="AV32" s="240"/>
      <c r="AW32" s="240"/>
      <c r="AX32" s="15">
        <f t="shared" si="68"/>
        <v>0</v>
      </c>
      <c r="AY32" s="15">
        <f t="shared" si="68"/>
        <v>-3.596321210243969E-2</v>
      </c>
      <c r="AZ32" s="15">
        <f t="shared" si="68"/>
        <v>-7.9983180104570728E-2</v>
      </c>
      <c r="BA32" s="15">
        <f t="shared" si="68"/>
        <v>-0.10238434886229908</v>
      </c>
      <c r="BB32" s="15">
        <f t="shared" ref="BB32" si="75">BB8/$AX8-1</f>
        <v>-0.13300395546850485</v>
      </c>
      <c r="BC32" s="15" t="e">
        <f t="shared" ref="BC32:BE32" si="76">BC8/$AX8-1</f>
        <v>#VALUE!</v>
      </c>
      <c r="BD32" s="15" t="e">
        <f t="shared" si="76"/>
        <v>#DIV/0!</v>
      </c>
      <c r="BE32" s="15" t="e">
        <f t="shared" si="76"/>
        <v>#DIV/0!</v>
      </c>
      <c r="BF32" s="230"/>
      <c r="BG32" s="230"/>
    </row>
    <row r="33" spans="1:59" s="1" customFormat="1" ht="15.75" customHeight="1">
      <c r="A33" s="203"/>
      <c r="U33" s="40" t="s">
        <v>1107</v>
      </c>
      <c r="V33" s="71"/>
      <c r="W33" s="203"/>
      <c r="X33" s="40" t="s">
        <v>680</v>
      </c>
      <c r="Y33" s="71"/>
      <c r="Z33" s="71"/>
      <c r="AA33" s="240"/>
      <c r="AB33" s="240"/>
      <c r="AC33" s="240"/>
      <c r="AD33" s="240"/>
      <c r="AE33" s="240"/>
      <c r="AF33" s="240"/>
      <c r="AG33" s="240"/>
      <c r="AH33" s="240"/>
      <c r="AI33" s="240"/>
      <c r="AJ33" s="240"/>
      <c r="AK33" s="240"/>
      <c r="AL33" s="240"/>
      <c r="AM33" s="240"/>
      <c r="AN33" s="240"/>
      <c r="AO33" s="240"/>
      <c r="AP33" s="240"/>
      <c r="AQ33" s="240"/>
      <c r="AR33" s="240"/>
      <c r="AS33" s="240"/>
      <c r="AT33" s="240"/>
      <c r="AU33" s="240"/>
      <c r="AV33" s="240"/>
      <c r="AW33" s="240"/>
      <c r="AX33" s="15">
        <f t="shared" si="68"/>
        <v>0</v>
      </c>
      <c r="AY33" s="1746">
        <f t="shared" si="68"/>
        <v>-3.571855720207795E-3</v>
      </c>
      <c r="AZ33" s="1746">
        <f t="shared" si="68"/>
        <v>9.5439391713381116E-3</v>
      </c>
      <c r="BA33" s="15">
        <f t="shared" si="68"/>
        <v>1.8426459710922938E-2</v>
      </c>
      <c r="BB33" s="15">
        <f t="shared" ref="BB33" si="77">BB9/$AX9-1</f>
        <v>3.7350446711217788E-2</v>
      </c>
      <c r="BC33" s="15" t="e">
        <f t="shared" ref="BC33:BE33" si="78">BC9/$AX9-1</f>
        <v>#VALUE!</v>
      </c>
      <c r="BD33" s="15">
        <f t="shared" si="78"/>
        <v>-1</v>
      </c>
      <c r="BE33" s="15">
        <f t="shared" si="78"/>
        <v>-1</v>
      </c>
      <c r="BF33" s="230"/>
      <c r="BG33" s="230"/>
    </row>
    <row r="34" spans="1:59" s="1" customFormat="1">
      <c r="A34" s="203"/>
      <c r="V34" s="212"/>
      <c r="W34" s="203"/>
    </row>
    <row r="35" spans="1:59" s="1" customFormat="1">
      <c r="A35" s="203"/>
      <c r="U35" s="206" t="s">
        <v>99</v>
      </c>
      <c r="V35" s="203"/>
      <c r="W35" s="203"/>
      <c r="X35" s="1" t="s">
        <v>1110</v>
      </c>
    </row>
    <row r="36" spans="1:59" s="1" customFormat="1">
      <c r="A36" s="203"/>
      <c r="U36" s="10"/>
      <c r="V36" s="10" t="s">
        <v>156</v>
      </c>
      <c r="W36" s="203"/>
      <c r="X36" s="10"/>
      <c r="Y36" s="199" t="s">
        <v>676</v>
      </c>
      <c r="Z36" s="199"/>
      <c r="AA36" s="10">
        <v>1990</v>
      </c>
      <c r="AB36" s="10">
        <f t="shared" ref="AB36:BA36" si="79">AA36+1</f>
        <v>1991</v>
      </c>
      <c r="AC36" s="10">
        <f t="shared" si="79"/>
        <v>1992</v>
      </c>
      <c r="AD36" s="10">
        <f t="shared" si="79"/>
        <v>1993</v>
      </c>
      <c r="AE36" s="10">
        <f t="shared" si="79"/>
        <v>1994</v>
      </c>
      <c r="AF36" s="10">
        <f t="shared" si="79"/>
        <v>1995</v>
      </c>
      <c r="AG36" s="10">
        <f t="shared" si="79"/>
        <v>1996</v>
      </c>
      <c r="AH36" s="10">
        <f t="shared" si="79"/>
        <v>1997</v>
      </c>
      <c r="AI36" s="10">
        <f t="shared" si="79"/>
        <v>1998</v>
      </c>
      <c r="AJ36" s="10">
        <f t="shared" si="79"/>
        <v>1999</v>
      </c>
      <c r="AK36" s="10">
        <f t="shared" si="79"/>
        <v>2000</v>
      </c>
      <c r="AL36" s="10">
        <f t="shared" si="79"/>
        <v>2001</v>
      </c>
      <c r="AM36" s="10">
        <f t="shared" si="79"/>
        <v>2002</v>
      </c>
      <c r="AN36" s="10">
        <f t="shared" si="79"/>
        <v>2003</v>
      </c>
      <c r="AO36" s="10">
        <f t="shared" si="79"/>
        <v>2004</v>
      </c>
      <c r="AP36" s="10">
        <f t="shared" si="79"/>
        <v>2005</v>
      </c>
      <c r="AQ36" s="10">
        <f>AP36+1</f>
        <v>2006</v>
      </c>
      <c r="AR36" s="10">
        <f>AQ36+1</f>
        <v>2007</v>
      </c>
      <c r="AS36" s="10">
        <f>AR36+1</f>
        <v>2008</v>
      </c>
      <c r="AT36" s="10">
        <f t="shared" si="79"/>
        <v>2009</v>
      </c>
      <c r="AU36" s="10">
        <f>AT36+1</f>
        <v>2010</v>
      </c>
      <c r="AV36" s="10">
        <f>AU36+1</f>
        <v>2011</v>
      </c>
      <c r="AW36" s="10">
        <f>AV36+1</f>
        <v>2012</v>
      </c>
      <c r="AX36" s="10">
        <f>AW36+1</f>
        <v>2013</v>
      </c>
      <c r="AY36" s="10">
        <f t="shared" si="79"/>
        <v>2014</v>
      </c>
      <c r="AZ36" s="10">
        <f t="shared" si="79"/>
        <v>2015</v>
      </c>
      <c r="BA36" s="10">
        <f t="shared" si="79"/>
        <v>2016</v>
      </c>
      <c r="BB36" s="10">
        <f>BA36+1</f>
        <v>2017</v>
      </c>
      <c r="BC36" s="10">
        <f t="shared" ref="BC36" si="80">BB36+1</f>
        <v>2018</v>
      </c>
      <c r="BD36" s="10">
        <f t="shared" ref="BD36" si="81">BC36+1</f>
        <v>2019</v>
      </c>
      <c r="BE36" s="10">
        <f t="shared" ref="BE36" si="82">BD36+1</f>
        <v>2020</v>
      </c>
    </row>
    <row r="37" spans="1:59" s="1" customFormat="1" ht="15.75" customHeight="1">
      <c r="A37" s="203"/>
      <c r="U37" s="40" t="s">
        <v>163</v>
      </c>
      <c r="V37" s="71"/>
      <c r="W37" s="203"/>
      <c r="X37" s="40" t="s">
        <v>1103</v>
      </c>
      <c r="Y37" s="71"/>
      <c r="Z37" s="71"/>
      <c r="AA37" s="71"/>
      <c r="AB37" s="1834">
        <f>AB5/AA5-1</f>
        <v>9.7403205213340005E-3</v>
      </c>
      <c r="AC37" s="1834">
        <f t="shared" ref="AC37:AT41" si="83">AC5/AB5-1</f>
        <v>8.055827213204525E-3</v>
      </c>
      <c r="AD37" s="1834">
        <f t="shared" si="83"/>
        <v>-6.1296664215894081E-3</v>
      </c>
      <c r="AE37" s="229">
        <f t="shared" si="83"/>
        <v>4.6607290708874594E-2</v>
      </c>
      <c r="AF37" s="229">
        <f t="shared" si="83"/>
        <v>9.9535713100387113E-3</v>
      </c>
      <c r="AG37" s="1834">
        <f t="shared" si="83"/>
        <v>9.7158620915964722E-3</v>
      </c>
      <c r="AH37" s="1834">
        <f t="shared" si="83"/>
        <v>-5.5011099312239908E-3</v>
      </c>
      <c r="AI37" s="229">
        <f t="shared" si="83"/>
        <v>-3.2094854869163636E-2</v>
      </c>
      <c r="AJ37" s="229">
        <f t="shared" si="83"/>
        <v>3.0247169021497378E-2</v>
      </c>
      <c r="AK37" s="229">
        <f t="shared" si="83"/>
        <v>1.8342415926021705E-2</v>
      </c>
      <c r="AL37" s="229">
        <f t="shared" si="83"/>
        <v>-1.1879758428807952E-2</v>
      </c>
      <c r="AM37" s="229">
        <f t="shared" si="83"/>
        <v>2.309135417870789E-2</v>
      </c>
      <c r="AN37" s="1834">
        <f t="shared" si="83"/>
        <v>6.2972150109750213E-3</v>
      </c>
      <c r="AO37" s="1834">
        <f t="shared" si="83"/>
        <v>-3.7375708011604392E-3</v>
      </c>
      <c r="AP37" s="1834">
        <f t="shared" si="83"/>
        <v>5.5688922433669852E-3</v>
      </c>
      <c r="AQ37" s="229">
        <f t="shared" si="83"/>
        <v>-1.7949852058689486E-2</v>
      </c>
      <c r="AR37" s="229">
        <f t="shared" si="83"/>
        <v>2.8016407404361399E-2</v>
      </c>
      <c r="AS37" s="229">
        <f t="shared" si="83"/>
        <v>-5.4327566614553624E-2</v>
      </c>
      <c r="AT37" s="229">
        <f t="shared" si="83"/>
        <v>-5.6270460143093226E-2</v>
      </c>
      <c r="AU37" s="229">
        <f t="shared" ref="AU37:BB41" si="84">AU5/AT5-1</f>
        <v>4.4100241729299938E-2</v>
      </c>
      <c r="AV37" s="229">
        <f t="shared" si="84"/>
        <v>4.1094354447677395E-2</v>
      </c>
      <c r="AW37" s="229">
        <f t="shared" si="84"/>
        <v>3.2592171444569162E-2</v>
      </c>
      <c r="AX37" s="1834">
        <f t="shared" si="84"/>
        <v>7.0288600032053505E-3</v>
      </c>
      <c r="AY37" s="229">
        <f t="shared" si="84"/>
        <v>-3.8161722690210786E-2</v>
      </c>
      <c r="AZ37" s="229">
        <f t="shared" si="84"/>
        <v>-3.1851228843972512E-2</v>
      </c>
      <c r="BA37" s="229">
        <f t="shared" si="84"/>
        <v>-1.5017156226305062E-2</v>
      </c>
      <c r="BB37" s="229">
        <f t="shared" si="84"/>
        <v>-1.492048300787463E-2</v>
      </c>
      <c r="BC37" s="229">
        <f t="shared" ref="BC37:BC41" si="85">BC5/BB5-1</f>
        <v>-1</v>
      </c>
      <c r="BD37" s="229" t="e">
        <f t="shared" ref="BD37:BD41" si="86">BD5/BC5-1</f>
        <v>#DIV/0!</v>
      </c>
      <c r="BE37" s="229" t="e">
        <f t="shared" ref="BE37:BE41" si="87">BE5/BD5-1</f>
        <v>#DIV/0!</v>
      </c>
      <c r="BF37" s="230"/>
      <c r="BG37" s="230"/>
    </row>
    <row r="38" spans="1:59" s="1" customFormat="1" ht="15.75" customHeight="1">
      <c r="A38" s="203"/>
      <c r="U38" s="40" t="s">
        <v>158</v>
      </c>
      <c r="V38" s="71"/>
      <c r="W38" s="203"/>
      <c r="X38" s="40" t="s">
        <v>1104</v>
      </c>
      <c r="Y38" s="71"/>
      <c r="Z38" s="71"/>
      <c r="AA38" s="71"/>
      <c r="AB38" s="1834">
        <f>AB6/AA6-1</f>
        <v>9.6147125670218436E-3</v>
      </c>
      <c r="AC38" s="1834">
        <f t="shared" ref="AC38:AQ38" si="88">AC6/AB6-1</f>
        <v>7.4093335093874391E-3</v>
      </c>
      <c r="AD38" s="1834">
        <f t="shared" si="88"/>
        <v>-4.4394897331483385E-3</v>
      </c>
      <c r="AE38" s="229">
        <f t="shared" si="88"/>
        <v>4.6109067134623372E-2</v>
      </c>
      <c r="AF38" s="1834">
        <f t="shared" si="88"/>
        <v>9.9009615198908385E-3</v>
      </c>
      <c r="AG38" s="1834">
        <f t="shared" si="88"/>
        <v>9.4151930512356152E-3</v>
      </c>
      <c r="AH38" s="1834">
        <f t="shared" si="88"/>
        <v>-5.0638698227712942E-3</v>
      </c>
      <c r="AI38" s="229">
        <f t="shared" si="88"/>
        <v>-2.9476661687165118E-2</v>
      </c>
      <c r="AJ38" s="229">
        <f t="shared" si="88"/>
        <v>3.2637280672517699E-2</v>
      </c>
      <c r="AK38" s="229">
        <f t="shared" si="88"/>
        <v>1.8113843945114505E-2</v>
      </c>
      <c r="AL38" s="229">
        <f t="shared" si="88"/>
        <v>-1.1057009629376613E-2</v>
      </c>
      <c r="AM38" s="229">
        <f t="shared" si="88"/>
        <v>2.7330010311667596E-2</v>
      </c>
      <c r="AN38" s="1834">
        <f t="shared" si="88"/>
        <v>6.9869404711635497E-3</v>
      </c>
      <c r="AO38" s="1834">
        <f t="shared" si="88"/>
        <v>-3.2204193782972013E-3</v>
      </c>
      <c r="AP38" s="1834">
        <f t="shared" si="88"/>
        <v>5.9312969805487281E-3</v>
      </c>
      <c r="AQ38" s="229">
        <f t="shared" si="88"/>
        <v>-1.8161606088721194E-2</v>
      </c>
      <c r="AR38" s="229">
        <f t="shared" si="83"/>
        <v>3.0347923715143166E-2</v>
      </c>
      <c r="AS38" s="229">
        <f t="shared" si="83"/>
        <v>-5.5552673012553289E-2</v>
      </c>
      <c r="AT38" s="229">
        <f t="shared" si="83"/>
        <v>-5.2213179370851903E-2</v>
      </c>
      <c r="AU38" s="229">
        <f t="shared" si="84"/>
        <v>4.589885472980626E-2</v>
      </c>
      <c r="AV38" s="229">
        <f t="shared" si="84"/>
        <v>4.4814502743164342E-2</v>
      </c>
      <c r="AW38" s="229">
        <f t="shared" si="84"/>
        <v>3.3106786323974458E-2</v>
      </c>
      <c r="AX38" s="1834">
        <f t="shared" si="84"/>
        <v>6.4220173885287668E-3</v>
      </c>
      <c r="AY38" s="229">
        <f t="shared" si="84"/>
        <v>-3.9406612417782427E-2</v>
      </c>
      <c r="AZ38" s="229">
        <f t="shared" si="84"/>
        <v>-3.3100356021737776E-2</v>
      </c>
      <c r="BA38" s="229">
        <f t="shared" si="84"/>
        <v>-1.5764336357432684E-2</v>
      </c>
      <c r="BB38" s="229">
        <f t="shared" si="84"/>
        <v>-1.6164421913421823E-2</v>
      </c>
      <c r="BC38" s="229">
        <f t="shared" si="85"/>
        <v>-1</v>
      </c>
      <c r="BD38" s="229" t="e">
        <f t="shared" si="86"/>
        <v>#DIV/0!</v>
      </c>
      <c r="BE38" s="229" t="e">
        <f t="shared" si="87"/>
        <v>#DIV/0!</v>
      </c>
      <c r="BF38" s="230"/>
      <c r="BG38" s="230"/>
    </row>
    <row r="39" spans="1:59" s="1" customFormat="1" ht="15.75" customHeight="1">
      <c r="A39" s="203"/>
      <c r="U39" s="40" t="s">
        <v>159</v>
      </c>
      <c r="V39" s="71"/>
      <c r="W39" s="203"/>
      <c r="X39" s="40" t="s">
        <v>1105</v>
      </c>
      <c r="Y39" s="71"/>
      <c r="Z39" s="71"/>
      <c r="AA39" s="71"/>
      <c r="AB39" s="229">
        <f>AB7/AA7-1</f>
        <v>-1.4001787054814363E-2</v>
      </c>
      <c r="AC39" s="1834">
        <f t="shared" si="83"/>
        <v>2.7060240935314894E-3</v>
      </c>
      <c r="AD39" s="1834">
        <f t="shared" si="83"/>
        <v>2.8504888559393038E-3</v>
      </c>
      <c r="AE39" s="229">
        <f t="shared" si="83"/>
        <v>2.9899883461266707E-2</v>
      </c>
      <c r="AF39" s="229">
        <f t="shared" si="83"/>
        <v>-2.2305225343504764E-2</v>
      </c>
      <c r="AG39" s="229">
        <f t="shared" si="83"/>
        <v>-1.8504129007049452E-2</v>
      </c>
      <c r="AH39" s="1834">
        <f t="shared" si="83"/>
        <v>-5.8112096832807492E-3</v>
      </c>
      <c r="AI39" s="229">
        <f t="shared" si="83"/>
        <v>-2.3469522038483515E-2</v>
      </c>
      <c r="AJ39" s="229">
        <f t="shared" si="83"/>
        <v>2.3199210713658269E-2</v>
      </c>
      <c r="AK39" s="1834">
        <f t="shared" si="83"/>
        <v>-6.4435898724122254E-3</v>
      </c>
      <c r="AL39" s="1834">
        <f t="shared" si="83"/>
        <v>-6.6681014088574297E-3</v>
      </c>
      <c r="AM39" s="229">
        <f t="shared" si="83"/>
        <v>1.4089348684526382E-2</v>
      </c>
      <c r="AN39" s="229">
        <f t="shared" si="83"/>
        <v>-1.2951088519848497E-2</v>
      </c>
      <c r="AO39" s="229">
        <f t="shared" si="83"/>
        <v>-2.0305088949814865E-2</v>
      </c>
      <c r="AP39" s="229">
        <f t="shared" si="83"/>
        <v>-1.3957710392117351E-2</v>
      </c>
      <c r="AQ39" s="229">
        <f t="shared" si="83"/>
        <v>-3.1531873178772818E-2</v>
      </c>
      <c r="AR39" s="229">
        <f t="shared" si="83"/>
        <v>1.5821466563253894E-2</v>
      </c>
      <c r="AS39" s="229">
        <f t="shared" si="83"/>
        <v>-2.0702431613816352E-2</v>
      </c>
      <c r="AT39" s="229">
        <f t="shared" si="83"/>
        <v>-3.5232456237086374E-2</v>
      </c>
      <c r="AU39" s="229">
        <f t="shared" si="84"/>
        <v>1.1067789565631481E-2</v>
      </c>
      <c r="AV39" s="229">
        <f t="shared" si="84"/>
        <v>3.6363942837663199E-2</v>
      </c>
      <c r="AW39" s="229">
        <f t="shared" si="84"/>
        <v>2.4229671225998395E-2</v>
      </c>
      <c r="AX39" s="229">
        <f t="shared" si="84"/>
        <v>-1.8927737401283395E-2</v>
      </c>
      <c r="AY39" s="229">
        <f t="shared" si="84"/>
        <v>-3.4713859868946262E-2</v>
      </c>
      <c r="AZ39" s="229">
        <f t="shared" si="84"/>
        <v>-4.4429225912042125E-2</v>
      </c>
      <c r="BA39" s="229">
        <f t="shared" si="84"/>
        <v>-2.3607987952576459E-2</v>
      </c>
      <c r="BB39" s="229">
        <f t="shared" si="84"/>
        <v>-3.2890911451720517E-2</v>
      </c>
      <c r="BC39" s="229" t="e">
        <f t="shared" si="85"/>
        <v>#VALUE!</v>
      </c>
      <c r="BD39" s="229" t="e">
        <f t="shared" si="86"/>
        <v>#DIV/0!</v>
      </c>
      <c r="BE39" s="229" t="e">
        <f t="shared" si="87"/>
        <v>#DIV/0!</v>
      </c>
      <c r="BF39" s="230"/>
      <c r="BG39" s="230"/>
    </row>
    <row r="40" spans="1:59" s="1" customFormat="1" ht="15.75" customHeight="1">
      <c r="A40" s="203"/>
      <c r="U40" s="40" t="s">
        <v>164</v>
      </c>
      <c r="V40" s="71"/>
      <c r="W40" s="203"/>
      <c r="X40" s="40" t="s">
        <v>1106</v>
      </c>
      <c r="Y40" s="71"/>
      <c r="Z40" s="71"/>
      <c r="AA40" s="71"/>
      <c r="AB40" s="229">
        <f>AB8/AA8-1</f>
        <v>-1.4124441578919789E-2</v>
      </c>
      <c r="AC40" s="1834">
        <f t="shared" si="83"/>
        <v>2.0629613644087552E-3</v>
      </c>
      <c r="AD40" s="1834">
        <f t="shared" si="83"/>
        <v>4.5559372036660939E-3</v>
      </c>
      <c r="AE40" s="229">
        <f t="shared" si="83"/>
        <v>2.9409613227518339E-2</v>
      </c>
      <c r="AF40" s="229">
        <f t="shared" si="83"/>
        <v>-2.2356154731136724E-2</v>
      </c>
      <c r="AG40" s="229">
        <f t="shared" si="83"/>
        <v>-1.8796394814420525E-2</v>
      </c>
      <c r="AH40" s="1834">
        <f t="shared" si="83"/>
        <v>-5.3741059128878943E-3</v>
      </c>
      <c r="AI40" s="229">
        <f t="shared" si="83"/>
        <v>-2.0827997244164176E-2</v>
      </c>
      <c r="AJ40" s="229">
        <f t="shared" si="83"/>
        <v>2.5572971524051358E-2</v>
      </c>
      <c r="AK40" s="1834">
        <f t="shared" si="83"/>
        <v>-6.6665985119958027E-3</v>
      </c>
      <c r="AL40" s="1834">
        <f t="shared" si="83"/>
        <v>-5.8410131734184523E-3</v>
      </c>
      <c r="AM40" s="229">
        <f t="shared" si="83"/>
        <v>1.8290709608567379E-2</v>
      </c>
      <c r="AN40" s="229">
        <f t="shared" si="83"/>
        <v>-1.2274556025726358E-2</v>
      </c>
      <c r="AO40" s="229">
        <f t="shared" si="83"/>
        <v>-1.979653758586486E-2</v>
      </c>
      <c r="AP40" s="229">
        <f t="shared" si="83"/>
        <v>-1.3602342998026207E-2</v>
      </c>
      <c r="AQ40" s="229">
        <f t="shared" si="83"/>
        <v>-3.1740698592873651E-2</v>
      </c>
      <c r="AR40" s="229">
        <f t="shared" si="83"/>
        <v>1.8125325043600871E-2</v>
      </c>
      <c r="AS40" s="229">
        <f t="shared" si="83"/>
        <v>-2.1971098939013056E-2</v>
      </c>
      <c r="AT40" s="229">
        <f t="shared" si="83"/>
        <v>-3.1084728906663583E-2</v>
      </c>
      <c r="AU40" s="229">
        <f t="shared" si="84"/>
        <v>1.2809499411128522E-2</v>
      </c>
      <c r="AV40" s="229">
        <f t="shared" si="84"/>
        <v>4.0067187926814629E-2</v>
      </c>
      <c r="AW40" s="229">
        <f t="shared" si="84"/>
        <v>2.4740118470629291E-2</v>
      </c>
      <c r="AX40" s="229">
        <f t="shared" si="84"/>
        <v>-1.9518938389326612E-2</v>
      </c>
      <c r="AY40" s="229">
        <f t="shared" si="84"/>
        <v>-3.596321210243969E-2</v>
      </c>
      <c r="AZ40" s="229">
        <f t="shared" si="84"/>
        <v>-4.5662124676935756E-2</v>
      </c>
      <c r="BA40" s="229">
        <f t="shared" si="84"/>
        <v>-2.4348651321694836E-2</v>
      </c>
      <c r="BB40" s="229">
        <f t="shared" si="84"/>
        <v>-3.4112157656115083E-2</v>
      </c>
      <c r="BC40" s="229" t="e">
        <f t="shared" si="85"/>
        <v>#VALUE!</v>
      </c>
      <c r="BD40" s="229" t="e">
        <f t="shared" si="86"/>
        <v>#DIV/0!</v>
      </c>
      <c r="BE40" s="229" t="e">
        <f t="shared" si="87"/>
        <v>#DIV/0!</v>
      </c>
      <c r="BF40" s="230"/>
      <c r="BG40" s="230"/>
    </row>
    <row r="41" spans="1:59" s="1" customFormat="1" ht="15.75" customHeight="1">
      <c r="A41" s="203"/>
      <c r="U41" s="40" t="s">
        <v>1107</v>
      </c>
      <c r="V41" s="71"/>
      <c r="W41" s="203"/>
      <c r="X41" s="40" t="s">
        <v>680</v>
      </c>
      <c r="Y41" s="71"/>
      <c r="Z41" s="71"/>
      <c r="AA41" s="71"/>
      <c r="AB41" s="229">
        <f>AB9/AA9-1</f>
        <v>2.407926025061502E-2</v>
      </c>
      <c r="AC41" s="1834">
        <f t="shared" si="83"/>
        <v>5.3353654921035609E-3</v>
      </c>
      <c r="AD41" s="1834">
        <f t="shared" si="83"/>
        <v>-8.9546302039232861E-3</v>
      </c>
      <c r="AE41" s="229">
        <f t="shared" si="83"/>
        <v>1.6222360557472504E-2</v>
      </c>
      <c r="AF41" s="229">
        <f t="shared" si="83"/>
        <v>3.2994752032788011E-2</v>
      </c>
      <c r="AG41" s="229">
        <f t="shared" si="83"/>
        <v>2.8752022227150675E-2</v>
      </c>
      <c r="AH41" s="1834">
        <f t="shared" si="83"/>
        <v>3.1191234006766599E-4</v>
      </c>
      <c r="AI41" s="1834">
        <f t="shared" si="83"/>
        <v>-8.8326304455803584E-3</v>
      </c>
      <c r="AJ41" s="1834">
        <f t="shared" si="83"/>
        <v>6.8881584681084185E-3</v>
      </c>
      <c r="AK41" s="229">
        <f t="shared" si="83"/>
        <v>2.494675243980482E-2</v>
      </c>
      <c r="AL41" s="1834">
        <f t="shared" si="83"/>
        <v>-5.246642161942261E-3</v>
      </c>
      <c r="AM41" s="1834">
        <f t="shared" si="83"/>
        <v>8.8769352580806427E-3</v>
      </c>
      <c r="AN41" s="229">
        <f t="shared" si="83"/>
        <v>1.9500860906638495E-2</v>
      </c>
      <c r="AO41" s="229">
        <f t="shared" si="83"/>
        <v>1.6910895383640323E-2</v>
      </c>
      <c r="AP41" s="229">
        <f t="shared" si="83"/>
        <v>1.9803007275934759E-2</v>
      </c>
      <c r="AQ41" s="229">
        <f t="shared" si="83"/>
        <v>1.4024231406214005E-2</v>
      </c>
      <c r="AR41" s="229">
        <f t="shared" si="83"/>
        <v>1.2005004070612779E-2</v>
      </c>
      <c r="AS41" s="229">
        <f t="shared" si="83"/>
        <v>-3.4335973136489284E-2</v>
      </c>
      <c r="AT41" s="229">
        <f t="shared" si="83"/>
        <v>-2.1806293176024116E-2</v>
      </c>
      <c r="AU41" s="229">
        <f t="shared" si="84"/>
        <v>3.2670857982588508E-2</v>
      </c>
      <c r="AV41" s="1834">
        <f t="shared" si="84"/>
        <v>4.5644309054808652E-3</v>
      </c>
      <c r="AW41" s="1834">
        <f t="shared" si="84"/>
        <v>8.1646728790436551E-3</v>
      </c>
      <c r="AX41" s="229">
        <f t="shared" si="84"/>
        <v>2.6457375663371918E-2</v>
      </c>
      <c r="AY41" s="1834">
        <f t="shared" si="84"/>
        <v>-3.571855720207795E-3</v>
      </c>
      <c r="AZ41" s="229">
        <f t="shared" si="84"/>
        <v>1.3162810551708981E-2</v>
      </c>
      <c r="BA41" s="1834">
        <f t="shared" si="84"/>
        <v>8.7985477352041652E-3</v>
      </c>
      <c r="BB41" s="229">
        <f t="shared" si="84"/>
        <v>1.8581594006960689E-2</v>
      </c>
      <c r="BC41" s="229" t="e">
        <f t="shared" si="85"/>
        <v>#VALUE!</v>
      </c>
      <c r="BD41" s="229" t="e">
        <f t="shared" si="86"/>
        <v>#VALUE!</v>
      </c>
      <c r="BE41" s="229" t="e">
        <f t="shared" si="87"/>
        <v>#DIV/0!</v>
      </c>
      <c r="BF41" s="230"/>
      <c r="BG41" s="230"/>
    </row>
  </sheetData>
  <phoneticPr fontId="9"/>
  <pageMargins left="0.28000000000000003" right="0.32" top="0.72" bottom="0.45" header="0.51181102362204722" footer="0.51181102362204722"/>
  <pageSetup paperSize="9" scale="41"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3</vt:i4>
      </vt:variant>
    </vt:vector>
  </HeadingPairs>
  <TitlesOfParts>
    <vt:vector size="24" baseType="lpstr">
      <vt:lpstr>0.Contents</vt:lpstr>
      <vt:lpstr>Notes</vt:lpstr>
      <vt:lpstr>1.Total</vt:lpstr>
      <vt:lpstr>2.CO2-Sector</vt:lpstr>
      <vt:lpstr>3.Allocated_CO2-Sector</vt:lpstr>
      <vt:lpstr>4.Allocated_CO2-Sector (detail)</vt:lpstr>
      <vt:lpstr>5.CO2-Share</vt:lpstr>
      <vt:lpstr>6.CO2-capita</vt:lpstr>
      <vt:lpstr>7.CO2-GDP</vt:lpstr>
      <vt:lpstr>8.CO2-fuel</vt:lpstr>
      <vt:lpstr>9.CH4</vt:lpstr>
      <vt:lpstr>10.CH4_detail</vt:lpstr>
      <vt:lpstr>11.N2O</vt:lpstr>
      <vt:lpstr>12.N2O_detail</vt:lpstr>
      <vt:lpstr>13.F-gas</vt:lpstr>
      <vt:lpstr>14.Household (per household)</vt:lpstr>
      <vt:lpstr>15.Household (per capita)</vt:lpstr>
      <vt:lpstr>16.KP-LULUCF</vt:lpstr>
      <vt:lpstr>17.【Annex】GHG-bunker</vt:lpstr>
      <vt:lpstr>18.【Annex】CRF-CO2</vt:lpstr>
      <vt:lpstr>リンク切公表時非表示（グラフの添え物）</vt:lpstr>
      <vt:lpstr>'0.Contents'!Print_Area</vt:lpstr>
      <vt:lpstr>'1.Total'!Print_Area</vt:lpstr>
      <vt:lpstr>'16.KP-LULUCF'!Print_Area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GIO</dc:creator>
  <cp:lastModifiedBy>GIO-Yoshinaga</cp:lastModifiedBy>
  <cp:lastPrinted>2018-04-05T09:10:31Z</cp:lastPrinted>
  <dcterms:created xsi:type="dcterms:W3CDTF">2003-03-19T00:52:35Z</dcterms:created>
  <dcterms:modified xsi:type="dcterms:W3CDTF">2019-04-15T08:50:41Z</dcterms:modified>
</cp:coreProperties>
</file>